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45" windowWidth="14280" windowHeight="4275" tabRatio="664" firstSheet="7" activeTab="14"/>
  </bookViews>
  <sheets>
    <sheet name="TARIFAS HISTORICO POLIDUCTO" sheetId="26" r:id="rId1"/>
    <sheet name="Rubros" sheetId="57" r:id="rId2"/>
    <sheet name="EXTRA OXIGENADA" sheetId="18" r:id="rId3"/>
    <sheet name="BIODIESEL" sheetId="16" r:id="rId4"/>
    <sheet name="COMBUSTIBLES " sheetId="14" r:id="rId5"/>
    <sheet name="CORRIENTE OXIGENADA" sheetId="15" r:id="rId6"/>
    <sheet name="OTROS DPTOS - BASE" sheetId="21" r:id="rId7"/>
    <sheet name="NORTEDESANTANDER - BASE" sheetId="55" r:id="rId8"/>
    <sheet name="NARIÑO-PUTUMAYO - BASE" sheetId="58" r:id="rId9"/>
    <sheet name="RESOLUCION ZF" sheetId="53" state="hidden" r:id="rId10"/>
    <sheet name="AMAZONAS -  BASE" sheetId="60" r:id="rId11"/>
    <sheet name="GUAJIRA - BASE" sheetId="61" r:id="rId12"/>
    <sheet name="RESOLUCION NORTEDESANTANDER" sheetId="56" state="hidden" r:id="rId13"/>
    <sheet name="RES ALGUNAS ZONAS" sheetId="59" state="hidden" r:id="rId14"/>
    <sheet name="NORTESANTANDER" sheetId="33" r:id="rId15"/>
    <sheet name="AMAZONAS" sheetId="38" r:id="rId16"/>
    <sheet name="NARIÑO" sheetId="34" r:id="rId17"/>
    <sheet name="PUTUMAYO" sheetId="31" r:id="rId18"/>
    <sheet name="ARAUCA" sheetId="32" r:id="rId19"/>
    <sheet name="BOYACA" sheetId="37" r:id="rId20"/>
    <sheet name="GUAINIA" sheetId="39" r:id="rId21"/>
    <sheet name="VICHADA" sheetId="41" r:id="rId22"/>
    <sheet name="GUAJIRA" sheetId="35" r:id="rId23"/>
    <sheet name="CESAR" sheetId="30" r:id="rId24"/>
    <sheet name="CHOCO" sheetId="36" r:id="rId25"/>
    <sheet name="VAUPES" sheetId="54" r:id="rId26"/>
    <sheet name="ELECTROCOMBUSTIBLE" sheetId="44"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A" localSheetId="10">#REF!</definedName>
    <definedName name="\A" localSheetId="3">#REF!</definedName>
    <definedName name="\A" localSheetId="23">#REF!</definedName>
    <definedName name="\A" localSheetId="4">#REF!</definedName>
    <definedName name="\A" localSheetId="5">#REF!</definedName>
    <definedName name="\A" localSheetId="2">#REF!</definedName>
    <definedName name="\A" localSheetId="11">#REF!</definedName>
    <definedName name="\A" localSheetId="8">#REF!</definedName>
    <definedName name="\A" localSheetId="7">#REF!</definedName>
    <definedName name="\A" localSheetId="17">#REF!</definedName>
    <definedName name="\A" localSheetId="13">#REF!</definedName>
    <definedName name="\A" localSheetId="12">#REF!</definedName>
    <definedName name="\A" localSheetId="9">#REF!</definedName>
    <definedName name="\A">#REF!</definedName>
    <definedName name="\L" localSheetId="10">#REF!</definedName>
    <definedName name="\L" localSheetId="3">#REF!</definedName>
    <definedName name="\L" localSheetId="23">#REF!</definedName>
    <definedName name="\L" localSheetId="4">#REF!</definedName>
    <definedName name="\L" localSheetId="5">#REF!</definedName>
    <definedName name="\L" localSheetId="2">#REF!</definedName>
    <definedName name="\L" localSheetId="11">#REF!</definedName>
    <definedName name="\L" localSheetId="8">#REF!</definedName>
    <definedName name="\L" localSheetId="7">#REF!</definedName>
    <definedName name="\L" localSheetId="17">#REF!</definedName>
    <definedName name="\L" localSheetId="13">#REF!</definedName>
    <definedName name="\L" localSheetId="12">#REF!</definedName>
    <definedName name="\L" localSheetId="9">#REF!</definedName>
    <definedName name="\L">#REF!</definedName>
    <definedName name="\P" localSheetId="10">#REF!</definedName>
    <definedName name="\P" localSheetId="3">#REF!</definedName>
    <definedName name="\P" localSheetId="23">#REF!</definedName>
    <definedName name="\P" localSheetId="4">#REF!</definedName>
    <definedName name="\P" localSheetId="5">#REF!</definedName>
    <definedName name="\P" localSheetId="2">#REF!</definedName>
    <definedName name="\P" localSheetId="11">#REF!</definedName>
    <definedName name="\P" localSheetId="8">#REF!</definedName>
    <definedName name="\P" localSheetId="7">#REF!</definedName>
    <definedName name="\P" localSheetId="17">#REF!</definedName>
    <definedName name="\P" localSheetId="13">#REF!</definedName>
    <definedName name="\P" localSheetId="12">#REF!</definedName>
    <definedName name="\P" localSheetId="9">#REF!</definedName>
    <definedName name="\P">#REF!</definedName>
    <definedName name="A_IMPRESIÓN_IM" localSheetId="10">#REF!</definedName>
    <definedName name="A_IMPRESIÓN_IM" localSheetId="3">#REF!</definedName>
    <definedName name="A_IMPRESIÓN_IM" localSheetId="23">#REF!</definedName>
    <definedName name="A_IMPRESIÓN_IM" localSheetId="4">#REF!</definedName>
    <definedName name="A_IMPRESIÓN_IM" localSheetId="5">#REF!</definedName>
    <definedName name="A_IMPRESIÓN_IM" localSheetId="2">#REF!</definedName>
    <definedName name="A_IMPRESIÓN_IM" localSheetId="11">#REF!</definedName>
    <definedName name="A_IMPRESIÓN_IM" localSheetId="8">#REF!</definedName>
    <definedName name="A_IMPRESIÓN_IM" localSheetId="7">#REF!</definedName>
    <definedName name="A_IMPRESIÓN_IM" localSheetId="17">#REF!</definedName>
    <definedName name="A_IMPRESIÓN_IM" localSheetId="13">#REF!</definedName>
    <definedName name="A_IMPRESIÓN_IM" localSheetId="12">#REF!</definedName>
    <definedName name="A_IMPRESIÓN_IM" localSheetId="9">#REF!</definedName>
    <definedName name="A_IMPRESIÓN_IM">#REF!</definedName>
    <definedName name="ADI" localSheetId="10">#REF!</definedName>
    <definedName name="ADI" localSheetId="3">#REF!</definedName>
    <definedName name="ADI" localSheetId="23">#REF!</definedName>
    <definedName name="ADI" localSheetId="4">#REF!</definedName>
    <definedName name="ADI" localSheetId="5">#REF!</definedName>
    <definedName name="ADI" localSheetId="2">#REF!</definedName>
    <definedName name="ADI" localSheetId="11">#REF!</definedName>
    <definedName name="ADI" localSheetId="8">#REF!</definedName>
    <definedName name="ADI" localSheetId="7">#REF!</definedName>
    <definedName name="ADI" localSheetId="17">#REF!</definedName>
    <definedName name="ADI" localSheetId="13">#REF!</definedName>
    <definedName name="ADI" localSheetId="12">#REF!</definedName>
    <definedName name="ADI" localSheetId="9">#REF!</definedName>
    <definedName name="ADI">#REF!</definedName>
    <definedName name="AJ">BIODIESEL!$B$6:$H$24</definedName>
    <definedName name="_xlnm.Print_Area" localSheetId="3">BIODIESEL!$A$2:$H$24</definedName>
    <definedName name="_xlnm.Print_Area" localSheetId="4">'COMBUSTIBLES '!$A$2:$E$21</definedName>
    <definedName name="_xlnm.Print_Area" localSheetId="5">'CORRIENTE OXIGENADA'!$A$2:$D$26</definedName>
    <definedName name="_xlnm.Print_Area" localSheetId="2">'EXTRA OXIGENADA'!$A$2:$D$21</definedName>
    <definedName name="_xlnm.Print_Area" localSheetId="0">'TARIFAS HISTORICO POLIDUCTO'!$A$1:$AF$72</definedName>
    <definedName name="base" localSheetId="10">#REF!</definedName>
    <definedName name="base" localSheetId="23">#REF!</definedName>
    <definedName name="base" localSheetId="11">#REF!</definedName>
    <definedName name="base" localSheetId="8">#REF!</definedName>
    <definedName name="base" localSheetId="7">#REF!</definedName>
    <definedName name="base" localSheetId="17">#REF!</definedName>
    <definedName name="base" localSheetId="13">#REF!</definedName>
    <definedName name="base" localSheetId="12">#REF!</definedName>
    <definedName name="base" localSheetId="9">#REF!</definedName>
    <definedName name="base">#REF!</definedName>
    <definedName name="base_VaR" localSheetId="10">#REF!</definedName>
    <definedName name="base_VaR" localSheetId="23">#REF!</definedName>
    <definedName name="base_VaR" localSheetId="11">#REF!</definedName>
    <definedName name="base_VaR" localSheetId="8">#REF!</definedName>
    <definedName name="base_VaR" localSheetId="7">#REF!</definedName>
    <definedName name="base_VaR" localSheetId="17">#REF!</definedName>
    <definedName name="base_VaR" localSheetId="13">#REF!</definedName>
    <definedName name="base_VaR" localSheetId="12">#REF!</definedName>
    <definedName name="base_VaR" localSheetId="9">#REF!</definedName>
    <definedName name="base_VaR">#REF!</definedName>
    <definedName name="CONTADO" localSheetId="10">#REF!</definedName>
    <definedName name="CONTADO" localSheetId="23">#REF!</definedName>
    <definedName name="CONTADO" localSheetId="11">#REF!</definedName>
    <definedName name="CONTADO" localSheetId="8">#REF!</definedName>
    <definedName name="CONTADO" localSheetId="7">#REF!</definedName>
    <definedName name="CONTADO" localSheetId="17">#REF!</definedName>
    <definedName name="CONTADO" localSheetId="13">#REF!</definedName>
    <definedName name="CONTADO" localSheetId="12">#REF!</definedName>
    <definedName name="CONTADO" localSheetId="9">#REF!</definedName>
    <definedName name="CONTADO">#REF!</definedName>
    <definedName name="CREDITO" localSheetId="10">#REF!</definedName>
    <definedName name="CREDITO" localSheetId="23">#REF!</definedName>
    <definedName name="CREDITO" localSheetId="11">#REF!</definedName>
    <definedName name="CREDITO" localSheetId="8">#REF!</definedName>
    <definedName name="CREDITO" localSheetId="7">#REF!</definedName>
    <definedName name="CREDITO" localSheetId="17">#REF!</definedName>
    <definedName name="CREDITO" localSheetId="13">#REF!</definedName>
    <definedName name="CREDITO" localSheetId="12">#REF!</definedName>
    <definedName name="CREDITO" localSheetId="9">#REF!</definedName>
    <definedName name="CREDITO">#REF!</definedName>
    <definedName name="DAT" localSheetId="10">#REF!</definedName>
    <definedName name="DAT" localSheetId="3">#REF!</definedName>
    <definedName name="DAT" localSheetId="23">#REF!</definedName>
    <definedName name="DAT" localSheetId="4">#REF!</definedName>
    <definedName name="DAT" localSheetId="5">#REF!</definedName>
    <definedName name="DAT" localSheetId="2">#REF!</definedName>
    <definedName name="DAT" localSheetId="11">#REF!</definedName>
    <definedName name="DAT" localSheetId="8">#REF!</definedName>
    <definedName name="DAT" localSheetId="7">#REF!</definedName>
    <definedName name="DAT" localSheetId="17">#REF!</definedName>
    <definedName name="DAT" localSheetId="13">#REF!</definedName>
    <definedName name="DAT" localSheetId="12">#REF!</definedName>
    <definedName name="DAT" localSheetId="9">#REF!</definedName>
    <definedName name="DAT">#REF!</definedName>
    <definedName name="E_03" localSheetId="10">#REF!</definedName>
    <definedName name="E_03" localSheetId="23">#REF!</definedName>
    <definedName name="E_03" localSheetId="11">#REF!</definedName>
    <definedName name="E_03" localSheetId="8">#REF!</definedName>
    <definedName name="E_03" localSheetId="7">#REF!</definedName>
    <definedName name="E_03" localSheetId="17">#REF!</definedName>
    <definedName name="E_03" localSheetId="13">#REF!</definedName>
    <definedName name="E_03" localSheetId="12">#REF!</definedName>
    <definedName name="E_03" localSheetId="9">#REF!</definedName>
    <definedName name="E_03">#REF!</definedName>
    <definedName name="ERR" localSheetId="10">[1]TARIF2002!#REF!</definedName>
    <definedName name="ERR" localSheetId="3">[2]TARIF2002!#REF!</definedName>
    <definedName name="ERR" localSheetId="23">[1]TARIF2002!#REF!</definedName>
    <definedName name="ERR" localSheetId="5">[2]TARIF2002!#REF!</definedName>
    <definedName name="ERR" localSheetId="2">[2]TARIF2002!#REF!</definedName>
    <definedName name="ERR" localSheetId="11">[1]TARIF2002!#REF!</definedName>
    <definedName name="ERR" localSheetId="8">[1]TARIF2002!#REF!</definedName>
    <definedName name="ERR" localSheetId="7">[1]TARIF2002!#REF!</definedName>
    <definedName name="ERR" localSheetId="17">[1]TARIF2002!#REF!</definedName>
    <definedName name="ERR" localSheetId="13">[1]TARIF2002!#REF!</definedName>
    <definedName name="ERR" localSheetId="12">[1]TARIF2002!#REF!</definedName>
    <definedName name="ERR" localSheetId="9">[1]TARIF2002!#REF!</definedName>
    <definedName name="ERR">[1]TARIF2002!#REF!</definedName>
    <definedName name="ERROR" localSheetId="10">#REF!</definedName>
    <definedName name="ERROR" localSheetId="3">#REF!</definedName>
    <definedName name="ERROR" localSheetId="23">#REF!</definedName>
    <definedName name="ERROR" localSheetId="5">#REF!</definedName>
    <definedName name="ERROR" localSheetId="2">#REF!</definedName>
    <definedName name="ERROR" localSheetId="11">#REF!</definedName>
    <definedName name="ERROR" localSheetId="8">#REF!</definedName>
    <definedName name="ERROR" localSheetId="7">#REF!</definedName>
    <definedName name="ERROR" localSheetId="17">#REF!</definedName>
    <definedName name="ERROR" localSheetId="13">#REF!</definedName>
    <definedName name="ERROR" localSheetId="12">#REF!</definedName>
    <definedName name="ERROR" localSheetId="9">#REF!</definedName>
    <definedName name="ERROR">#REF!</definedName>
    <definedName name="ERROR1" localSheetId="10">#REF!</definedName>
    <definedName name="ERROR1" localSheetId="3">#REF!</definedName>
    <definedName name="ERROR1" localSheetId="23">#REF!</definedName>
    <definedName name="ERROR1" localSheetId="5">#REF!</definedName>
    <definedName name="ERROR1" localSheetId="2">#REF!</definedName>
    <definedName name="ERROR1" localSheetId="11">#REF!</definedName>
    <definedName name="ERROR1" localSheetId="8">#REF!</definedName>
    <definedName name="ERROR1" localSheetId="7">#REF!</definedName>
    <definedName name="ERROR1" localSheetId="17">#REF!</definedName>
    <definedName name="ERROR1" localSheetId="13">#REF!</definedName>
    <definedName name="ERROR1" localSheetId="12">#REF!</definedName>
    <definedName name="ERROR1" localSheetId="9">#REF!</definedName>
    <definedName name="ERROR1">#REF!</definedName>
    <definedName name="ERROR2" localSheetId="10">#REF!</definedName>
    <definedName name="ERROR2" localSheetId="3">#REF!</definedName>
    <definedName name="ERROR2" localSheetId="23">#REF!</definedName>
    <definedName name="ERROR2" localSheetId="5">#REF!</definedName>
    <definedName name="ERROR2" localSheetId="2">#REF!</definedName>
    <definedName name="ERROR2" localSheetId="11">#REF!</definedName>
    <definedName name="ERROR2" localSheetId="8">#REF!</definedName>
    <definedName name="ERROR2" localSheetId="7">#REF!</definedName>
    <definedName name="ERROR2" localSheetId="17">#REF!</definedName>
    <definedName name="ERROR2" localSheetId="13">#REF!</definedName>
    <definedName name="ERROR2" localSheetId="12">#REF!</definedName>
    <definedName name="ERROR2" localSheetId="9">#REF!</definedName>
    <definedName name="ERROR2">#REF!</definedName>
    <definedName name="ERROR3" localSheetId="10">[1]TARIF2002!#REF!</definedName>
    <definedName name="ERROR3" localSheetId="3">[2]TARIF2002!#REF!</definedName>
    <definedName name="ERROR3" localSheetId="23">[1]TARIF2002!#REF!</definedName>
    <definedName name="ERROR3" localSheetId="5">[2]TARIF2002!#REF!</definedName>
    <definedName name="ERROR3" localSheetId="2">[2]TARIF2002!#REF!</definedName>
    <definedName name="ERROR3" localSheetId="11">[1]TARIF2002!#REF!</definedName>
    <definedName name="ERROR3" localSheetId="8">[1]TARIF2002!#REF!</definedName>
    <definedName name="ERROR3" localSheetId="7">[1]TARIF2002!#REF!</definedName>
    <definedName name="ERROR3" localSheetId="17">[1]TARIF2002!#REF!</definedName>
    <definedName name="ERROR3" localSheetId="13">[1]TARIF2002!#REF!</definedName>
    <definedName name="ERROR3" localSheetId="12">[1]TARIF2002!#REF!</definedName>
    <definedName name="ERROR3" localSheetId="9">[1]TARIF2002!#REF!</definedName>
    <definedName name="ERROR3">[1]TARIF2002!#REF!</definedName>
    <definedName name="ERROR5" localSheetId="10">[1]TARIF2002!#REF!</definedName>
    <definedName name="ERROR5" localSheetId="3">[2]TARIF2002!#REF!</definedName>
    <definedName name="ERROR5" localSheetId="23">[1]TARIF2002!#REF!</definedName>
    <definedName name="ERROR5" localSheetId="5">[2]TARIF2002!#REF!</definedName>
    <definedName name="ERROR5" localSheetId="2">[2]TARIF2002!#REF!</definedName>
    <definedName name="ERROR5" localSheetId="11">[1]TARIF2002!#REF!</definedName>
    <definedName name="ERROR5" localSheetId="8">[1]TARIF2002!#REF!</definedName>
    <definedName name="ERROR5" localSheetId="7">[1]TARIF2002!#REF!</definedName>
    <definedName name="ERROR5" localSheetId="17">[1]TARIF2002!#REF!</definedName>
    <definedName name="ERROR5" localSheetId="13">[1]TARIF2002!#REF!</definedName>
    <definedName name="ERROR5" localSheetId="12">[1]TARIF2002!#REF!</definedName>
    <definedName name="ERROR5" localSheetId="9">[1]TARIF2002!#REF!</definedName>
    <definedName name="ERROR5">[1]TARIF2002!#REF!</definedName>
    <definedName name="j" localSheetId="10">#REF!</definedName>
    <definedName name="j" localSheetId="3">#REF!</definedName>
    <definedName name="j" localSheetId="23">#REF!</definedName>
    <definedName name="j" localSheetId="5">#REF!</definedName>
    <definedName name="j" localSheetId="2">#REF!</definedName>
    <definedName name="j" localSheetId="11">#REF!</definedName>
    <definedName name="j" localSheetId="8">#REF!</definedName>
    <definedName name="j" localSheetId="7">#REF!</definedName>
    <definedName name="j" localSheetId="17">#REF!</definedName>
    <definedName name="j" localSheetId="13">#REF!</definedName>
    <definedName name="j" localSheetId="12">#REF!</definedName>
    <definedName name="j" localSheetId="9">#REF!</definedName>
    <definedName name="j">#REF!</definedName>
    <definedName name="JA" localSheetId="10">#REF!</definedName>
    <definedName name="JA" localSheetId="23">#REF!</definedName>
    <definedName name="JA" localSheetId="11">#REF!</definedName>
    <definedName name="JA" localSheetId="8">#REF!</definedName>
    <definedName name="JA" localSheetId="7">#REF!</definedName>
    <definedName name="JA" localSheetId="17">#REF!</definedName>
    <definedName name="JA" localSheetId="13">#REF!</definedName>
    <definedName name="JA" localSheetId="12">#REF!</definedName>
    <definedName name="JA" localSheetId="9">#REF!</definedName>
    <definedName name="JA">#REF!</definedName>
    <definedName name="MATRIZRICS" localSheetId="3">'[3]RICS NUEVA HOJA DIARIA'!$A$1:$AB$42</definedName>
    <definedName name="MATRIZRICS" localSheetId="5">'[3]RICS NUEVA HOJA DIARIA'!$A$1:$AB$42</definedName>
    <definedName name="MATRIZRICS" localSheetId="2">'[3]RICS NUEVA HOJA DIARIA'!$A$1:$AB$42</definedName>
    <definedName name="MATRIZRICS">'[4]RICS NUEVA HOJA DIARIA'!$A$1:$AB$42</definedName>
    <definedName name="MES" localSheetId="10">#REF!</definedName>
    <definedName name="MES" localSheetId="3">#REF!</definedName>
    <definedName name="MES" localSheetId="23">#REF!</definedName>
    <definedName name="MES" localSheetId="4">#REF!</definedName>
    <definedName name="MES" localSheetId="5">#REF!</definedName>
    <definedName name="MES" localSheetId="2">#REF!</definedName>
    <definedName name="MES" localSheetId="11">#REF!</definedName>
    <definedName name="MES" localSheetId="8">#REF!</definedName>
    <definedName name="MES" localSheetId="7">#REF!</definedName>
    <definedName name="MES" localSheetId="17">#REF!</definedName>
    <definedName name="MES" localSheetId="13">#REF!</definedName>
    <definedName name="MES" localSheetId="12">#REF!</definedName>
    <definedName name="MES" localSheetId="9">#REF!</definedName>
    <definedName name="MES">#REF!</definedName>
    <definedName name="Nota" localSheetId="13">'RES ALGUNAS ZONAS'!$B$24</definedName>
    <definedName name="Nota" localSheetId="12">'RESOLUCION NORTEDESANTANDER'!$B$25</definedName>
    <definedName name="Nota">'RESOLUCION ZF'!$B$37</definedName>
    <definedName name="NTE" localSheetId="10">#REF!</definedName>
    <definedName name="NTE" localSheetId="23">#REF!</definedName>
    <definedName name="NTE" localSheetId="11">#REF!</definedName>
    <definedName name="NTE" localSheetId="8">#REF!</definedName>
    <definedName name="NTE" localSheetId="7">#REF!</definedName>
    <definedName name="NTE" localSheetId="17">#REF!</definedName>
    <definedName name="NTE" localSheetId="13">#REF!</definedName>
    <definedName name="NTE" localSheetId="12">#REF!</definedName>
    <definedName name="NTE" localSheetId="9">#REF!</definedName>
    <definedName name="NTE">#REF!</definedName>
    <definedName name="Q" localSheetId="10">[5]TARIF2002!#REF!</definedName>
    <definedName name="Q" localSheetId="3">[6]TARIF2002!#REF!</definedName>
    <definedName name="Q" localSheetId="23">[5]TARIF2002!#REF!</definedName>
    <definedName name="Q" localSheetId="5">[6]TARIF2002!#REF!</definedName>
    <definedName name="Q" localSheetId="2">[6]TARIF2002!#REF!</definedName>
    <definedName name="Q" localSheetId="11">[5]TARIF2002!#REF!</definedName>
    <definedName name="Q" localSheetId="8">[5]TARIF2002!#REF!</definedName>
    <definedName name="Q" localSheetId="7">[5]TARIF2002!#REF!</definedName>
    <definedName name="Q" localSheetId="17">[5]TARIF2002!#REF!</definedName>
    <definedName name="Q" localSheetId="13">[5]TARIF2002!#REF!</definedName>
    <definedName name="Q" localSheetId="12">[5]TARIF2002!#REF!</definedName>
    <definedName name="Q" localSheetId="9">[5]TARIF2002!#REF!</definedName>
    <definedName name="Q">[5]TARIF2002!#REF!</definedName>
    <definedName name="QE" localSheetId="10">[1]TARIF2002!#REF!</definedName>
    <definedName name="QE" localSheetId="3">[7]TARIF2002!#REF!</definedName>
    <definedName name="QE" localSheetId="23">[1]TARIF2002!#REF!</definedName>
    <definedName name="QE" localSheetId="4">[8]TARIF2002!#REF!</definedName>
    <definedName name="QE" localSheetId="5">[7]TARIF2002!#REF!</definedName>
    <definedName name="QE" localSheetId="2">[7]TARIF2002!#REF!</definedName>
    <definedName name="QE" localSheetId="11">[1]TARIF2002!#REF!</definedName>
    <definedName name="QE" localSheetId="8">[1]TARIF2002!#REF!</definedName>
    <definedName name="QE" localSheetId="7">[1]TARIF2002!#REF!</definedName>
    <definedName name="QE" localSheetId="17">[1]TARIF2002!#REF!</definedName>
    <definedName name="QE" localSheetId="13">[1]TARIF2002!#REF!</definedName>
    <definedName name="QE" localSheetId="12">[1]TARIF2002!#REF!</definedName>
    <definedName name="QE" localSheetId="9">[1]TARIF2002!#REF!</definedName>
    <definedName name="QE">[1]TARIF2002!#REF!</definedName>
    <definedName name="QE_TE" localSheetId="10">[1]TARIF2002!#REF!</definedName>
    <definedName name="QE_TE" localSheetId="3">[7]TARIF2002!#REF!</definedName>
    <definedName name="QE_TE" localSheetId="23">[1]TARIF2002!#REF!</definedName>
    <definedName name="QE_TE" localSheetId="4">[8]TARIF2002!#REF!</definedName>
    <definedName name="QE_TE" localSheetId="5">[7]TARIF2002!#REF!</definedName>
    <definedName name="QE_TE" localSheetId="2">[7]TARIF2002!#REF!</definedName>
    <definedName name="QE_TE" localSheetId="11">[1]TARIF2002!#REF!</definedName>
    <definedName name="QE_TE" localSheetId="8">[1]TARIF2002!#REF!</definedName>
    <definedName name="QE_TE" localSheetId="7">[1]TARIF2002!#REF!</definedName>
    <definedName name="QE_TE" localSheetId="17">[1]TARIF2002!#REF!</definedName>
    <definedName name="QE_TE" localSheetId="13">[1]TARIF2002!#REF!</definedName>
    <definedName name="QE_TE" localSheetId="12">[1]TARIF2002!#REF!</definedName>
    <definedName name="QE_TE" localSheetId="9">[1]TARIF2002!#REF!</definedName>
    <definedName name="QE_TE">[1]TARIF2002!#REF!</definedName>
    <definedName name="QI" localSheetId="10">[1]TARIF2002!#REF!</definedName>
    <definedName name="QI" localSheetId="3">[7]TARIF2002!#REF!</definedName>
    <definedName name="QI" localSheetId="23">[1]TARIF2002!#REF!</definedName>
    <definedName name="QI" localSheetId="4">[8]TARIF2002!#REF!</definedName>
    <definedName name="QI" localSheetId="5">[7]TARIF2002!#REF!</definedName>
    <definedName name="QI" localSheetId="2">[7]TARIF2002!#REF!</definedName>
    <definedName name="QI" localSheetId="11">[1]TARIF2002!#REF!</definedName>
    <definedName name="QI" localSheetId="8">[1]TARIF2002!#REF!</definedName>
    <definedName name="QI" localSheetId="7">[1]TARIF2002!#REF!</definedName>
    <definedName name="QI" localSheetId="17">[1]TARIF2002!#REF!</definedName>
    <definedName name="QI" localSheetId="13">[1]TARIF2002!#REF!</definedName>
    <definedName name="QI" localSheetId="12">[1]TARIF2002!#REF!</definedName>
    <definedName name="QI" localSheetId="9">[1]TARIF2002!#REF!</definedName>
    <definedName name="QI">[1]TARIF2002!#REF!</definedName>
    <definedName name="QI_TI" localSheetId="10">[1]TARIF2002!#REF!</definedName>
    <definedName name="QI_TI" localSheetId="3">[7]TARIF2002!#REF!</definedName>
    <definedName name="QI_TI" localSheetId="23">[1]TARIF2002!#REF!</definedName>
    <definedName name="QI_TI" localSheetId="4">[8]TARIF2002!#REF!</definedName>
    <definedName name="QI_TI" localSheetId="5">[7]TARIF2002!#REF!</definedName>
    <definedName name="QI_TI" localSheetId="2">[7]TARIF2002!#REF!</definedName>
    <definedName name="QI_TI" localSheetId="11">[1]TARIF2002!#REF!</definedName>
    <definedName name="QI_TI" localSheetId="8">[1]TARIF2002!#REF!</definedName>
    <definedName name="QI_TI" localSheetId="7">[1]TARIF2002!#REF!</definedName>
    <definedName name="QI_TI" localSheetId="17">[1]TARIF2002!#REF!</definedName>
    <definedName name="QI_TI" localSheetId="13">[1]TARIF2002!#REF!</definedName>
    <definedName name="QI_TI" localSheetId="12">[1]TARIF2002!#REF!</definedName>
    <definedName name="QI_TI" localSheetId="9">[1]TARIF2002!#REF!</definedName>
    <definedName name="QI_TI">[1]TARIF2002!#REF!</definedName>
    <definedName name="QN" localSheetId="10">[1]TARIF2002!#REF!</definedName>
    <definedName name="QN" localSheetId="3">[7]TARIF2002!#REF!</definedName>
    <definedName name="QN" localSheetId="23">[1]TARIF2002!#REF!</definedName>
    <definedName name="QN" localSheetId="4">[8]TARIF2002!#REF!</definedName>
    <definedName name="QN" localSheetId="5">[7]TARIF2002!#REF!</definedName>
    <definedName name="QN" localSheetId="2">[7]TARIF2002!#REF!</definedName>
    <definedName name="QN" localSheetId="11">[1]TARIF2002!#REF!</definedName>
    <definedName name="QN" localSheetId="8">[1]TARIF2002!#REF!</definedName>
    <definedName name="QN" localSheetId="7">[1]TARIF2002!#REF!</definedName>
    <definedName name="QN" localSheetId="17">[1]TARIF2002!#REF!</definedName>
    <definedName name="QN" localSheetId="13">[1]TARIF2002!#REF!</definedName>
    <definedName name="QN" localSheetId="12">[1]TARIF2002!#REF!</definedName>
    <definedName name="QN" localSheetId="9">[1]TARIF2002!#REF!</definedName>
    <definedName name="QN">[1]TARIF2002!#REF!</definedName>
    <definedName name="QN_QI" localSheetId="10">[1]TARIF2002!#REF!</definedName>
    <definedName name="QN_QI" localSheetId="3">[7]TARIF2002!#REF!</definedName>
    <definedName name="QN_QI" localSheetId="23">[1]TARIF2002!#REF!</definedName>
    <definedName name="QN_QI" localSheetId="4">[8]TARIF2002!#REF!</definedName>
    <definedName name="QN_QI" localSheetId="5">[7]TARIF2002!#REF!</definedName>
    <definedName name="QN_QI" localSheetId="2">[7]TARIF2002!#REF!</definedName>
    <definedName name="QN_QI" localSheetId="11">[1]TARIF2002!#REF!</definedName>
    <definedName name="QN_QI" localSheetId="8">[1]TARIF2002!#REF!</definedName>
    <definedName name="QN_QI" localSheetId="7">[1]TARIF2002!#REF!</definedName>
    <definedName name="QN_QI" localSheetId="17">[1]TARIF2002!#REF!</definedName>
    <definedName name="QN_QI" localSheetId="13">[1]TARIF2002!#REF!</definedName>
    <definedName name="QN_QI" localSheetId="12">[1]TARIF2002!#REF!</definedName>
    <definedName name="QN_QI" localSheetId="9">[1]TARIF2002!#REF!</definedName>
    <definedName name="QN_QI">[1]TARIF2002!#REF!</definedName>
    <definedName name="QNS" localSheetId="10">[5]TARIF2002!#REF!</definedName>
    <definedName name="QNS" localSheetId="3">[6]TARIF2002!#REF!</definedName>
    <definedName name="QNS" localSheetId="23">[5]TARIF2002!#REF!</definedName>
    <definedName name="QNS" localSheetId="5">[6]TARIF2002!#REF!</definedName>
    <definedName name="QNS" localSheetId="2">[6]TARIF2002!#REF!</definedName>
    <definedName name="QNS" localSheetId="11">[5]TARIF2002!#REF!</definedName>
    <definedName name="QNS" localSheetId="8">[5]TARIF2002!#REF!</definedName>
    <definedName name="QNS" localSheetId="7">[5]TARIF2002!#REF!</definedName>
    <definedName name="QNS" localSheetId="17">[5]TARIF2002!#REF!</definedName>
    <definedName name="QNS" localSheetId="13">[5]TARIF2002!#REF!</definedName>
    <definedName name="QNS" localSheetId="12">[5]TARIF2002!#REF!</definedName>
    <definedName name="QNS" localSheetId="9">[5]TARIF2002!#REF!</definedName>
    <definedName name="QNS">[5]TARIF2002!#REF!</definedName>
    <definedName name="REG" localSheetId="10">#REF!</definedName>
    <definedName name="REG" localSheetId="3">#REF!</definedName>
    <definedName name="REG" localSheetId="23">#REF!</definedName>
    <definedName name="REG" localSheetId="4">#REF!</definedName>
    <definedName name="REG" localSheetId="5">#REF!</definedName>
    <definedName name="REG" localSheetId="2">#REF!</definedName>
    <definedName name="REG" localSheetId="11">#REF!</definedName>
    <definedName name="REG" localSheetId="8">#REF!</definedName>
    <definedName name="REG" localSheetId="7">#REF!</definedName>
    <definedName name="REG" localSheetId="17">#REF!</definedName>
    <definedName name="REG" localSheetId="13">#REF!</definedName>
    <definedName name="REG" localSheetId="12">#REF!</definedName>
    <definedName name="REG" localSheetId="9">#REF!</definedName>
    <definedName name="REG">#REF!</definedName>
    <definedName name="REGULAR" localSheetId="10">#REF!</definedName>
    <definedName name="REGULAR" localSheetId="3">#REF!</definedName>
    <definedName name="REGULAR" localSheetId="23">#REF!</definedName>
    <definedName name="REGULAR" localSheetId="4">#REF!</definedName>
    <definedName name="REGULAR" localSheetId="5">#REF!</definedName>
    <definedName name="REGULAR" localSheetId="2">#REF!</definedName>
    <definedName name="REGULAR" localSheetId="11">#REF!</definedName>
    <definedName name="REGULAR" localSheetId="8">#REF!</definedName>
    <definedName name="REGULAR" localSheetId="7">#REF!</definedName>
    <definedName name="REGULAR" localSheetId="17">#REF!</definedName>
    <definedName name="REGULAR" localSheetId="13">#REF!</definedName>
    <definedName name="REGULAR" localSheetId="12">#REF!</definedName>
    <definedName name="REGULAR" localSheetId="9">#REF!</definedName>
    <definedName name="REGULAR">#REF!</definedName>
    <definedName name="SOL" localSheetId="10">#REF!</definedName>
    <definedName name="SOL" localSheetId="3">#REF!</definedName>
    <definedName name="SOL" localSheetId="23">#REF!</definedName>
    <definedName name="SOL" localSheetId="4">#REF!</definedName>
    <definedName name="SOL" localSheetId="5">#REF!</definedName>
    <definedName name="SOL" localSheetId="2">#REF!</definedName>
    <definedName name="SOL" localSheetId="11">#REF!</definedName>
    <definedName name="SOL" localSheetId="8">#REF!</definedName>
    <definedName name="SOL" localSheetId="7">#REF!</definedName>
    <definedName name="SOL" localSheetId="17">#REF!</definedName>
    <definedName name="SOL" localSheetId="13">#REF!</definedName>
    <definedName name="SOL" localSheetId="12">#REF!</definedName>
    <definedName name="SOL" localSheetId="9">#REF!</definedName>
    <definedName name="SOL">#REF!</definedName>
    <definedName name="TABLE" localSheetId="3">BIODIESEL!$A$2:$A$24</definedName>
    <definedName name="TABLE" localSheetId="4">'COMBUSTIBLES '!$A$2:$F$21</definedName>
    <definedName name="TABLE" localSheetId="5">'CORRIENTE OXIGENADA'!$A$2:$D$23</definedName>
    <definedName name="TABLE" localSheetId="2">'EXTRA OXIGENADA'!$A$2:$C$20</definedName>
    <definedName name="TE" localSheetId="10">[1]TARIF2002!#REF!</definedName>
    <definedName name="TE" localSheetId="3">[7]TARIF2002!#REF!</definedName>
    <definedName name="TE" localSheetId="23">[1]TARIF2002!#REF!</definedName>
    <definedName name="TE" localSheetId="4">[8]TARIF2002!#REF!</definedName>
    <definedName name="TE" localSheetId="5">[7]TARIF2002!#REF!</definedName>
    <definedName name="TE" localSheetId="2">[7]TARIF2002!#REF!</definedName>
    <definedName name="TE" localSheetId="11">[1]TARIF2002!#REF!</definedName>
    <definedName name="TE" localSheetId="8">[1]TARIF2002!#REF!</definedName>
    <definedName name="TE" localSheetId="7">[1]TARIF2002!#REF!</definedName>
    <definedName name="TE" localSheetId="17">[1]TARIF2002!#REF!</definedName>
    <definedName name="TE" localSheetId="13">[1]TARIF2002!#REF!</definedName>
    <definedName name="TE" localSheetId="12">[1]TARIF2002!#REF!</definedName>
    <definedName name="TE" localSheetId="9">[1]TARIF2002!#REF!</definedName>
    <definedName name="TE">[1]TARIF2002!#REF!</definedName>
    <definedName name="TI" localSheetId="10">[1]TARIF2002!#REF!</definedName>
    <definedName name="TI" localSheetId="3">[7]TARIF2002!#REF!</definedName>
    <definedName name="TI" localSheetId="23">[1]TARIF2002!#REF!</definedName>
    <definedName name="TI" localSheetId="4">[8]TARIF2002!#REF!</definedName>
    <definedName name="TI" localSheetId="5">[7]TARIF2002!#REF!</definedName>
    <definedName name="TI" localSheetId="2">[7]TARIF2002!#REF!</definedName>
    <definedName name="TI" localSheetId="11">[1]TARIF2002!#REF!</definedName>
    <definedName name="TI" localSheetId="8">[1]TARIF2002!#REF!</definedName>
    <definedName name="TI" localSheetId="7">[1]TARIF2002!#REF!</definedName>
    <definedName name="TI" localSheetId="17">[1]TARIF2002!#REF!</definedName>
    <definedName name="TI" localSheetId="13">[1]TARIF2002!#REF!</definedName>
    <definedName name="TI" localSheetId="12">[1]TARIF2002!#REF!</definedName>
    <definedName name="TI" localSheetId="9">[1]TARIF2002!#REF!</definedName>
    <definedName name="TI">[1]TARIF2002!#REF!</definedName>
    <definedName name="TITU" localSheetId="10">#REF!</definedName>
    <definedName name="TITU" localSheetId="3">#REF!</definedName>
    <definedName name="TITU" localSheetId="23">#REF!</definedName>
    <definedName name="TITU" localSheetId="4">#REF!</definedName>
    <definedName name="TITU" localSheetId="5">#REF!</definedName>
    <definedName name="TITU" localSheetId="2">#REF!</definedName>
    <definedName name="TITU" localSheetId="11">#REF!</definedName>
    <definedName name="TITU" localSheetId="8">#REF!</definedName>
    <definedName name="TITU" localSheetId="7">#REF!</definedName>
    <definedName name="TITU" localSheetId="17">#REF!</definedName>
    <definedName name="TITU" localSheetId="13">#REF!</definedName>
    <definedName name="TITU" localSheetId="12">#REF!</definedName>
    <definedName name="TITU" localSheetId="9">#REF!</definedName>
    <definedName name="TITU">#REF!</definedName>
    <definedName name="TOT" localSheetId="10">#REF!</definedName>
    <definedName name="TOT" localSheetId="3">#REF!</definedName>
    <definedName name="TOT" localSheetId="23">#REF!</definedName>
    <definedName name="TOT" localSheetId="4">#REF!</definedName>
    <definedName name="TOT" localSheetId="5">#REF!</definedName>
    <definedName name="TOT" localSheetId="2">#REF!</definedName>
    <definedName name="TOT" localSheetId="11">#REF!</definedName>
    <definedName name="TOT" localSheetId="8">#REF!</definedName>
    <definedName name="TOT" localSheetId="7">#REF!</definedName>
    <definedName name="TOT" localSheetId="17">#REF!</definedName>
    <definedName name="TOT" localSheetId="13">#REF!</definedName>
    <definedName name="TOT" localSheetId="12">#REF!</definedName>
    <definedName name="TOT" localSheetId="9">#REF!</definedName>
    <definedName name="TOT">#REF!</definedName>
    <definedName name="VAUPES2" localSheetId="10">#REF!</definedName>
    <definedName name="VAUPES2" localSheetId="23">#REF!</definedName>
    <definedName name="VAUPES2" localSheetId="11">#REF!</definedName>
    <definedName name="VAUPES2" localSheetId="8">#REF!</definedName>
    <definedName name="VAUPES2" localSheetId="7">#REF!</definedName>
    <definedName name="VAUPES2" localSheetId="17">#REF!</definedName>
    <definedName name="VAUPES2" localSheetId="13">#REF!</definedName>
    <definedName name="VAUPES2" localSheetId="12">#REF!</definedName>
    <definedName name="VAUPES2" localSheetId="9">#REF!</definedName>
    <definedName name="VAUPES2">#REF!</definedName>
  </definedNames>
  <calcPr calcId="145621"/>
</workbook>
</file>

<file path=xl/calcChain.xml><?xml version="1.0" encoding="utf-8"?>
<calcChain xmlns="http://schemas.openxmlformats.org/spreadsheetml/2006/main">
  <c r="J86" i="32" l="1"/>
  <c r="I86" i="32"/>
  <c r="H86" i="32"/>
  <c r="F86" i="32"/>
  <c r="P88" i="57" l="1"/>
  <c r="N88" i="57"/>
  <c r="P71" i="57"/>
  <c r="C14" i="33"/>
  <c r="P57" i="57"/>
  <c r="O57" i="57"/>
  <c r="N57" i="57"/>
  <c r="D14" i="33" s="1"/>
  <c r="L122" i="35"/>
  <c r="G41" i="35"/>
  <c r="H21" i="58"/>
  <c r="F14" i="31" s="1"/>
  <c r="C17" i="37" l="1"/>
  <c r="B160" i="44" l="1"/>
  <c r="B159" i="44"/>
  <c r="B98" i="44"/>
  <c r="B99" i="44"/>
  <c r="C11" i="44"/>
  <c r="C10" i="44"/>
  <c r="B11" i="44"/>
  <c r="B42" i="44" s="1"/>
  <c r="B10" i="44"/>
  <c r="B41" i="44" s="1"/>
  <c r="H38" i="54"/>
  <c r="G38" i="54"/>
  <c r="F38" i="54"/>
  <c r="J48" i="36"/>
  <c r="J47" i="36"/>
  <c r="F48" i="36"/>
  <c r="C47" i="36"/>
  <c r="J11" i="36"/>
  <c r="J10" i="36"/>
  <c r="I11" i="36"/>
  <c r="I48" i="36" s="1"/>
  <c r="I10" i="36"/>
  <c r="I47" i="36" s="1"/>
  <c r="H11" i="36"/>
  <c r="H48" i="36" s="1"/>
  <c r="H10" i="36"/>
  <c r="H47" i="36" s="1"/>
  <c r="G11" i="36"/>
  <c r="G48" i="36" s="1"/>
  <c r="G10" i="36"/>
  <c r="G47" i="36" s="1"/>
  <c r="F11" i="36"/>
  <c r="E11" i="36"/>
  <c r="E48" i="36" s="1"/>
  <c r="D11" i="36"/>
  <c r="D48" i="36" s="1"/>
  <c r="C11" i="36"/>
  <c r="C48" i="36" s="1"/>
  <c r="C10" i="36"/>
  <c r="G89" i="30"/>
  <c r="G88" i="30"/>
  <c r="F89" i="30"/>
  <c r="F88" i="30"/>
  <c r="D88" i="30"/>
  <c r="C88" i="30"/>
  <c r="M48" i="30"/>
  <c r="M47" i="30"/>
  <c r="L48" i="30"/>
  <c r="L47" i="30"/>
  <c r="K48" i="30"/>
  <c r="K47" i="30"/>
  <c r="I48" i="30"/>
  <c r="H48" i="30"/>
  <c r="F48" i="30"/>
  <c r="E48" i="30"/>
  <c r="D48" i="30"/>
  <c r="G47" i="30"/>
  <c r="E47" i="30"/>
  <c r="C47" i="30"/>
  <c r="P11" i="30"/>
  <c r="P48" i="30" s="1"/>
  <c r="P10" i="30"/>
  <c r="P47" i="30" s="1"/>
  <c r="O11" i="30"/>
  <c r="O48" i="30" s="1"/>
  <c r="O10" i="30"/>
  <c r="O47" i="30" s="1"/>
  <c r="N11" i="30"/>
  <c r="N48" i="30" s="1"/>
  <c r="N10" i="30"/>
  <c r="N47" i="30" s="1"/>
  <c r="M11" i="30"/>
  <c r="M10" i="30"/>
  <c r="K11" i="30"/>
  <c r="K10" i="30"/>
  <c r="L11" i="30"/>
  <c r="L10" i="30"/>
  <c r="L9" i="30"/>
  <c r="K9" i="30"/>
  <c r="J11" i="30"/>
  <c r="J48" i="30" s="1"/>
  <c r="J10" i="30"/>
  <c r="J47" i="30" s="1"/>
  <c r="I11" i="30"/>
  <c r="H11" i="30"/>
  <c r="G11" i="30"/>
  <c r="G48" i="30" s="1"/>
  <c r="F11" i="30"/>
  <c r="E11" i="30"/>
  <c r="D11" i="30"/>
  <c r="C11" i="30"/>
  <c r="C48" i="30" s="1"/>
  <c r="G10" i="30"/>
  <c r="C10" i="30"/>
  <c r="P124" i="35"/>
  <c r="P123" i="35"/>
  <c r="O124" i="35"/>
  <c r="O123" i="35"/>
  <c r="N124" i="35"/>
  <c r="N123" i="35"/>
  <c r="L124" i="35"/>
  <c r="L123" i="35"/>
  <c r="K124" i="35"/>
  <c r="K123" i="35"/>
  <c r="M41" i="35"/>
  <c r="I86" i="35" s="1"/>
  <c r="M40" i="35"/>
  <c r="I85" i="35" s="1"/>
  <c r="L41" i="35"/>
  <c r="G86" i="35" s="1"/>
  <c r="L40" i="35"/>
  <c r="G85" i="35" s="1"/>
  <c r="I41" i="35"/>
  <c r="H124" i="35" s="1"/>
  <c r="J124" i="35" s="1"/>
  <c r="I40" i="35"/>
  <c r="H123" i="35" s="1"/>
  <c r="M123" i="35" s="1"/>
  <c r="E86" i="35"/>
  <c r="C41" i="35"/>
  <c r="E41" i="35" s="1"/>
  <c r="C86" i="35" s="1"/>
  <c r="C40" i="35"/>
  <c r="F124" i="35"/>
  <c r="G124" i="35" s="1"/>
  <c r="C124" i="35"/>
  <c r="E124" i="35" s="1"/>
  <c r="D45" i="33"/>
  <c r="F121" i="30" s="1"/>
  <c r="C45" i="33"/>
  <c r="D121" i="30" s="1"/>
  <c r="D8" i="35"/>
  <c r="C8" i="35"/>
  <c r="J51" i="41"/>
  <c r="J50" i="41"/>
  <c r="I51" i="41"/>
  <c r="I50" i="41"/>
  <c r="H51" i="41"/>
  <c r="H50" i="41"/>
  <c r="G51" i="41"/>
  <c r="G50" i="41"/>
  <c r="F51" i="41"/>
  <c r="E51" i="41"/>
  <c r="C51" i="41"/>
  <c r="D51" i="41"/>
  <c r="C50" i="41"/>
  <c r="F10" i="41"/>
  <c r="F9" i="41"/>
  <c r="E10" i="41"/>
  <c r="E9" i="41"/>
  <c r="F9" i="39"/>
  <c r="F8" i="39"/>
  <c r="E9" i="39"/>
  <c r="G46" i="37"/>
  <c r="F46" i="37"/>
  <c r="D46" i="37"/>
  <c r="C46" i="37"/>
  <c r="H12" i="37"/>
  <c r="J12" i="37" s="1"/>
  <c r="D12" i="37"/>
  <c r="G12" i="37" s="1"/>
  <c r="C12" i="37"/>
  <c r="F12" i="37" s="1"/>
  <c r="J83" i="32"/>
  <c r="I83" i="32"/>
  <c r="H83" i="32"/>
  <c r="F84" i="32"/>
  <c r="J84" i="32" s="1"/>
  <c r="C84" i="32"/>
  <c r="G84" i="32" s="1"/>
  <c r="C83" i="32"/>
  <c r="F9" i="32"/>
  <c r="E9" i="32"/>
  <c r="G83" i="32" s="1"/>
  <c r="D10" i="32"/>
  <c r="D89" i="30" s="1"/>
  <c r="C10" i="32"/>
  <c r="C89" i="30" s="1"/>
  <c r="N13" i="31"/>
  <c r="M13" i="31"/>
  <c r="L13" i="31"/>
  <c r="K13" i="31"/>
  <c r="J13" i="31"/>
  <c r="I13" i="31"/>
  <c r="H14" i="31"/>
  <c r="N14" i="31" s="1"/>
  <c r="G14" i="31"/>
  <c r="M14" i="31" s="1"/>
  <c r="L14" i="31"/>
  <c r="E14" i="31"/>
  <c r="K14" i="31" s="1"/>
  <c r="D14" i="31"/>
  <c r="J14" i="31" s="1"/>
  <c r="C14" i="31"/>
  <c r="I14" i="31" s="1"/>
  <c r="D45" i="34"/>
  <c r="C45" i="34"/>
  <c r="M11" i="34"/>
  <c r="M9" i="34"/>
  <c r="L11" i="34"/>
  <c r="J11" i="34"/>
  <c r="J8" i="34"/>
  <c r="J9" i="34"/>
  <c r="I11" i="34"/>
  <c r="E11" i="34"/>
  <c r="K11" i="34" s="1"/>
  <c r="G21" i="58"/>
  <c r="D21" i="58"/>
  <c r="D11" i="34" s="1"/>
  <c r="G11" i="34" s="1"/>
  <c r="C21" i="58"/>
  <c r="C11" i="34" s="1"/>
  <c r="F11" i="34" s="1"/>
  <c r="E73" i="33"/>
  <c r="F73" i="33"/>
  <c r="F11" i="33"/>
  <c r="E11" i="33"/>
  <c r="F21" i="55"/>
  <c r="D11" i="33" s="1"/>
  <c r="D74" i="33" s="1"/>
  <c r="F74" i="33" s="1"/>
  <c r="C20" i="55"/>
  <c r="C11" i="33" s="1"/>
  <c r="C74" i="33" s="1"/>
  <c r="E74" i="33" s="1"/>
  <c r="J123" i="35" l="1"/>
  <c r="E84" i="32"/>
  <c r="I84" i="32" s="1"/>
  <c r="D84" i="32"/>
  <c r="H84" i="32" s="1"/>
  <c r="I123" i="35"/>
  <c r="M124" i="35"/>
  <c r="I124" i="35"/>
  <c r="C10" i="41"/>
  <c r="E10" i="32"/>
  <c r="D10" i="41"/>
  <c r="F10" i="32"/>
  <c r="D124" i="35"/>
  <c r="I12" i="37"/>
  <c r="G37" i="54"/>
  <c r="D42" i="54"/>
  <c r="D36" i="54"/>
  <c r="E52" i="36"/>
  <c r="I52" i="36" s="1"/>
  <c r="I9" i="36"/>
  <c r="I46" i="36" s="1"/>
  <c r="E8" i="36"/>
  <c r="E45" i="36" s="1"/>
  <c r="I45" i="36" s="1"/>
  <c r="P42" i="30"/>
  <c r="L46" i="30"/>
  <c r="L42" i="30"/>
  <c r="I52" i="30"/>
  <c r="P52" i="30" s="1"/>
  <c r="I45" i="30"/>
  <c r="P45" i="30" s="1"/>
  <c r="E52" i="30"/>
  <c r="L52" i="30" s="1"/>
  <c r="E46" i="30"/>
  <c r="E45" i="30"/>
  <c r="L45" i="30" s="1"/>
  <c r="P9" i="30"/>
  <c r="P46" i="30" s="1"/>
  <c r="P5" i="30"/>
  <c r="L5" i="30"/>
  <c r="I15" i="30"/>
  <c r="P15" i="30" s="1"/>
  <c r="I14" i="30"/>
  <c r="P14" i="30" s="1"/>
  <c r="I8" i="30"/>
  <c r="P8" i="30" s="1"/>
  <c r="E8" i="30"/>
  <c r="L8" i="30" s="1"/>
  <c r="O122" i="35"/>
  <c r="O121" i="35"/>
  <c r="I60" i="41"/>
  <c r="I49" i="41"/>
  <c r="I45" i="41"/>
  <c r="E60" i="41"/>
  <c r="E48" i="41"/>
  <c r="I48" i="41" s="1"/>
  <c r="J10" i="37"/>
  <c r="J8" i="37"/>
  <c r="I82" i="32"/>
  <c r="I81" i="32"/>
  <c r="E96" i="32"/>
  <c r="E92" i="32"/>
  <c r="N12" i="31"/>
  <c r="N11" i="31"/>
  <c r="G8" i="34"/>
  <c r="D5" i="58"/>
  <c r="D5" i="60"/>
  <c r="I8" i="36" l="1"/>
  <c r="I51" i="30"/>
  <c r="F3" i="21"/>
  <c r="D7" i="32" s="1"/>
  <c r="D7" i="41" s="1"/>
  <c r="C7" i="21"/>
  <c r="F7" i="21"/>
  <c r="C3" i="21"/>
  <c r="P51" i="30" l="1"/>
  <c r="H8" i="30"/>
  <c r="D8" i="30"/>
  <c r="H8" i="34" l="1"/>
  <c r="D18" i="33" l="1"/>
  <c r="C19" i="33"/>
  <c r="K71" i="57"/>
  <c r="N71" i="57" s="1"/>
  <c r="H45" i="30" l="1"/>
  <c r="O45" i="30" s="1"/>
  <c r="D19" i="36" l="1"/>
  <c r="E19" i="36" s="1"/>
  <c r="I19" i="36" l="1"/>
  <c r="E55" i="36"/>
  <c r="I55" i="36" s="1"/>
  <c r="F19" i="36"/>
  <c r="K8" i="30"/>
  <c r="I136" i="35"/>
  <c r="J136" i="35" s="1"/>
  <c r="D136" i="35"/>
  <c r="E136" i="35" s="1"/>
  <c r="I134" i="35"/>
  <c r="J134" i="35" s="1"/>
  <c r="I133" i="35"/>
  <c r="J133" i="35" s="1"/>
  <c r="D134" i="35"/>
  <c r="E134" i="35" s="1"/>
  <c r="D133" i="35"/>
  <c r="E133" i="35" s="1"/>
  <c r="D132" i="35"/>
  <c r="E132" i="35" s="1"/>
  <c r="I126" i="35"/>
  <c r="J126" i="35" s="1"/>
  <c r="D126" i="35"/>
  <c r="E126" i="35" s="1"/>
  <c r="C8" i="61"/>
  <c r="E66" i="61" l="1"/>
  <c r="E70" i="61"/>
  <c r="D19" i="33"/>
  <c r="D20" i="33"/>
  <c r="C20" i="33"/>
  <c r="F20" i="33" s="1"/>
  <c r="E22" i="33"/>
  <c r="C22" i="33" s="1"/>
  <c r="F18" i="33"/>
  <c r="E18" i="33"/>
  <c r="E20" i="33"/>
  <c r="E24" i="33"/>
  <c r="F24" i="33" s="1"/>
  <c r="C24" i="33"/>
  <c r="D24" i="33" s="1"/>
  <c r="E23" i="33"/>
  <c r="C23" i="33"/>
  <c r="F22" i="33"/>
  <c r="D22" i="33" s="1"/>
  <c r="D16" i="33"/>
  <c r="C16" i="33"/>
  <c r="G7" i="21"/>
  <c r="F6" i="21"/>
  <c r="C4" i="55" s="1"/>
  <c r="F2" i="21"/>
  <c r="G2" i="21" s="1"/>
  <c r="C6" i="21"/>
  <c r="D4" i="60" s="1"/>
  <c r="D6" i="60" s="1"/>
  <c r="C2" i="21"/>
  <c r="D4" i="58" s="1"/>
  <c r="F4" i="55" l="1"/>
  <c r="G4" i="55" s="1"/>
  <c r="G9" i="55" s="1"/>
  <c r="C8" i="33"/>
  <c r="F19" i="56" l="1"/>
  <c r="F18" i="56"/>
  <c r="F17" i="56"/>
  <c r="F15" i="56"/>
  <c r="F14" i="56"/>
  <c r="F11" i="56"/>
  <c r="F7" i="56"/>
  <c r="C20" i="56"/>
  <c r="C19" i="56"/>
  <c r="C18" i="56"/>
  <c r="C16" i="56"/>
  <c r="C15" i="56"/>
  <c r="C14" i="56"/>
  <c r="C12" i="56"/>
  <c r="C11" i="56"/>
  <c r="C10" i="56"/>
  <c r="C9" i="56"/>
  <c r="C7" i="56"/>
  <c r="M126" i="35" l="1"/>
  <c r="M121" i="35"/>
  <c r="I12" i="31"/>
  <c r="I11" i="31"/>
  <c r="G12" i="38"/>
  <c r="G9" i="38"/>
  <c r="G8" i="38"/>
  <c r="C8" i="38" l="1"/>
  <c r="C11" i="31"/>
  <c r="F19" i="55"/>
  <c r="F22" i="56" s="1"/>
  <c r="F18" i="55"/>
  <c r="F21" i="56" s="1"/>
  <c r="C7" i="61" l="1"/>
  <c r="C9" i="61" s="1"/>
  <c r="L28" i="57"/>
  <c r="Q28" i="57" s="1"/>
  <c r="V28" i="57" s="1"/>
  <c r="C15" i="32" s="1"/>
  <c r="M28" i="57"/>
  <c r="R28" i="57" s="1"/>
  <c r="W28" i="57" s="1"/>
  <c r="D15" i="32" s="1"/>
  <c r="F15" i="32" s="1"/>
  <c r="N28" i="57"/>
  <c r="S28" i="57" s="1"/>
  <c r="O28" i="57"/>
  <c r="T28" i="57" s="1"/>
  <c r="L29" i="57"/>
  <c r="Q29" i="57" s="1"/>
  <c r="V29" i="57" s="1"/>
  <c r="C51" i="37" s="1"/>
  <c r="M29" i="57"/>
  <c r="R29" i="57" s="1"/>
  <c r="W29" i="57" s="1"/>
  <c r="D51" i="37" s="1"/>
  <c r="N29" i="57"/>
  <c r="S29" i="57" s="1"/>
  <c r="X29" i="57" s="1"/>
  <c r="F51" i="37" s="1"/>
  <c r="O29" i="57"/>
  <c r="T29" i="57" s="1"/>
  <c r="Y29" i="57" s="1"/>
  <c r="G51" i="37" s="1"/>
  <c r="L30" i="57"/>
  <c r="Q30" i="57" s="1"/>
  <c r="V30" i="57" s="1"/>
  <c r="C15" i="39" s="1"/>
  <c r="M30" i="57"/>
  <c r="R30" i="57" s="1"/>
  <c r="W30" i="57" s="1"/>
  <c r="D15" i="39" s="1"/>
  <c r="N30" i="57"/>
  <c r="S30" i="57" s="1"/>
  <c r="X30" i="57" s="1"/>
  <c r="E15" i="39" s="1"/>
  <c r="O30" i="57"/>
  <c r="T30" i="57" s="1"/>
  <c r="Y30" i="57" s="1"/>
  <c r="F15" i="39" s="1"/>
  <c r="J4" i="21"/>
  <c r="S32" i="57" l="1"/>
  <c r="X32" i="57" s="1"/>
  <c r="E15" i="33" s="1"/>
  <c r="X28" i="57"/>
  <c r="E15" i="32" s="1"/>
  <c r="T32" i="57"/>
  <c r="Y32" i="57" s="1"/>
  <c r="F15" i="33" s="1"/>
  <c r="Y28" i="57"/>
  <c r="E69" i="61"/>
  <c r="E71" i="61" s="1"/>
  <c r="E121" i="35" s="1"/>
  <c r="E10" i="61"/>
  <c r="E67" i="61" s="1"/>
  <c r="D121" i="35" s="1"/>
  <c r="I121" i="35" s="1"/>
  <c r="Q32" i="57"/>
  <c r="V32" i="57" s="1"/>
  <c r="C15" i="33" s="1"/>
  <c r="R32" i="57"/>
  <c r="W32" i="57" s="1"/>
  <c r="D15" i="33" s="1"/>
  <c r="G5" i="55"/>
  <c r="J121" i="35" l="1"/>
  <c r="H15" i="34"/>
  <c r="G15" i="34"/>
  <c r="G16" i="34"/>
  <c r="H16" i="34"/>
  <c r="K122" i="35" l="1"/>
  <c r="K121" i="35"/>
  <c r="L126" i="35"/>
  <c r="L121" i="35"/>
  <c r="L118" i="35"/>
  <c r="G126" i="35"/>
  <c r="N122" i="35"/>
  <c r="N121" i="35"/>
  <c r="P122" i="35"/>
  <c r="P121" i="35"/>
  <c r="B133" i="35" l="1"/>
  <c r="A133" i="35"/>
  <c r="C121" i="35"/>
  <c r="H7" i="61"/>
  <c r="I7" i="61" s="1"/>
  <c r="H8" i="61"/>
  <c r="C64" i="61"/>
  <c r="B64" i="61"/>
  <c r="C63" i="61"/>
  <c r="B63" i="61"/>
  <c r="I34" i="61"/>
  <c r="E28" i="61"/>
  <c r="C28" i="61"/>
  <c r="F27" i="61"/>
  <c r="F26" i="61"/>
  <c r="F25" i="61"/>
  <c r="F24" i="61"/>
  <c r="F23" i="61"/>
  <c r="F22" i="61"/>
  <c r="F21" i="61"/>
  <c r="F20" i="61"/>
  <c r="F19" i="61"/>
  <c r="F18" i="61"/>
  <c r="F17" i="61"/>
  <c r="F16" i="61"/>
  <c r="F15" i="61"/>
  <c r="C15" i="61"/>
  <c r="F14" i="61"/>
  <c r="F13" i="61"/>
  <c r="I8" i="61"/>
  <c r="J8" i="61" s="1"/>
  <c r="D8" i="61"/>
  <c r="H121" i="35"/>
  <c r="C138" i="35"/>
  <c r="C137" i="35"/>
  <c r="H132" i="35"/>
  <c r="C125" i="35"/>
  <c r="K118" i="35"/>
  <c r="P118" i="35" s="1"/>
  <c r="H118" i="35"/>
  <c r="F121" i="35" l="1"/>
  <c r="F138" i="35"/>
  <c r="D138" i="35"/>
  <c r="E138" i="35" s="1"/>
  <c r="H125" i="35"/>
  <c r="D125" i="35"/>
  <c r="E125" i="35" s="1"/>
  <c r="G125" i="35"/>
  <c r="K132" i="35"/>
  <c r="I132" i="35"/>
  <c r="J132" i="35" s="1"/>
  <c r="L132" i="35"/>
  <c r="M132" i="35" s="1"/>
  <c r="N132" i="35" s="1"/>
  <c r="H137" i="35"/>
  <c r="D137" i="35"/>
  <c r="E137" i="35" s="1"/>
  <c r="H9" i="61"/>
  <c r="G121" i="35" s="1"/>
  <c r="L8" i="61"/>
  <c r="G8" i="61"/>
  <c r="K8" i="61"/>
  <c r="K7" i="61"/>
  <c r="F125" i="35"/>
  <c r="P132" i="35" l="1"/>
  <c r="O132" i="35"/>
  <c r="J7" i="61"/>
  <c r="J9" i="61" s="1"/>
  <c r="L7" i="61"/>
  <c r="L9" i="61" s="1"/>
  <c r="I137" i="35"/>
  <c r="N137" i="35"/>
  <c r="H138" i="35"/>
  <c r="G138" i="35"/>
  <c r="I125" i="35"/>
  <c r="N125" i="35"/>
  <c r="M125" i="35" s="1"/>
  <c r="K125" i="35"/>
  <c r="P125" i="35" s="1"/>
  <c r="L125" i="35"/>
  <c r="K9" i="61"/>
  <c r="O125" i="35" l="1"/>
  <c r="J125" i="35"/>
  <c r="J137" i="35"/>
  <c r="O137" i="35"/>
  <c r="K138" i="35"/>
  <c r="N138" i="35" s="1"/>
  <c r="P138" i="35" s="1"/>
  <c r="I138" i="35"/>
  <c r="J138" i="35" s="1"/>
  <c r="L138" i="35"/>
  <c r="O138" i="35" s="1"/>
  <c r="G7" i="61"/>
  <c r="G9" i="61" s="1"/>
  <c r="D7" i="61" l="1"/>
  <c r="D9" i="61" s="1"/>
  <c r="C46" i="36" l="1"/>
  <c r="G9" i="36"/>
  <c r="G46" i="36" s="1"/>
  <c r="G19" i="36"/>
  <c r="G55" i="36" s="1"/>
  <c r="C9" i="36"/>
  <c r="C8" i="36"/>
  <c r="G8" i="36" s="1"/>
  <c r="G45" i="36" s="1"/>
  <c r="G42" i="36"/>
  <c r="G5" i="36"/>
  <c r="G46" i="30"/>
  <c r="C46" i="30"/>
  <c r="N9" i="30"/>
  <c r="N46" i="30" s="1"/>
  <c r="N8" i="30"/>
  <c r="N45" i="30" s="1"/>
  <c r="J9" i="30"/>
  <c r="G9" i="30"/>
  <c r="G8" i="30"/>
  <c r="G45" i="30" s="1"/>
  <c r="C9" i="30"/>
  <c r="C8" i="30"/>
  <c r="C45" i="30" s="1"/>
  <c r="N42" i="30"/>
  <c r="J42" i="30"/>
  <c r="N5" i="30"/>
  <c r="J5" i="30"/>
  <c r="I39" i="35"/>
  <c r="H122" i="35" s="1"/>
  <c r="C49" i="35"/>
  <c r="C43" i="35"/>
  <c r="C39" i="35"/>
  <c r="C38" i="35"/>
  <c r="I38" i="35" s="1"/>
  <c r="I35" i="35"/>
  <c r="G49" i="41"/>
  <c r="C60" i="41"/>
  <c r="C49" i="41"/>
  <c r="C48" i="41"/>
  <c r="G48" i="41" s="1"/>
  <c r="G45" i="41"/>
  <c r="C81" i="32"/>
  <c r="H20" i="37"/>
  <c r="H17" i="37"/>
  <c r="H10" i="37"/>
  <c r="H8" i="37"/>
  <c r="H9" i="37"/>
  <c r="G98" i="32"/>
  <c r="G97" i="32"/>
  <c r="G96" i="32"/>
  <c r="G94" i="32"/>
  <c r="G93" i="32"/>
  <c r="G92" i="32"/>
  <c r="C98" i="32"/>
  <c r="C97" i="32"/>
  <c r="C94" i="32"/>
  <c r="C93" i="32"/>
  <c r="C86" i="32"/>
  <c r="C85" i="32"/>
  <c r="C82" i="32"/>
  <c r="J122" i="35" l="1"/>
  <c r="I122" i="35"/>
  <c r="J46" i="30"/>
  <c r="M122" i="35"/>
  <c r="C55" i="36"/>
  <c r="C45" i="36"/>
  <c r="J8" i="30"/>
  <c r="J45" i="30" s="1"/>
  <c r="F20" i="32" l="1"/>
  <c r="E20" i="32"/>
  <c r="D22" i="39" l="1"/>
  <c r="J67" i="57"/>
  <c r="M67" i="57" s="1"/>
  <c r="P67" i="57" s="1"/>
  <c r="H67" i="57"/>
  <c r="K67" i="57" s="1"/>
  <c r="N67" i="57" s="1"/>
  <c r="F16" i="57"/>
  <c r="I16" i="57" s="1"/>
  <c r="L16" i="57" s="1"/>
  <c r="O16" i="57" s="1"/>
  <c r="E13" i="39" s="1"/>
  <c r="AR7" i="26" l="1"/>
  <c r="AU7" i="26" s="1"/>
  <c r="AX7" i="26" s="1"/>
  <c r="M39" i="57" l="1"/>
  <c r="R39" i="57" s="1"/>
  <c r="W39" i="57" s="1"/>
  <c r="N39" i="57"/>
  <c r="S39" i="57" s="1"/>
  <c r="X39" i="57" s="1"/>
  <c r="H14" i="38" s="1"/>
  <c r="O39" i="57"/>
  <c r="T39" i="57" s="1"/>
  <c r="Y39" i="57" s="1"/>
  <c r="J14" i="38" s="1"/>
  <c r="M40" i="57"/>
  <c r="R40" i="57" s="1"/>
  <c r="W40" i="57" s="1"/>
  <c r="E15" i="34" s="1"/>
  <c r="N40" i="57"/>
  <c r="S40" i="57" s="1"/>
  <c r="X40" i="57" s="1"/>
  <c r="O40" i="57"/>
  <c r="T40" i="57" s="1"/>
  <c r="Y40" i="57" s="1"/>
  <c r="M41" i="57"/>
  <c r="R41" i="57" s="1"/>
  <c r="W41" i="57" s="1"/>
  <c r="F17" i="31" s="1"/>
  <c r="N41" i="57"/>
  <c r="S41" i="57" s="1"/>
  <c r="X41" i="57" s="1"/>
  <c r="O41" i="57"/>
  <c r="T41" i="57" s="1"/>
  <c r="Y41" i="57" s="1"/>
  <c r="L17" i="31" s="1"/>
  <c r="M42" i="57"/>
  <c r="R42" i="57" s="1"/>
  <c r="W42" i="57" s="1"/>
  <c r="G46" i="35" s="1"/>
  <c r="N42" i="57"/>
  <c r="S42" i="57" s="1"/>
  <c r="O42" i="57"/>
  <c r="T42" i="57" s="1"/>
  <c r="Y42" i="57" s="1"/>
  <c r="M46" i="35" s="1"/>
  <c r="P42" i="57"/>
  <c r="U42" i="57" s="1"/>
  <c r="L40" i="57"/>
  <c r="Q40" i="57" s="1"/>
  <c r="L41" i="57"/>
  <c r="Q41" i="57" s="1"/>
  <c r="V41" i="57" s="1"/>
  <c r="L42" i="57"/>
  <c r="Q42" i="57" s="1"/>
  <c r="L39" i="57"/>
  <c r="Q39" i="57" s="1"/>
  <c r="V39" i="57" s="1"/>
  <c r="D14" i="38" s="1"/>
  <c r="M31" i="57"/>
  <c r="R31" i="57" s="1"/>
  <c r="W31" i="57" s="1"/>
  <c r="D15" i="41" s="1"/>
  <c r="N31" i="57"/>
  <c r="S31" i="57" s="1"/>
  <c r="X31" i="57" s="1"/>
  <c r="E15" i="41" s="1"/>
  <c r="O31" i="57"/>
  <c r="T31" i="57" s="1"/>
  <c r="Y31" i="57" s="1"/>
  <c r="F15" i="41" s="1"/>
  <c r="L31" i="57"/>
  <c r="Q31" i="57" s="1"/>
  <c r="V31" i="57" s="1"/>
  <c r="C15" i="41" s="1"/>
  <c r="K41" i="57"/>
  <c r="P41" i="57" s="1"/>
  <c r="U41" i="57" s="1"/>
  <c r="Z41" i="57" s="1"/>
  <c r="K40" i="57"/>
  <c r="P40" i="57" s="1"/>
  <c r="U40" i="57" s="1"/>
  <c r="Z40" i="57" s="1"/>
  <c r="K39" i="57"/>
  <c r="P39" i="57" s="1"/>
  <c r="U39" i="57" s="1"/>
  <c r="K31" i="57"/>
  <c r="P31" i="57" s="1"/>
  <c r="U31" i="57" s="1"/>
  <c r="Z31" i="57" s="1"/>
  <c r="K30" i="57"/>
  <c r="P30" i="57" s="1"/>
  <c r="U30" i="57" s="1"/>
  <c r="Z30" i="57" s="1"/>
  <c r="K29" i="57"/>
  <c r="P29" i="57" s="1"/>
  <c r="U29" i="57" s="1"/>
  <c r="Z29" i="57" s="1"/>
  <c r="K28" i="57"/>
  <c r="P28" i="57" s="1"/>
  <c r="U28" i="57" s="1"/>
  <c r="U32" i="57" l="1"/>
  <c r="Z32" i="57" s="1"/>
  <c r="Z28" i="57"/>
  <c r="U43" i="57"/>
  <c r="Z43" i="57" s="1"/>
  <c r="Z39" i="57"/>
  <c r="V42" i="57"/>
  <c r="E46" i="35" s="1"/>
  <c r="C46" i="35" s="1"/>
  <c r="C129" i="35" s="1"/>
  <c r="D17" i="31"/>
  <c r="C17" i="31" s="1"/>
  <c r="J17" i="31"/>
  <c r="I17" i="31" s="1"/>
  <c r="X42" i="57"/>
  <c r="L46" i="35" s="1"/>
  <c r="I46" i="35" s="1"/>
  <c r="V40" i="57"/>
  <c r="C15" i="34" s="1"/>
  <c r="C49" i="34" s="1"/>
  <c r="D49" i="34" s="1"/>
  <c r="C12" i="35"/>
  <c r="Z42" i="57"/>
  <c r="G14" i="38"/>
  <c r="F14" i="38"/>
  <c r="Q43" i="57"/>
  <c r="V43" i="57" s="1"/>
  <c r="C14" i="38"/>
  <c r="T43" i="57"/>
  <c r="Y43" i="57" s="1"/>
  <c r="S43" i="57"/>
  <c r="X43" i="57" s="1"/>
  <c r="R43" i="57"/>
  <c r="W43" i="57" s="1"/>
  <c r="H13" i="55"/>
  <c r="F129" i="35" l="1"/>
  <c r="L129" i="35" s="1"/>
  <c r="G129" i="35"/>
  <c r="D129" i="35"/>
  <c r="E129" i="35" s="1"/>
  <c r="H5" i="60"/>
  <c r="D7" i="21"/>
  <c r="C4" i="60"/>
  <c r="C76" i="60"/>
  <c r="B76" i="60"/>
  <c r="C75" i="60"/>
  <c r="B75" i="60"/>
  <c r="I46" i="60"/>
  <c r="E40" i="60"/>
  <c r="C40" i="60"/>
  <c r="F39" i="60"/>
  <c r="F38" i="60"/>
  <c r="F37" i="60"/>
  <c r="F36" i="60"/>
  <c r="F35" i="60"/>
  <c r="F34" i="60"/>
  <c r="F33" i="60"/>
  <c r="F32" i="60"/>
  <c r="F31" i="60"/>
  <c r="F30" i="60"/>
  <c r="F29" i="60"/>
  <c r="F28" i="60"/>
  <c r="F27" i="60"/>
  <c r="C27" i="60"/>
  <c r="F26" i="60"/>
  <c r="F25" i="60"/>
  <c r="I5" i="60"/>
  <c r="K5" i="60" s="1"/>
  <c r="C5" i="60"/>
  <c r="C6" i="60" l="1"/>
  <c r="C12" i="60" s="1"/>
  <c r="C15" i="60" s="1"/>
  <c r="C19" i="60" s="1"/>
  <c r="H4" i="60"/>
  <c r="I4" i="60" s="1"/>
  <c r="K4" i="60" s="1"/>
  <c r="K6" i="60" s="1"/>
  <c r="E8" i="38"/>
  <c r="G4" i="60"/>
  <c r="L5" i="60"/>
  <c r="J5" i="60"/>
  <c r="G5" i="60"/>
  <c r="D4" i="55"/>
  <c r="G6" i="60" l="1"/>
  <c r="H6" i="60"/>
  <c r="F8" i="38" s="1"/>
  <c r="D8" i="38"/>
  <c r="L4" i="60"/>
  <c r="L6" i="60" s="1"/>
  <c r="D12" i="60"/>
  <c r="D15" i="60" s="1"/>
  <c r="D19" i="60" s="1"/>
  <c r="J4" i="60"/>
  <c r="J6" i="60" s="1"/>
  <c r="F12" i="21"/>
  <c r="H12" i="60" l="1"/>
  <c r="H15" i="60" s="1"/>
  <c r="H19" i="60" s="1"/>
  <c r="G4" i="58"/>
  <c r="C8" i="37"/>
  <c r="F11" i="21" l="1"/>
  <c r="G3" i="21"/>
  <c r="C7" i="32"/>
  <c r="F5" i="55" l="1"/>
  <c r="F8" i="56" s="1"/>
  <c r="F9" i="56" s="1"/>
  <c r="F10" i="37" l="1"/>
  <c r="G10" i="37"/>
  <c r="D21" i="37"/>
  <c r="E21" i="37" s="1"/>
  <c r="F21" i="37" s="1"/>
  <c r="G21" i="37" s="1"/>
  <c r="I21" i="37" s="1"/>
  <c r="H21" i="37" s="1"/>
  <c r="J21" i="37" s="1"/>
  <c r="D18" i="37" l="1"/>
  <c r="E18" i="37" s="1"/>
  <c r="D22" i="37"/>
  <c r="G5" i="37"/>
  <c r="A33" i="37" l="1"/>
  <c r="E22" i="37" l="1"/>
  <c r="C49" i="33" l="1"/>
  <c r="D49" i="33" s="1"/>
  <c r="D15" i="38"/>
  <c r="C15" i="38" s="1"/>
  <c r="E17" i="31"/>
  <c r="D15" i="34"/>
  <c r="I14" i="38"/>
  <c r="E14" i="38"/>
  <c r="AR8" i="26"/>
  <c r="AU8" i="26" s="1"/>
  <c r="AX8" i="26" s="1"/>
  <c r="AS8" i="26"/>
  <c r="AV8" i="26" s="1"/>
  <c r="AY8" i="26" s="1"/>
  <c r="AT8" i="26"/>
  <c r="AW8" i="26" s="1"/>
  <c r="AZ8" i="26" s="1"/>
  <c r="AR9" i="26"/>
  <c r="AU9" i="26" s="1"/>
  <c r="AX9" i="26" s="1"/>
  <c r="AS9" i="26"/>
  <c r="AV9" i="26" s="1"/>
  <c r="AY9" i="26" s="1"/>
  <c r="AT9" i="26"/>
  <c r="AW9" i="26" s="1"/>
  <c r="AZ9" i="26" s="1"/>
  <c r="AR10" i="26"/>
  <c r="AU10" i="26" s="1"/>
  <c r="AX10" i="26" s="1"/>
  <c r="AS10" i="26"/>
  <c r="AV10" i="26" s="1"/>
  <c r="AY10" i="26" s="1"/>
  <c r="AT10" i="26"/>
  <c r="AW10" i="26" s="1"/>
  <c r="AZ10" i="26" s="1"/>
  <c r="AR11" i="26"/>
  <c r="AU11" i="26" s="1"/>
  <c r="AX11" i="26" s="1"/>
  <c r="AS11" i="26"/>
  <c r="AV11" i="26" s="1"/>
  <c r="AY11" i="26" s="1"/>
  <c r="AT11" i="26"/>
  <c r="AW11" i="26" s="1"/>
  <c r="AZ11" i="26" s="1"/>
  <c r="AR12" i="26"/>
  <c r="AU12" i="26" s="1"/>
  <c r="AX12" i="26" s="1"/>
  <c r="AS12" i="26"/>
  <c r="AV12" i="26" s="1"/>
  <c r="AY12" i="26" s="1"/>
  <c r="AT12" i="26"/>
  <c r="AW12" i="26" s="1"/>
  <c r="AZ12" i="26" s="1"/>
  <c r="AR13" i="26"/>
  <c r="AU13" i="26" s="1"/>
  <c r="AX13" i="26" s="1"/>
  <c r="AS13" i="26"/>
  <c r="AV13" i="26" s="1"/>
  <c r="AY13" i="26" s="1"/>
  <c r="C5" i="55" s="1"/>
  <c r="AT13" i="26"/>
  <c r="AW13" i="26" s="1"/>
  <c r="AZ13" i="26" s="1"/>
  <c r="AR14" i="26"/>
  <c r="AU14" i="26" s="1"/>
  <c r="AX14" i="26" s="1"/>
  <c r="AS14" i="26"/>
  <c r="AV14" i="26" s="1"/>
  <c r="AY14" i="26" s="1"/>
  <c r="AT14" i="26"/>
  <c r="AW14" i="26" s="1"/>
  <c r="AZ14" i="26" s="1"/>
  <c r="AR15" i="26"/>
  <c r="AU15" i="26" s="1"/>
  <c r="AX15" i="26" s="1"/>
  <c r="AS15" i="26"/>
  <c r="AV15" i="26" s="1"/>
  <c r="AY15" i="26" s="1"/>
  <c r="AT15" i="26"/>
  <c r="AW15" i="26" s="1"/>
  <c r="AZ15" i="26" s="1"/>
  <c r="AR16" i="26"/>
  <c r="AU16" i="26" s="1"/>
  <c r="AX16" i="26" s="1"/>
  <c r="AS16" i="26"/>
  <c r="AV16" i="26" s="1"/>
  <c r="AY16" i="26" s="1"/>
  <c r="AT16" i="26"/>
  <c r="AW16" i="26" s="1"/>
  <c r="AZ16" i="26" s="1"/>
  <c r="AR17" i="26"/>
  <c r="AU17" i="26" s="1"/>
  <c r="AX17" i="26" s="1"/>
  <c r="AS17" i="26"/>
  <c r="AV17" i="26" s="1"/>
  <c r="AY17" i="26" s="1"/>
  <c r="AT17" i="26"/>
  <c r="AW17" i="26" s="1"/>
  <c r="AZ17" i="26" s="1"/>
  <c r="AR18" i="26"/>
  <c r="AU18" i="26" s="1"/>
  <c r="AX18" i="26" s="1"/>
  <c r="AS18" i="26"/>
  <c r="AV18" i="26" s="1"/>
  <c r="AT18" i="26"/>
  <c r="AW18" i="26" s="1"/>
  <c r="AZ18" i="26" s="1"/>
  <c r="AR19" i="26"/>
  <c r="AU19" i="26" s="1"/>
  <c r="AX19" i="26" s="1"/>
  <c r="AS19" i="26"/>
  <c r="AV19" i="26" s="1"/>
  <c r="AY19" i="26" s="1"/>
  <c r="AT19" i="26"/>
  <c r="AW19" i="26" s="1"/>
  <c r="AZ19" i="26" s="1"/>
  <c r="AR20" i="26"/>
  <c r="AU20" i="26" s="1"/>
  <c r="AX20" i="26" s="1"/>
  <c r="AS20" i="26"/>
  <c r="AV20" i="26" s="1"/>
  <c r="AY20" i="26" s="1"/>
  <c r="AT20" i="26"/>
  <c r="AW20" i="26" s="1"/>
  <c r="AZ20" i="26" s="1"/>
  <c r="AR21" i="26"/>
  <c r="AU21" i="26" s="1"/>
  <c r="AX21" i="26" s="1"/>
  <c r="AS21" i="26"/>
  <c r="AV21" i="26" s="1"/>
  <c r="AY21" i="26" s="1"/>
  <c r="AT21" i="26"/>
  <c r="AW21" i="26" s="1"/>
  <c r="AZ21" i="26" s="1"/>
  <c r="AR22" i="26"/>
  <c r="AU22" i="26" s="1"/>
  <c r="AX22" i="26" s="1"/>
  <c r="AS22" i="26"/>
  <c r="AV22" i="26" s="1"/>
  <c r="AY22" i="26" s="1"/>
  <c r="AT22" i="26"/>
  <c r="AW22" i="26" s="1"/>
  <c r="AZ22" i="26" s="1"/>
  <c r="AR23" i="26"/>
  <c r="AU23" i="26" s="1"/>
  <c r="AX23" i="26" s="1"/>
  <c r="AS23" i="26"/>
  <c r="AV23" i="26" s="1"/>
  <c r="AT23" i="26"/>
  <c r="AW23" i="26" s="1"/>
  <c r="AZ23" i="26" s="1"/>
  <c r="AR24" i="26"/>
  <c r="AU24" i="26" s="1"/>
  <c r="AX24" i="26" s="1"/>
  <c r="AS24" i="26"/>
  <c r="AV24" i="26" s="1"/>
  <c r="AT24" i="26"/>
  <c r="AW24" i="26" s="1"/>
  <c r="AZ24" i="26" s="1"/>
  <c r="AR25" i="26"/>
  <c r="AU25" i="26" s="1"/>
  <c r="AX25" i="26" s="1"/>
  <c r="AS25" i="26"/>
  <c r="AV25" i="26" s="1"/>
  <c r="AY25" i="26" s="1"/>
  <c r="AT25" i="26"/>
  <c r="AW25" i="26" s="1"/>
  <c r="AZ25" i="26" s="1"/>
  <c r="AR26" i="26"/>
  <c r="AU26" i="26" s="1"/>
  <c r="AX26" i="26" s="1"/>
  <c r="AS26" i="26"/>
  <c r="AV26" i="26" s="1"/>
  <c r="AY26" i="26" s="1"/>
  <c r="AT26" i="26"/>
  <c r="AW26" i="26" s="1"/>
  <c r="AZ26" i="26" s="1"/>
  <c r="AR27" i="26"/>
  <c r="AU27" i="26" s="1"/>
  <c r="AX27" i="26" s="1"/>
  <c r="AS27" i="26"/>
  <c r="AV27" i="26" s="1"/>
  <c r="AY27" i="26" s="1"/>
  <c r="AT27" i="26"/>
  <c r="AW27" i="26" s="1"/>
  <c r="AZ27" i="26" s="1"/>
  <c r="AR28" i="26"/>
  <c r="AU28" i="26" s="1"/>
  <c r="AX28" i="26" s="1"/>
  <c r="AS28" i="26"/>
  <c r="AV28" i="26" s="1"/>
  <c r="AY28" i="26" s="1"/>
  <c r="AT28" i="26"/>
  <c r="AW28" i="26" s="1"/>
  <c r="AZ28" i="26" s="1"/>
  <c r="AR29" i="26"/>
  <c r="AU29" i="26" s="1"/>
  <c r="AX29" i="26" s="1"/>
  <c r="AS29" i="26"/>
  <c r="AV29" i="26" s="1"/>
  <c r="AY29" i="26" s="1"/>
  <c r="AT29" i="26"/>
  <c r="AW29" i="26" s="1"/>
  <c r="AZ29" i="26" s="1"/>
  <c r="AR30" i="26"/>
  <c r="AU30" i="26" s="1"/>
  <c r="AX30" i="26" s="1"/>
  <c r="AS30" i="26"/>
  <c r="AV30" i="26" s="1"/>
  <c r="AY30" i="26" s="1"/>
  <c r="AT30" i="26"/>
  <c r="AW30" i="26" s="1"/>
  <c r="AZ30" i="26" s="1"/>
  <c r="AR31" i="26"/>
  <c r="AU31" i="26" s="1"/>
  <c r="AX31" i="26" s="1"/>
  <c r="AS31" i="26"/>
  <c r="AV31" i="26" s="1"/>
  <c r="AY31" i="26" s="1"/>
  <c r="AT31" i="26"/>
  <c r="AW31" i="26" s="1"/>
  <c r="AZ31" i="26" s="1"/>
  <c r="AR32" i="26"/>
  <c r="AU32" i="26" s="1"/>
  <c r="AX32" i="26" s="1"/>
  <c r="AS32" i="26"/>
  <c r="AV32" i="26" s="1"/>
  <c r="AY32" i="26" s="1"/>
  <c r="AT32" i="26"/>
  <c r="AW32" i="26" s="1"/>
  <c r="AZ32" i="26" s="1"/>
  <c r="AR33" i="26"/>
  <c r="AU33" i="26" s="1"/>
  <c r="AX33" i="26" s="1"/>
  <c r="AS33" i="26"/>
  <c r="AV33" i="26" s="1"/>
  <c r="AY33" i="26" s="1"/>
  <c r="AT33" i="26"/>
  <c r="AW33" i="26" s="1"/>
  <c r="AZ33" i="26" s="1"/>
  <c r="AR34" i="26"/>
  <c r="AU34" i="26" s="1"/>
  <c r="AX34" i="26" s="1"/>
  <c r="AS34" i="26"/>
  <c r="AV34" i="26" s="1"/>
  <c r="AY34" i="26" s="1"/>
  <c r="AT34" i="26"/>
  <c r="AW34" i="26" s="1"/>
  <c r="AZ34" i="26" s="1"/>
  <c r="AR35" i="26"/>
  <c r="AU35" i="26" s="1"/>
  <c r="AX35" i="26" s="1"/>
  <c r="AS35" i="26"/>
  <c r="AV35" i="26" s="1"/>
  <c r="AY35" i="26" s="1"/>
  <c r="AT35" i="26"/>
  <c r="AW35" i="26" s="1"/>
  <c r="AZ35" i="26" s="1"/>
  <c r="AR36" i="26"/>
  <c r="AU36" i="26" s="1"/>
  <c r="AX36" i="26" s="1"/>
  <c r="AS36" i="26"/>
  <c r="AV36" i="26" s="1"/>
  <c r="AY36" i="26" s="1"/>
  <c r="AT36" i="26"/>
  <c r="AW36" i="26" s="1"/>
  <c r="AZ36" i="26" s="1"/>
  <c r="AR37" i="26"/>
  <c r="AU37" i="26" s="1"/>
  <c r="AX37" i="26" s="1"/>
  <c r="AS37" i="26"/>
  <c r="AV37" i="26" s="1"/>
  <c r="AY37" i="26" s="1"/>
  <c r="AT37" i="26"/>
  <c r="AW37" i="26" s="1"/>
  <c r="AZ37" i="26" s="1"/>
  <c r="AR38" i="26"/>
  <c r="AU38" i="26" s="1"/>
  <c r="AX38" i="26" s="1"/>
  <c r="AS38" i="26"/>
  <c r="AV38" i="26" s="1"/>
  <c r="AY38" i="26" s="1"/>
  <c r="AT38" i="26"/>
  <c r="AW38" i="26" s="1"/>
  <c r="AZ38" i="26" s="1"/>
  <c r="AR39" i="26"/>
  <c r="AU39" i="26" s="1"/>
  <c r="AX39" i="26" s="1"/>
  <c r="AS39" i="26"/>
  <c r="AV39" i="26" s="1"/>
  <c r="AY39" i="26" s="1"/>
  <c r="AT39" i="26"/>
  <c r="AW39" i="26" s="1"/>
  <c r="AZ39" i="26" s="1"/>
  <c r="AR40" i="26"/>
  <c r="AU40" i="26" s="1"/>
  <c r="AX40" i="26" s="1"/>
  <c r="AS40" i="26"/>
  <c r="AV40" i="26" s="1"/>
  <c r="AY40" i="26" s="1"/>
  <c r="AT40" i="26"/>
  <c r="AW40" i="26" s="1"/>
  <c r="AZ40" i="26" s="1"/>
  <c r="AR41" i="26"/>
  <c r="AU41" i="26" s="1"/>
  <c r="AX41" i="26" s="1"/>
  <c r="AS41" i="26"/>
  <c r="AV41" i="26" s="1"/>
  <c r="AY41" i="26" s="1"/>
  <c r="AT41" i="26"/>
  <c r="AW41" i="26" s="1"/>
  <c r="AZ41" i="26" s="1"/>
  <c r="AR42" i="26"/>
  <c r="AU42" i="26" s="1"/>
  <c r="AX42" i="26" s="1"/>
  <c r="AS42" i="26"/>
  <c r="AV42" i="26" s="1"/>
  <c r="AY42" i="26" s="1"/>
  <c r="AT42" i="26"/>
  <c r="AW42" i="26" s="1"/>
  <c r="AZ42" i="26" s="1"/>
  <c r="AR43" i="26"/>
  <c r="AU43" i="26" s="1"/>
  <c r="AX43" i="26" s="1"/>
  <c r="AS43" i="26"/>
  <c r="AV43" i="26" s="1"/>
  <c r="AY43" i="26" s="1"/>
  <c r="AT43" i="26"/>
  <c r="AW43" i="26" s="1"/>
  <c r="AZ43" i="26" s="1"/>
  <c r="AR44" i="26"/>
  <c r="AU44" i="26" s="1"/>
  <c r="AX44" i="26" s="1"/>
  <c r="AS44" i="26"/>
  <c r="AV44" i="26" s="1"/>
  <c r="AY44" i="26" s="1"/>
  <c r="AT44" i="26"/>
  <c r="AW44" i="26" s="1"/>
  <c r="AZ44" i="26" s="1"/>
  <c r="AR45" i="26"/>
  <c r="AU45" i="26" s="1"/>
  <c r="AX45" i="26" s="1"/>
  <c r="AS45" i="26"/>
  <c r="AV45" i="26" s="1"/>
  <c r="AY45" i="26" s="1"/>
  <c r="AT45" i="26"/>
  <c r="AW45" i="26" s="1"/>
  <c r="AZ45" i="26" s="1"/>
  <c r="AR46" i="26"/>
  <c r="AU46" i="26" s="1"/>
  <c r="AX46" i="26" s="1"/>
  <c r="AS46" i="26"/>
  <c r="AV46" i="26" s="1"/>
  <c r="AY46" i="26" s="1"/>
  <c r="AT46" i="26"/>
  <c r="AW46" i="26" s="1"/>
  <c r="AZ46" i="26" s="1"/>
  <c r="AR47" i="26"/>
  <c r="AU47" i="26" s="1"/>
  <c r="AX47" i="26" s="1"/>
  <c r="AS47" i="26"/>
  <c r="AV47" i="26" s="1"/>
  <c r="AY47" i="26" s="1"/>
  <c r="AT47" i="26"/>
  <c r="AW47" i="26" s="1"/>
  <c r="AZ47" i="26" s="1"/>
  <c r="AR48" i="26"/>
  <c r="AU48" i="26" s="1"/>
  <c r="AX48" i="26" s="1"/>
  <c r="AS48" i="26"/>
  <c r="AV48" i="26" s="1"/>
  <c r="AY48" i="26" s="1"/>
  <c r="AT48" i="26"/>
  <c r="AW48" i="26" s="1"/>
  <c r="AZ48" i="26" s="1"/>
  <c r="AR49" i="26"/>
  <c r="AU49" i="26" s="1"/>
  <c r="AX49" i="26" s="1"/>
  <c r="AS49" i="26"/>
  <c r="AV49" i="26" s="1"/>
  <c r="AY49" i="26" s="1"/>
  <c r="AT49" i="26"/>
  <c r="AW49" i="26" s="1"/>
  <c r="AZ49" i="26" s="1"/>
  <c r="AR50" i="26"/>
  <c r="AU50" i="26" s="1"/>
  <c r="AX50" i="26" s="1"/>
  <c r="AS50" i="26"/>
  <c r="AV50" i="26" s="1"/>
  <c r="AY50" i="26" s="1"/>
  <c r="AT50" i="26"/>
  <c r="AW50" i="26" s="1"/>
  <c r="AZ50" i="26" s="1"/>
  <c r="AR51" i="26"/>
  <c r="AU51" i="26" s="1"/>
  <c r="AX51" i="26" s="1"/>
  <c r="AS51" i="26"/>
  <c r="AV51" i="26" s="1"/>
  <c r="AY51" i="26" s="1"/>
  <c r="AT51" i="26"/>
  <c r="AW51" i="26" s="1"/>
  <c r="AZ51" i="26" s="1"/>
  <c r="AR52" i="26"/>
  <c r="AU52" i="26" s="1"/>
  <c r="AX52" i="26" s="1"/>
  <c r="AS52" i="26"/>
  <c r="AV52" i="26" s="1"/>
  <c r="AY52" i="26" s="1"/>
  <c r="AT52" i="26"/>
  <c r="AW52" i="26" s="1"/>
  <c r="AZ52" i="26" s="1"/>
  <c r="AR53" i="26"/>
  <c r="AU53" i="26" s="1"/>
  <c r="AX53" i="26" s="1"/>
  <c r="AS53" i="26"/>
  <c r="AV53" i="26" s="1"/>
  <c r="AY53" i="26" s="1"/>
  <c r="AT53" i="26"/>
  <c r="AW53" i="26" s="1"/>
  <c r="AZ53" i="26" s="1"/>
  <c r="AR54" i="26"/>
  <c r="AU54" i="26" s="1"/>
  <c r="AX54" i="26" s="1"/>
  <c r="AS54" i="26"/>
  <c r="AV54" i="26" s="1"/>
  <c r="AY54" i="26" s="1"/>
  <c r="AT54" i="26"/>
  <c r="AW54" i="26" s="1"/>
  <c r="AZ54" i="26" s="1"/>
  <c r="AR55" i="26"/>
  <c r="AU55" i="26" s="1"/>
  <c r="AX55" i="26" s="1"/>
  <c r="AS55" i="26"/>
  <c r="AV55" i="26" s="1"/>
  <c r="AY55" i="26" s="1"/>
  <c r="AT55" i="26"/>
  <c r="AW55" i="26" s="1"/>
  <c r="AZ55" i="26" s="1"/>
  <c r="AR56" i="26"/>
  <c r="AU56" i="26" s="1"/>
  <c r="AX56" i="26" s="1"/>
  <c r="AS56" i="26"/>
  <c r="AV56" i="26" s="1"/>
  <c r="AY56" i="26" s="1"/>
  <c r="AT56" i="26"/>
  <c r="AW56" i="26" s="1"/>
  <c r="AZ56" i="26" s="1"/>
  <c r="AR57" i="26"/>
  <c r="AU57" i="26" s="1"/>
  <c r="AX57" i="26" s="1"/>
  <c r="AS57" i="26"/>
  <c r="AV57" i="26" s="1"/>
  <c r="AY57" i="26" s="1"/>
  <c r="AT57" i="26"/>
  <c r="AW57" i="26" s="1"/>
  <c r="AZ57" i="26" s="1"/>
  <c r="AR58" i="26"/>
  <c r="AU58" i="26" s="1"/>
  <c r="AX58" i="26" s="1"/>
  <c r="AS58" i="26"/>
  <c r="AV58" i="26" s="1"/>
  <c r="AY58" i="26" s="1"/>
  <c r="AT58" i="26"/>
  <c r="AW58" i="26" s="1"/>
  <c r="AZ58" i="26" s="1"/>
  <c r="AR59" i="26"/>
  <c r="AU59" i="26" s="1"/>
  <c r="AX59" i="26" s="1"/>
  <c r="AS59" i="26"/>
  <c r="AV59" i="26" s="1"/>
  <c r="AY59" i="26" s="1"/>
  <c r="AT59" i="26"/>
  <c r="AW59" i="26" s="1"/>
  <c r="AZ59" i="26" s="1"/>
  <c r="AR60" i="26"/>
  <c r="AU60" i="26" s="1"/>
  <c r="AX60" i="26" s="1"/>
  <c r="AS60" i="26"/>
  <c r="AV60" i="26" s="1"/>
  <c r="AY60" i="26" s="1"/>
  <c r="AT60" i="26"/>
  <c r="AW60" i="26" s="1"/>
  <c r="AZ60" i="26" s="1"/>
  <c r="AR61" i="26"/>
  <c r="AU61" i="26" s="1"/>
  <c r="AX61" i="26" s="1"/>
  <c r="AS61" i="26"/>
  <c r="AV61" i="26" s="1"/>
  <c r="AY61" i="26" s="1"/>
  <c r="AT61" i="26"/>
  <c r="AW61" i="26" s="1"/>
  <c r="AZ61" i="26" s="1"/>
  <c r="AS7" i="26"/>
  <c r="AV7" i="26" s="1"/>
  <c r="AY7" i="26" s="1"/>
  <c r="AT7" i="26"/>
  <c r="AW7" i="26" s="1"/>
  <c r="AZ7" i="26" s="1"/>
  <c r="C8" i="56" l="1"/>
  <c r="C13" i="56" s="1"/>
  <c r="C17" i="56" s="1"/>
  <c r="C21" i="56" s="1"/>
  <c r="C10" i="55"/>
  <c r="C14" i="55" s="1"/>
  <c r="C18" i="55" s="1"/>
  <c r="F7" i="55"/>
  <c r="F10" i="56" s="1"/>
  <c r="G15" i="38"/>
  <c r="E15" i="38"/>
  <c r="F15" i="38" s="1"/>
  <c r="J49" i="41"/>
  <c r="J45" i="41" l="1"/>
  <c r="D89" i="32"/>
  <c r="E89" i="32" s="1"/>
  <c r="I89" i="32" s="1"/>
  <c r="F89" i="32"/>
  <c r="J89" i="32" s="1"/>
  <c r="J82" i="32"/>
  <c r="J81" i="32"/>
  <c r="F55" i="41"/>
  <c r="F48" i="41"/>
  <c r="H89" i="32" l="1"/>
  <c r="G89" i="32" s="1"/>
  <c r="C89" i="32"/>
  <c r="H82" i="32"/>
  <c r="H81" i="32"/>
  <c r="F96" i="32"/>
  <c r="D96" i="32"/>
  <c r="C96" i="32" s="1"/>
  <c r="F92" i="32"/>
  <c r="D92" i="32"/>
  <c r="C92" i="32" s="1"/>
  <c r="H79" i="32"/>
  <c r="G47" i="54" l="1"/>
  <c r="D43" i="54"/>
  <c r="G36" i="54"/>
  <c r="G33" i="54"/>
  <c r="M11" i="31"/>
  <c r="K18" i="31"/>
  <c r="K17" i="31"/>
  <c r="K12" i="31"/>
  <c r="K11" i="31"/>
  <c r="H18" i="31"/>
  <c r="H17" i="31"/>
  <c r="N17" i="31" s="1"/>
  <c r="H11" i="31"/>
  <c r="K8" i="31"/>
  <c r="N18" i="31"/>
  <c r="J5" i="34"/>
  <c r="M15" i="34"/>
  <c r="J15" i="34"/>
  <c r="I15" i="38"/>
  <c r="I12" i="38"/>
  <c r="I9" i="38"/>
  <c r="I8" i="38"/>
  <c r="M16" i="34" l="1"/>
  <c r="C16" i="34"/>
  <c r="D16" i="34" l="1"/>
  <c r="E16" i="34" s="1"/>
  <c r="J16" i="34" l="1"/>
  <c r="J17" i="34" s="1"/>
  <c r="D6" i="58"/>
  <c r="D3" i="21"/>
  <c r="J19" i="21" s="1"/>
  <c r="H4" i="58"/>
  <c r="F7" i="41"/>
  <c r="F7" i="39"/>
  <c r="D8" i="34" l="1"/>
  <c r="E81" i="32"/>
  <c r="I4" i="58"/>
  <c r="J4" i="58" s="1"/>
  <c r="E11" i="31"/>
  <c r="D12" i="58"/>
  <c r="D15" i="58" s="1"/>
  <c r="D19" i="58" s="1"/>
  <c r="H5" i="58" l="1"/>
  <c r="C5" i="58"/>
  <c r="C4" i="58"/>
  <c r="C11" i="21"/>
  <c r="F6" i="55"/>
  <c r="D8" i="33" s="1"/>
  <c r="G98" i="30" l="1"/>
  <c r="F98" i="30"/>
  <c r="M51" i="35"/>
  <c r="L51" i="35"/>
  <c r="I51" i="35" s="1"/>
  <c r="F20" i="41"/>
  <c r="E20" i="41"/>
  <c r="G56" i="37"/>
  <c r="F56" i="37"/>
  <c r="F20" i="39"/>
  <c r="E20" i="39"/>
  <c r="L22" i="31"/>
  <c r="J22" i="31"/>
  <c r="G22" i="31"/>
  <c r="H22" i="31" s="1"/>
  <c r="N22" i="31" s="1"/>
  <c r="F22" i="31"/>
  <c r="D22" i="31"/>
  <c r="K19" i="34"/>
  <c r="I19" i="34"/>
  <c r="J19" i="34" s="1"/>
  <c r="F19" i="34"/>
  <c r="H19" i="34" s="1"/>
  <c r="G19" i="34" s="1"/>
  <c r="E19" i="34"/>
  <c r="C19" i="34"/>
  <c r="D19" i="34" s="1"/>
  <c r="J20" i="38"/>
  <c r="H20" i="38"/>
  <c r="F20" i="38"/>
  <c r="D20" i="38"/>
  <c r="G20" i="38" l="1"/>
  <c r="I20" i="38"/>
  <c r="I22" i="31"/>
  <c r="K22" i="31"/>
  <c r="C20" i="38"/>
  <c r="E20" i="38"/>
  <c r="C22" i="31"/>
  <c r="E22" i="31"/>
  <c r="D102" i="30"/>
  <c r="C102" i="30"/>
  <c r="C101" i="30"/>
  <c r="D98" i="30"/>
  <c r="C98" i="30"/>
  <c r="D97" i="30"/>
  <c r="C97" i="30"/>
  <c r="D86" i="30"/>
  <c r="C86" i="30"/>
  <c r="D43" i="37"/>
  <c r="F8" i="30"/>
  <c r="M8" i="30" s="1"/>
  <c r="H18" i="30"/>
  <c r="I18" i="30" s="1"/>
  <c r="F18" i="30"/>
  <c r="G18" i="30" s="1"/>
  <c r="D18" i="30"/>
  <c r="D17" i="35"/>
  <c r="D14" i="35"/>
  <c r="D12" i="35"/>
  <c r="I88" i="35"/>
  <c r="G88" i="35"/>
  <c r="K129" i="35" s="1"/>
  <c r="P129" i="35" s="1"/>
  <c r="E88" i="35"/>
  <c r="H129" i="35" s="1"/>
  <c r="M53" i="35"/>
  <c r="L53" i="35"/>
  <c r="M49" i="35"/>
  <c r="L49" i="35"/>
  <c r="I49" i="35" s="1"/>
  <c r="M43" i="35"/>
  <c r="L43" i="35"/>
  <c r="I43" i="35" s="1"/>
  <c r="G43" i="35"/>
  <c r="M38" i="35"/>
  <c r="G38" i="35" s="1"/>
  <c r="L38" i="35"/>
  <c r="E38" i="35" s="1"/>
  <c r="G51" i="35"/>
  <c r="E51" i="35"/>
  <c r="C51" i="35" s="1"/>
  <c r="E91" i="35"/>
  <c r="C91" i="35"/>
  <c r="D12" i="41"/>
  <c r="E12" i="41"/>
  <c r="F12" i="41"/>
  <c r="D18" i="41"/>
  <c r="C7" i="41"/>
  <c r="F12" i="39"/>
  <c r="E12" i="39"/>
  <c r="D12" i="39"/>
  <c r="D20" i="39"/>
  <c r="C20" i="39"/>
  <c r="D18" i="39"/>
  <c r="D7" i="39"/>
  <c r="C7" i="39"/>
  <c r="G48" i="37"/>
  <c r="F48" i="37"/>
  <c r="D48" i="37"/>
  <c r="F12" i="32"/>
  <c r="E12" i="32"/>
  <c r="G86" i="32" s="1"/>
  <c r="D12" i="32"/>
  <c r="C43" i="37"/>
  <c r="C16" i="32"/>
  <c r="M18" i="31"/>
  <c r="L18" i="31"/>
  <c r="J18" i="31"/>
  <c r="I18" i="31" s="1"/>
  <c r="C18" i="30" l="1"/>
  <c r="J18" i="30" s="1"/>
  <c r="E18" i="30"/>
  <c r="K18" i="30"/>
  <c r="J56" i="30"/>
  <c r="N129" i="35"/>
  <c r="M129" i="35" s="1"/>
  <c r="I129" i="35"/>
  <c r="E53" i="35"/>
  <c r="C53" i="35" s="1"/>
  <c r="I53" i="35"/>
  <c r="D16" i="32"/>
  <c r="F90" i="32" s="1"/>
  <c r="D90" i="32"/>
  <c r="E47" i="35"/>
  <c r="F16" i="32"/>
  <c r="C52" i="37"/>
  <c r="C16" i="41"/>
  <c r="F16" i="41" s="1"/>
  <c r="E16" i="32"/>
  <c r="C16" i="39"/>
  <c r="F20" i="59"/>
  <c r="F21" i="59"/>
  <c r="F19" i="59"/>
  <c r="F17" i="59"/>
  <c r="F16" i="59"/>
  <c r="F11" i="59"/>
  <c r="F12" i="59"/>
  <c r="F13" i="59"/>
  <c r="F14" i="59"/>
  <c r="F10" i="59"/>
  <c r="F8" i="59"/>
  <c r="F7" i="59"/>
  <c r="C21" i="59"/>
  <c r="C20" i="59"/>
  <c r="C19" i="59"/>
  <c r="C17" i="59"/>
  <c r="C16" i="59"/>
  <c r="C11" i="59"/>
  <c r="C12" i="59"/>
  <c r="C13" i="59"/>
  <c r="C14" i="59"/>
  <c r="C10" i="59"/>
  <c r="C8" i="59"/>
  <c r="C7" i="59"/>
  <c r="E22" i="59"/>
  <c r="E21" i="59"/>
  <c r="E20" i="59"/>
  <c r="E19" i="59"/>
  <c r="E18" i="59"/>
  <c r="E17" i="59"/>
  <c r="E16" i="59"/>
  <c r="E15" i="59"/>
  <c r="E14" i="59"/>
  <c r="E13" i="59"/>
  <c r="E12" i="59"/>
  <c r="E11" i="59"/>
  <c r="E10" i="59"/>
  <c r="E9" i="59"/>
  <c r="E8" i="59"/>
  <c r="E7" i="59"/>
  <c r="B9" i="59"/>
  <c r="B10" i="59"/>
  <c r="B11" i="59"/>
  <c r="B12" i="59"/>
  <c r="B13" i="59"/>
  <c r="B14" i="59"/>
  <c r="B15" i="59"/>
  <c r="B16" i="59"/>
  <c r="B17" i="59"/>
  <c r="B18" i="59"/>
  <c r="B19" i="59"/>
  <c r="B20" i="59"/>
  <c r="B21" i="59"/>
  <c r="B22" i="59"/>
  <c r="B8" i="59"/>
  <c r="B7" i="59"/>
  <c r="E4" i="59"/>
  <c r="C6" i="58"/>
  <c r="C76" i="58"/>
  <c r="B76" i="58"/>
  <c r="C75" i="58"/>
  <c r="B75" i="58"/>
  <c r="I46" i="58"/>
  <c r="F39" i="58"/>
  <c r="F38" i="58"/>
  <c r="E40" i="58"/>
  <c r="C40" i="58"/>
  <c r="F37" i="58"/>
  <c r="F36" i="58"/>
  <c r="F35" i="58"/>
  <c r="F34" i="58"/>
  <c r="F33" i="58"/>
  <c r="F32" i="58"/>
  <c r="F31" i="58"/>
  <c r="F30" i="58"/>
  <c r="F29" i="58"/>
  <c r="F28" i="58"/>
  <c r="F27" i="58"/>
  <c r="F26" i="58"/>
  <c r="F25" i="58"/>
  <c r="C27" i="58"/>
  <c r="I5" i="58"/>
  <c r="G5" i="58" s="1"/>
  <c r="G6" i="58" s="1"/>
  <c r="H6" i="58"/>
  <c r="K4" i="58"/>
  <c r="G87" i="57"/>
  <c r="J87" i="57" s="1"/>
  <c r="M87" i="57" s="1"/>
  <c r="P87" i="57" s="1"/>
  <c r="G86" i="57"/>
  <c r="J86" i="57" s="1"/>
  <c r="M86" i="57" s="1"/>
  <c r="P86" i="57" s="1"/>
  <c r="G85" i="57"/>
  <c r="J85" i="57" s="1"/>
  <c r="M85" i="57" s="1"/>
  <c r="P85" i="57" s="1"/>
  <c r="G84" i="57"/>
  <c r="J84" i="57" s="1"/>
  <c r="M84" i="57" s="1"/>
  <c r="P84" i="57" s="1"/>
  <c r="G83" i="57"/>
  <c r="J83" i="57" s="1"/>
  <c r="M83" i="57" s="1"/>
  <c r="P83" i="57" s="1"/>
  <c r="G82" i="57"/>
  <c r="J82" i="57" s="1"/>
  <c r="M82" i="57" s="1"/>
  <c r="P82" i="57" s="1"/>
  <c r="G81" i="57"/>
  <c r="J81" i="57" s="1"/>
  <c r="M81" i="57" s="1"/>
  <c r="P81" i="57" s="1"/>
  <c r="G80" i="57"/>
  <c r="J80" i="57" s="1"/>
  <c r="M80" i="57" s="1"/>
  <c r="P80" i="57" s="1"/>
  <c r="E87" i="57"/>
  <c r="H87" i="57" s="1"/>
  <c r="K87" i="57" s="1"/>
  <c r="N87" i="57" s="1"/>
  <c r="E84" i="57"/>
  <c r="H84" i="57" s="1"/>
  <c r="K84" i="57" s="1"/>
  <c r="N84" i="57" s="1"/>
  <c r="E83" i="57"/>
  <c r="H83" i="57" s="1"/>
  <c r="K83" i="57" s="1"/>
  <c r="N83" i="57" s="1"/>
  <c r="E81" i="57"/>
  <c r="H81" i="57" s="1"/>
  <c r="K81" i="57" s="1"/>
  <c r="N81" i="57" s="1"/>
  <c r="G70" i="57"/>
  <c r="J70" i="57" s="1"/>
  <c r="M70" i="57" s="1"/>
  <c r="P70" i="57" s="1"/>
  <c r="G69" i="57"/>
  <c r="J69" i="57" s="1"/>
  <c r="M69" i="57" s="1"/>
  <c r="P69" i="57" s="1"/>
  <c r="G68" i="57"/>
  <c r="J68" i="57" s="1"/>
  <c r="M68" i="57" s="1"/>
  <c r="P68" i="57" s="1"/>
  <c r="G66" i="57"/>
  <c r="J66" i="57" s="1"/>
  <c r="M66" i="57" s="1"/>
  <c r="P66" i="57" s="1"/>
  <c r="G65" i="57"/>
  <c r="J65" i="57" s="1"/>
  <c r="M65" i="57" s="1"/>
  <c r="P65" i="57" s="1"/>
  <c r="G64" i="57"/>
  <c r="J64" i="57" s="1"/>
  <c r="M64" i="57" s="1"/>
  <c r="P64" i="57" s="1"/>
  <c r="G63" i="57"/>
  <c r="J63" i="57" s="1"/>
  <c r="M63" i="57" s="1"/>
  <c r="P63" i="57" s="1"/>
  <c r="E70" i="57"/>
  <c r="H70" i="57" s="1"/>
  <c r="K70" i="57" s="1"/>
  <c r="N70" i="57" s="1"/>
  <c r="E66" i="57"/>
  <c r="H66" i="57" s="1"/>
  <c r="K66" i="57" s="1"/>
  <c r="N66" i="57" s="1"/>
  <c r="E64" i="57"/>
  <c r="H64" i="57" s="1"/>
  <c r="K64" i="57" s="1"/>
  <c r="N64" i="57" s="1"/>
  <c r="F49" i="57"/>
  <c r="I49" i="57" s="1"/>
  <c r="L49" i="57" s="1"/>
  <c r="O49" i="57" s="1"/>
  <c r="G49" i="57"/>
  <c r="J49" i="57" s="1"/>
  <c r="M49" i="57" s="1"/>
  <c r="P49" i="57" s="1"/>
  <c r="F50" i="57"/>
  <c r="I50" i="57" s="1"/>
  <c r="L50" i="57" s="1"/>
  <c r="G50" i="57"/>
  <c r="J50" i="57" s="1"/>
  <c r="M50" i="57" s="1"/>
  <c r="P50" i="57" s="1"/>
  <c r="F51" i="57"/>
  <c r="G51" i="57"/>
  <c r="J51" i="57" s="1"/>
  <c r="M51" i="57" s="1"/>
  <c r="P51" i="57" s="1"/>
  <c r="F52" i="57"/>
  <c r="G52" i="57"/>
  <c r="J52" i="57" s="1"/>
  <c r="M52" i="57" s="1"/>
  <c r="P52" i="57" s="1"/>
  <c r="F53" i="57"/>
  <c r="G53" i="57"/>
  <c r="F54" i="57"/>
  <c r="I54" i="57" s="1"/>
  <c r="L54" i="57" s="1"/>
  <c r="O54" i="57" s="1"/>
  <c r="I14" i="34" s="1"/>
  <c r="G54" i="57"/>
  <c r="J54" i="57" s="1"/>
  <c r="M54" i="57" s="1"/>
  <c r="P54" i="57" s="1"/>
  <c r="F55" i="57"/>
  <c r="I55" i="57" s="1"/>
  <c r="L55" i="57" s="1"/>
  <c r="O55" i="57" s="1"/>
  <c r="G55" i="57"/>
  <c r="J55" i="57" s="1"/>
  <c r="M55" i="57" s="1"/>
  <c r="P55" i="57" s="1"/>
  <c r="F56" i="57"/>
  <c r="G56" i="57"/>
  <c r="J56" i="57" s="1"/>
  <c r="M56" i="57" s="1"/>
  <c r="P56" i="57" s="1"/>
  <c r="E50" i="57"/>
  <c r="H50" i="57" s="1"/>
  <c r="K50" i="57" s="1"/>
  <c r="N50" i="57" s="1"/>
  <c r="C14" i="32" s="1"/>
  <c r="E51" i="57"/>
  <c r="E52" i="57"/>
  <c r="E53" i="57"/>
  <c r="E54" i="57"/>
  <c r="H54" i="57" s="1"/>
  <c r="K54" i="57" s="1"/>
  <c r="E55" i="57"/>
  <c r="H55" i="57" s="1"/>
  <c r="K55" i="57" s="1"/>
  <c r="N55" i="57" s="1"/>
  <c r="E56" i="57"/>
  <c r="E49" i="57"/>
  <c r="H49" i="57" s="1"/>
  <c r="K49" i="57" s="1"/>
  <c r="N49" i="57" s="1"/>
  <c r="F13" i="57"/>
  <c r="I13" i="57" s="1"/>
  <c r="L13" i="57" s="1"/>
  <c r="G13" i="57"/>
  <c r="J13" i="57" s="1"/>
  <c r="M13" i="57" s="1"/>
  <c r="F14" i="57"/>
  <c r="I14" i="57" s="1"/>
  <c r="L14" i="57" s="1"/>
  <c r="G14" i="57"/>
  <c r="J14" i="57" s="1"/>
  <c r="M14" i="57" s="1"/>
  <c r="P14" i="57" s="1"/>
  <c r="F15" i="57"/>
  <c r="G15" i="57"/>
  <c r="J15" i="57" s="1"/>
  <c r="M15" i="57" s="1"/>
  <c r="P15" i="57" s="1"/>
  <c r="F13" i="39"/>
  <c r="G16" i="57"/>
  <c r="J16" i="57" s="1"/>
  <c r="M16" i="57" s="1"/>
  <c r="P16" i="57" s="1"/>
  <c r="F17" i="57"/>
  <c r="G17" i="57"/>
  <c r="F18" i="57"/>
  <c r="I18" i="57" s="1"/>
  <c r="L18" i="57" s="1"/>
  <c r="O18" i="57" s="1"/>
  <c r="G18" i="57"/>
  <c r="J18" i="57" s="1"/>
  <c r="M18" i="57" s="1"/>
  <c r="P18" i="57" s="1"/>
  <c r="F19" i="57"/>
  <c r="I19" i="57" s="1"/>
  <c r="L19" i="57" s="1"/>
  <c r="G19" i="57"/>
  <c r="J19" i="57" s="1"/>
  <c r="M19" i="57" s="1"/>
  <c r="P19" i="57" s="1"/>
  <c r="F20" i="57"/>
  <c r="G20" i="57"/>
  <c r="J20" i="57" s="1"/>
  <c r="M20" i="57" s="1"/>
  <c r="P20" i="57" s="1"/>
  <c r="E14" i="57"/>
  <c r="H14" i="57" s="1"/>
  <c r="K14" i="57" s="1"/>
  <c r="N14" i="57" s="1"/>
  <c r="C13" i="32" s="1"/>
  <c r="E15" i="57"/>
  <c r="E16" i="57"/>
  <c r="H16" i="57" s="1"/>
  <c r="K16" i="57" s="1"/>
  <c r="E17" i="57"/>
  <c r="E18" i="57"/>
  <c r="H18" i="57" s="1"/>
  <c r="K18" i="57" s="1"/>
  <c r="N18" i="57" s="1"/>
  <c r="E19" i="57"/>
  <c r="H19" i="57" s="1"/>
  <c r="K19" i="57" s="1"/>
  <c r="N19" i="57" s="1"/>
  <c r="E20" i="57"/>
  <c r="E13" i="57"/>
  <c r="H13" i="57" s="1"/>
  <c r="K13" i="57" s="1"/>
  <c r="N13" i="57" s="1"/>
  <c r="O19" i="57" l="1"/>
  <c r="J16" i="31" s="1"/>
  <c r="I16" i="31" s="1"/>
  <c r="N54" i="57"/>
  <c r="C14" i="34" s="1"/>
  <c r="E14" i="34" s="1"/>
  <c r="D13" i="34"/>
  <c r="C13" i="34"/>
  <c r="L21" i="57"/>
  <c r="O21" i="57" s="1"/>
  <c r="O13" i="57"/>
  <c r="D53" i="41"/>
  <c r="E53" i="41" s="1"/>
  <c r="I53" i="41" s="1"/>
  <c r="C41" i="54"/>
  <c r="E16" i="31"/>
  <c r="D16" i="31"/>
  <c r="C16" i="31" s="1"/>
  <c r="M21" i="57"/>
  <c r="P21" i="57" s="1"/>
  <c r="P13" i="57"/>
  <c r="E13" i="38"/>
  <c r="E16" i="38" s="1"/>
  <c r="D13" i="38"/>
  <c r="C13" i="38" s="1"/>
  <c r="D13" i="36"/>
  <c r="E13" i="36" s="1"/>
  <c r="N16" i="57"/>
  <c r="C13" i="39" s="1"/>
  <c r="D13" i="39" s="1"/>
  <c r="J13" i="34"/>
  <c r="I13" i="34"/>
  <c r="O14" i="57"/>
  <c r="E13" i="32" s="1"/>
  <c r="G87" i="32" s="1"/>
  <c r="G88" i="32"/>
  <c r="O50" i="57"/>
  <c r="E14" i="32" s="1"/>
  <c r="M18" i="30"/>
  <c r="N18" i="30" s="1"/>
  <c r="L18" i="30"/>
  <c r="O129" i="35"/>
  <c r="J129" i="35"/>
  <c r="J90" i="32"/>
  <c r="I90" i="32"/>
  <c r="C90" i="32"/>
  <c r="E90" i="32"/>
  <c r="O18" i="30"/>
  <c r="P18" i="30" s="1"/>
  <c r="N56" i="30"/>
  <c r="K21" i="57"/>
  <c r="N21" i="57" s="1"/>
  <c r="K13" i="34"/>
  <c r="L13" i="34" s="1"/>
  <c r="M13" i="34" s="1"/>
  <c r="H56" i="57"/>
  <c r="K56" i="57" s="1"/>
  <c r="I56" i="57"/>
  <c r="L56" i="57" s="1"/>
  <c r="O56" i="57" s="1"/>
  <c r="I52" i="57"/>
  <c r="L52" i="57" s="1"/>
  <c r="H16" i="31"/>
  <c r="H15" i="57"/>
  <c r="J17" i="57"/>
  <c r="M17" i="57" s="1"/>
  <c r="J53" i="57"/>
  <c r="M53" i="57" s="1"/>
  <c r="I17" i="57"/>
  <c r="L17" i="57" s="1"/>
  <c r="O17" i="57" s="1"/>
  <c r="I15" i="57"/>
  <c r="I53" i="57"/>
  <c r="L53" i="57" s="1"/>
  <c r="I51" i="57"/>
  <c r="L51" i="57" s="1"/>
  <c r="O51" i="57" s="1"/>
  <c r="F50" i="37" s="1"/>
  <c r="G50" i="37" s="1"/>
  <c r="H20" i="57"/>
  <c r="K20" i="57" s="1"/>
  <c r="I20" i="57"/>
  <c r="L20" i="57" s="1"/>
  <c r="H52" i="57"/>
  <c r="K52" i="57" s="1"/>
  <c r="H51" i="57"/>
  <c r="K51" i="57" s="1"/>
  <c r="N51" i="57" s="1"/>
  <c r="C50" i="37" s="1"/>
  <c r="D50" i="37" s="1"/>
  <c r="H17" i="57"/>
  <c r="K17" i="57" s="1"/>
  <c r="N17" i="57" s="1"/>
  <c r="H53" i="57"/>
  <c r="K53" i="57" s="1"/>
  <c r="G53" i="35"/>
  <c r="H90" i="32"/>
  <c r="G90" i="32"/>
  <c r="G47" i="35"/>
  <c r="E92" i="35" s="1"/>
  <c r="C47" i="35"/>
  <c r="C130" i="35" s="1"/>
  <c r="J14" i="34"/>
  <c r="K14" i="34"/>
  <c r="H88" i="32"/>
  <c r="F14" i="32"/>
  <c r="D88" i="32"/>
  <c r="C88" i="32" s="1"/>
  <c r="D14" i="32"/>
  <c r="D87" i="32"/>
  <c r="C87" i="32" s="1"/>
  <c r="D13" i="32"/>
  <c r="K16" i="31"/>
  <c r="H87" i="32"/>
  <c r="C14" i="37" s="1"/>
  <c r="K5" i="58"/>
  <c r="K6" i="58" s="1"/>
  <c r="J5" i="58"/>
  <c r="D81" i="32"/>
  <c r="C9" i="59"/>
  <c r="C15" i="59" s="1"/>
  <c r="C18" i="59" s="1"/>
  <c r="C22" i="59" s="1"/>
  <c r="D16" i="41"/>
  <c r="C92" i="35"/>
  <c r="M47" i="35"/>
  <c r="L47" i="35"/>
  <c r="I47" i="35" s="1"/>
  <c r="D11" i="31"/>
  <c r="C8" i="34"/>
  <c r="F11" i="31"/>
  <c r="E8" i="34"/>
  <c r="F9" i="59"/>
  <c r="F15" i="59" s="1"/>
  <c r="F18" i="59" s="1"/>
  <c r="F22" i="59" s="1"/>
  <c r="E16" i="41"/>
  <c r="F52" i="37"/>
  <c r="G52" i="37"/>
  <c r="D52" i="37"/>
  <c r="D16" i="39"/>
  <c r="E16" i="39"/>
  <c r="F16" i="39"/>
  <c r="C12" i="58"/>
  <c r="C15" i="58" s="1"/>
  <c r="C19" i="58" s="1"/>
  <c r="H12" i="58"/>
  <c r="H15" i="58" s="1"/>
  <c r="H19" i="58" s="1"/>
  <c r="L5" i="58"/>
  <c r="L4" i="58"/>
  <c r="F13" i="32" l="1"/>
  <c r="N53" i="57"/>
  <c r="E45" i="35" s="1"/>
  <c r="C45" i="35" s="1"/>
  <c r="C128" i="35" s="1"/>
  <c r="N52" i="57"/>
  <c r="C14" i="39" s="1"/>
  <c r="D14" i="39" s="1"/>
  <c r="P53" i="57"/>
  <c r="C11" i="35" s="1"/>
  <c r="D11" i="35" s="1"/>
  <c r="N56" i="57"/>
  <c r="C14" i="41" s="1"/>
  <c r="D14" i="41" s="1"/>
  <c r="E54" i="41" s="1"/>
  <c r="I54" i="41" s="1"/>
  <c r="D13" i="33"/>
  <c r="C13" i="33"/>
  <c r="D14" i="34"/>
  <c r="L44" i="35"/>
  <c r="E44" i="35"/>
  <c r="O20" i="57"/>
  <c r="E13" i="41" s="1"/>
  <c r="F13" i="41" s="1"/>
  <c r="I45" i="35"/>
  <c r="O53" i="57"/>
  <c r="L45" i="35" s="1"/>
  <c r="P17" i="57"/>
  <c r="C10" i="35" s="1"/>
  <c r="D10" i="35" s="1"/>
  <c r="F13" i="33"/>
  <c r="E13" i="33"/>
  <c r="C48" i="34"/>
  <c r="D48" i="34" s="1"/>
  <c r="N20" i="57"/>
  <c r="C13" i="41" s="1"/>
  <c r="D13" i="41" s="1"/>
  <c r="O52" i="57"/>
  <c r="E14" i="39" s="1"/>
  <c r="F14" i="39" s="1"/>
  <c r="L16" i="31"/>
  <c r="M16" i="31"/>
  <c r="E14" i="41"/>
  <c r="F14" i="41" s="1"/>
  <c r="E14" i="33"/>
  <c r="F14" i="33"/>
  <c r="F87" i="32"/>
  <c r="E87" i="32"/>
  <c r="E50" i="36"/>
  <c r="I50" i="36" s="1"/>
  <c r="I13" i="36"/>
  <c r="F88" i="32"/>
  <c r="E88" i="32"/>
  <c r="J88" i="32"/>
  <c r="J91" i="32" s="1"/>
  <c r="I88" i="32"/>
  <c r="J87" i="32"/>
  <c r="I87" i="32"/>
  <c r="E13" i="34"/>
  <c r="F13" i="34" s="1"/>
  <c r="G13" i="34" s="1"/>
  <c r="C47" i="34"/>
  <c r="D47" i="34" s="1"/>
  <c r="C91" i="32"/>
  <c r="G13" i="38"/>
  <c r="G16" i="38" s="1"/>
  <c r="C16" i="38"/>
  <c r="D50" i="36"/>
  <c r="J13" i="36"/>
  <c r="C13" i="36"/>
  <c r="H13" i="36"/>
  <c r="G13" i="36" s="1"/>
  <c r="G130" i="35"/>
  <c r="D130" i="35"/>
  <c r="E130" i="35" s="1"/>
  <c r="D91" i="32"/>
  <c r="K15" i="57"/>
  <c r="C53" i="41"/>
  <c r="H53" i="41"/>
  <c r="L15" i="57"/>
  <c r="O15" i="57" s="1"/>
  <c r="F49" i="37" s="1"/>
  <c r="G49" i="37"/>
  <c r="M45" i="35"/>
  <c r="F41" i="54"/>
  <c r="D41" i="54"/>
  <c r="H91" i="32"/>
  <c r="F130" i="35"/>
  <c r="L130" i="35" s="1"/>
  <c r="H130" i="35"/>
  <c r="I13" i="38"/>
  <c r="I16" i="38" s="1"/>
  <c r="H13" i="38"/>
  <c r="J13" i="38"/>
  <c r="F16" i="31"/>
  <c r="G16" i="31"/>
  <c r="E14" i="37"/>
  <c r="F14" i="37" s="1"/>
  <c r="D14" i="37"/>
  <c r="N16" i="31"/>
  <c r="L6" i="58"/>
  <c r="J6" i="58"/>
  <c r="F81" i="32" s="1"/>
  <c r="F91" i="32" s="1"/>
  <c r="C90" i="35" l="1"/>
  <c r="D128" i="35"/>
  <c r="E128" i="35" s="1"/>
  <c r="F128" i="35"/>
  <c r="G128" i="35"/>
  <c r="D54" i="41"/>
  <c r="I91" i="32"/>
  <c r="G45" i="35"/>
  <c r="E90" i="35" s="1"/>
  <c r="N15" i="57"/>
  <c r="E91" i="32"/>
  <c r="D17" i="33"/>
  <c r="D21" i="33" s="1"/>
  <c r="C17" i="33"/>
  <c r="C21" i="33" s="1"/>
  <c r="H50" i="36"/>
  <c r="C50" i="36"/>
  <c r="N130" i="35"/>
  <c r="M130" i="35" s="1"/>
  <c r="I130" i="35"/>
  <c r="J53" i="41"/>
  <c r="G53" i="41"/>
  <c r="H41" i="54"/>
  <c r="G41" i="54"/>
  <c r="I44" i="35"/>
  <c r="M44" i="35"/>
  <c r="C44" i="35"/>
  <c r="C127" i="35" s="1"/>
  <c r="D127" i="35" s="1"/>
  <c r="C89" i="35"/>
  <c r="G44" i="35"/>
  <c r="E89" i="35" s="1"/>
  <c r="H13" i="34"/>
  <c r="I14" i="37"/>
  <c r="G14" i="37"/>
  <c r="D13" i="30" l="1"/>
  <c r="C49" i="37"/>
  <c r="D49" i="37" s="1"/>
  <c r="C54" i="41"/>
  <c r="F54" i="41"/>
  <c r="H14" i="37"/>
  <c r="J14" i="37"/>
  <c r="D131" i="35"/>
  <c r="D135" i="35" s="1"/>
  <c r="E127" i="35"/>
  <c r="E131" i="35" s="1"/>
  <c r="E135" i="35" s="1"/>
  <c r="O130" i="35"/>
  <c r="J130" i="35"/>
  <c r="J50" i="36"/>
  <c r="G50" i="36"/>
  <c r="G127" i="35"/>
  <c r="G131" i="35" s="1"/>
  <c r="G135" i="35" s="1"/>
  <c r="F127" i="35"/>
  <c r="H127" i="35"/>
  <c r="I127" i="35" s="1"/>
  <c r="C131" i="35"/>
  <c r="C50" i="33"/>
  <c r="D50" i="30" l="1"/>
  <c r="C13" i="30"/>
  <c r="E13" i="30"/>
  <c r="E50" i="30" s="1"/>
  <c r="L50" i="30" s="1"/>
  <c r="F13" i="30"/>
  <c r="J127" i="35"/>
  <c r="O127" i="35"/>
  <c r="L127" i="35"/>
  <c r="K127" i="35"/>
  <c r="N127" i="35"/>
  <c r="B1" i="38"/>
  <c r="G13" i="30" l="1"/>
  <c r="I13" i="30" s="1"/>
  <c r="L13" i="30" s="1"/>
  <c r="H13" i="30"/>
  <c r="K13" i="30" s="1"/>
  <c r="K50" i="30"/>
  <c r="J50" i="30" s="1"/>
  <c r="C50" i="30"/>
  <c r="M127" i="35"/>
  <c r="P127" i="35"/>
  <c r="B38" i="33"/>
  <c r="B116" i="30"/>
  <c r="B80" i="30"/>
  <c r="F7" i="53"/>
  <c r="J13" i="30" l="1"/>
  <c r="M13" i="30"/>
  <c r="O13" i="30" s="1"/>
  <c r="N13" i="30" s="1"/>
  <c r="P13" i="30" s="1"/>
  <c r="A2" i="16"/>
  <c r="A122" i="30" l="1"/>
  <c r="A123" i="30"/>
  <c r="A124" i="30"/>
  <c r="A125" i="30"/>
  <c r="A126" i="30"/>
  <c r="A127" i="30"/>
  <c r="A128" i="30"/>
  <c r="A129" i="30"/>
  <c r="A130" i="30"/>
  <c r="A131" i="30"/>
  <c r="A132" i="30"/>
  <c r="A133" i="30"/>
  <c r="A120" i="30"/>
  <c r="B122" i="30"/>
  <c r="B123" i="30"/>
  <c r="B124" i="30"/>
  <c r="B125" i="30"/>
  <c r="B126" i="30"/>
  <c r="B127" i="30"/>
  <c r="B128" i="30"/>
  <c r="B129" i="30"/>
  <c r="B130" i="30"/>
  <c r="B131" i="30"/>
  <c r="B132" i="30"/>
  <c r="B133" i="30"/>
  <c r="B120" i="30"/>
  <c r="F120" i="30"/>
  <c r="F124" i="30"/>
  <c r="F125" i="30"/>
  <c r="F131" i="30"/>
  <c r="D124" i="30"/>
  <c r="D125" i="30"/>
  <c r="D127" i="30"/>
  <c r="D128" i="30"/>
  <c r="D131" i="30"/>
  <c r="D87" i="30"/>
  <c r="D101" i="30"/>
  <c r="C87" i="30"/>
  <c r="C53" i="33" l="1"/>
  <c r="D126" i="30"/>
  <c r="D96" i="30"/>
  <c r="F19" i="33"/>
  <c r="C96" i="30"/>
  <c r="C93" i="30"/>
  <c r="D129" i="30" l="1"/>
  <c r="F16" i="33"/>
  <c r="D94" i="30"/>
  <c r="C91" i="30"/>
  <c r="E16" i="33"/>
  <c r="C94" i="30"/>
  <c r="C92" i="30"/>
  <c r="D93" i="30"/>
  <c r="E19" i="33"/>
  <c r="C75" i="55"/>
  <c r="B75" i="55"/>
  <c r="C74" i="55"/>
  <c r="B74" i="55"/>
  <c r="G47" i="55"/>
  <c r="E40" i="55"/>
  <c r="E39" i="55"/>
  <c r="D39" i="55"/>
  <c r="C39" i="55"/>
  <c r="E38" i="55"/>
  <c r="E37" i="55"/>
  <c r="E36" i="55"/>
  <c r="E35" i="55"/>
  <c r="E34" i="55"/>
  <c r="E33" i="55"/>
  <c r="E32" i="55"/>
  <c r="E31" i="55"/>
  <c r="E30" i="55"/>
  <c r="E29" i="55"/>
  <c r="E28" i="55"/>
  <c r="E27" i="55"/>
  <c r="E26" i="55"/>
  <c r="C26" i="55"/>
  <c r="D23" i="55" s="1"/>
  <c r="F10" i="55"/>
  <c r="F13" i="56" s="1"/>
  <c r="F9" i="55"/>
  <c r="I5" i="55"/>
  <c r="H4" i="55"/>
  <c r="F12" i="56" l="1"/>
  <c r="F16" i="56" s="1"/>
  <c r="F20" i="56" s="1"/>
  <c r="F23" i="56" s="1"/>
  <c r="F13" i="55"/>
  <c r="F17" i="55" s="1"/>
  <c r="F20" i="55" s="1"/>
  <c r="D122" i="30"/>
  <c r="F92" i="30"/>
  <c r="D123" i="30"/>
  <c r="F123" i="30" s="1"/>
  <c r="F91" i="30"/>
  <c r="I4" i="55"/>
  <c r="I6" i="55" s="1"/>
  <c r="J4" i="55"/>
  <c r="J5" i="55"/>
  <c r="H5" i="55"/>
  <c r="H6" i="55" s="1"/>
  <c r="C51" i="34"/>
  <c r="D91" i="30" l="1"/>
  <c r="D92" i="30"/>
  <c r="F122" i="30" s="1"/>
  <c r="C95" i="30"/>
  <c r="J6" i="55"/>
  <c r="D45" i="30"/>
  <c r="F7" i="32"/>
  <c r="J8" i="38"/>
  <c r="J9" i="38"/>
  <c r="D95" i="30" l="1"/>
  <c r="D99" i="30"/>
  <c r="C99" i="30"/>
  <c r="D25" i="33" l="1"/>
  <c r="D103" i="30" s="1"/>
  <c r="C25" i="33"/>
  <c r="C103" i="30" s="1"/>
  <c r="L11" i="31"/>
  <c r="J11" i="31"/>
  <c r="C35" i="21" l="1"/>
  <c r="D48" i="21" l="1"/>
  <c r="C48" i="21"/>
  <c r="D52" i="41"/>
  <c r="E52" i="41" s="1"/>
  <c r="F8" i="41"/>
  <c r="C11" i="41"/>
  <c r="D11" i="41" s="1"/>
  <c r="D15" i="31"/>
  <c r="F15" i="31" s="1"/>
  <c r="L12" i="31"/>
  <c r="C75" i="33"/>
  <c r="D75" i="33" s="1"/>
  <c r="C12" i="34"/>
  <c r="D12" i="34" s="1"/>
  <c r="G12" i="34" s="1"/>
  <c r="G17" i="34" s="1"/>
  <c r="D78" i="33"/>
  <c r="F83" i="33"/>
  <c r="F72" i="33"/>
  <c r="F71" i="33"/>
  <c r="F9" i="33"/>
  <c r="F8" i="33"/>
  <c r="K9" i="34"/>
  <c r="K8" i="34"/>
  <c r="G95" i="35"/>
  <c r="C87" i="35"/>
  <c r="E87" i="35" s="1"/>
  <c r="C135" i="35" s="1"/>
  <c r="L39" i="35"/>
  <c r="C11" i="39"/>
  <c r="D11" i="39" s="1"/>
  <c r="J46" i="36"/>
  <c r="D49" i="36"/>
  <c r="E49" i="36" s="1"/>
  <c r="I49" i="36" s="1"/>
  <c r="F45" i="36"/>
  <c r="H9" i="36"/>
  <c r="H46" i="36" s="1"/>
  <c r="D8" i="36"/>
  <c r="D45" i="36" s="1"/>
  <c r="G87" i="30"/>
  <c r="G86" i="30"/>
  <c r="D49" i="30"/>
  <c r="E49" i="30" s="1"/>
  <c r="M46" i="30"/>
  <c r="F45" i="30"/>
  <c r="G44" i="37"/>
  <c r="G43" i="37"/>
  <c r="G8" i="37" s="1"/>
  <c r="F8" i="32"/>
  <c r="C11" i="32"/>
  <c r="C17" i="32" s="1"/>
  <c r="F17" i="33" l="1"/>
  <c r="F21" i="33" s="1"/>
  <c r="L49" i="30"/>
  <c r="I49" i="30"/>
  <c r="F49" i="36"/>
  <c r="C49" i="36"/>
  <c r="F49" i="30"/>
  <c r="C49" i="30"/>
  <c r="C15" i="31"/>
  <c r="E15" i="31"/>
  <c r="H15" i="31" s="1"/>
  <c r="F52" i="41"/>
  <c r="C52" i="41"/>
  <c r="D11" i="32"/>
  <c r="M12" i="34"/>
  <c r="D17" i="34"/>
  <c r="F12" i="38"/>
  <c r="B45" i="44"/>
  <c r="B14" i="44"/>
  <c r="C14" i="44" s="1"/>
  <c r="B12" i="44"/>
  <c r="B9" i="44"/>
  <c r="C9" i="44" s="1"/>
  <c r="F19" i="21"/>
  <c r="F13" i="21"/>
  <c r="D8" i="37" s="1"/>
  <c r="B43" i="44" l="1"/>
  <c r="C12" i="44"/>
  <c r="B40" i="44"/>
  <c r="P49" i="30"/>
  <c r="N15" i="31"/>
  <c r="N19" i="31" s="1"/>
  <c r="H19" i="31"/>
  <c r="C12" i="21"/>
  <c r="H9" i="38" l="1"/>
  <c r="D12" i="36" l="1"/>
  <c r="E12" i="36" s="1"/>
  <c r="I12" i="36" s="1"/>
  <c r="E40" i="54"/>
  <c r="C40" i="54" s="1"/>
  <c r="E42" i="35"/>
  <c r="G42" i="35" l="1"/>
  <c r="C42" i="35"/>
  <c r="C48" i="35" s="1"/>
  <c r="E48" i="35"/>
  <c r="F12" i="36"/>
  <c r="C12" i="36"/>
  <c r="C47" i="37"/>
  <c r="D47" i="37" s="1"/>
  <c r="D60" i="30"/>
  <c r="D59" i="30"/>
  <c r="D55" i="30"/>
  <c r="C55" i="30" s="1"/>
  <c r="D54" i="30"/>
  <c r="E54" i="30" s="1"/>
  <c r="L54" i="30" s="1"/>
  <c r="H17" i="30"/>
  <c r="D22" i="30"/>
  <c r="D21" i="30"/>
  <c r="E21" i="30" s="1"/>
  <c r="L21" i="30" s="1"/>
  <c r="F12" i="30"/>
  <c r="D17" i="30"/>
  <c r="E17" i="30" s="1"/>
  <c r="L17" i="30" s="1"/>
  <c r="L20" i="30" s="1"/>
  <c r="C59" i="30" l="1"/>
  <c r="E59" i="30"/>
  <c r="H20" i="30"/>
  <c r="I20" i="30" s="1"/>
  <c r="I17" i="30"/>
  <c r="P17" i="30" s="1"/>
  <c r="P20" i="30" s="1"/>
  <c r="C22" i="30"/>
  <c r="E22" i="30"/>
  <c r="C60" i="30"/>
  <c r="E60" i="30"/>
  <c r="H21" i="30"/>
  <c r="I21" i="30" s="1"/>
  <c r="P21" i="30" s="1"/>
  <c r="C21" i="30"/>
  <c r="F17" i="30"/>
  <c r="G17" i="30" s="1"/>
  <c r="C17" i="30"/>
  <c r="D12" i="30"/>
  <c r="C12" i="30" s="1"/>
  <c r="G12" i="30"/>
  <c r="E12" i="30" s="1"/>
  <c r="F54" i="30"/>
  <c r="F58" i="30" s="1"/>
  <c r="M58" i="30" s="1"/>
  <c r="C54" i="30"/>
  <c r="D58" i="30"/>
  <c r="E58" i="30" s="1"/>
  <c r="L58" i="30" s="1"/>
  <c r="O17" i="30"/>
  <c r="N17" i="30" s="1"/>
  <c r="G96" i="30"/>
  <c r="K21" i="30"/>
  <c r="J21" i="30" s="1"/>
  <c r="F20" i="30"/>
  <c r="G20" i="30" s="1"/>
  <c r="M17" i="30"/>
  <c r="D20" i="30"/>
  <c r="K17" i="30"/>
  <c r="H54" i="30" l="1"/>
  <c r="G54" i="30" s="1"/>
  <c r="I54" i="30" s="1"/>
  <c r="L12" i="30"/>
  <c r="I12" i="30"/>
  <c r="I59" i="30"/>
  <c r="P59" i="30" s="1"/>
  <c r="L59" i="30"/>
  <c r="C20" i="30"/>
  <c r="E20" i="30"/>
  <c r="K20" i="30"/>
  <c r="J20" i="30" s="1"/>
  <c r="J17" i="30"/>
  <c r="K58" i="30"/>
  <c r="J58" i="30" s="1"/>
  <c r="C58" i="30"/>
  <c r="O21" i="30"/>
  <c r="N21" i="30" s="1"/>
  <c r="G21" i="30"/>
  <c r="H58" i="30"/>
  <c r="O54" i="30"/>
  <c r="N54" i="30" s="1"/>
  <c r="O20" i="30"/>
  <c r="N20" i="30" s="1"/>
  <c r="M20" i="30"/>
  <c r="P12" i="30" l="1"/>
  <c r="P16" i="30" s="1"/>
  <c r="P19" i="30" s="1"/>
  <c r="I16" i="30"/>
  <c r="I19" i="30" s="1"/>
  <c r="I58" i="30"/>
  <c r="P58" i="30" s="1"/>
  <c r="P54" i="30"/>
  <c r="O58" i="30"/>
  <c r="N58" i="30" s="1"/>
  <c r="G58" i="30"/>
  <c r="F6" i="33"/>
  <c r="D64" i="41"/>
  <c r="D63" i="41"/>
  <c r="D59" i="41"/>
  <c r="E59" i="41" s="1"/>
  <c r="I59" i="41" s="1"/>
  <c r="D58" i="41"/>
  <c r="E58" i="41" s="1"/>
  <c r="I58" i="41" s="1"/>
  <c r="I62" i="41" s="1"/>
  <c r="F53" i="41"/>
  <c r="C64" i="41" l="1"/>
  <c r="E64" i="41"/>
  <c r="I64" i="41" s="1"/>
  <c r="C63" i="41"/>
  <c r="E63" i="41"/>
  <c r="I63" i="41" s="1"/>
  <c r="H59" i="41"/>
  <c r="G59" i="41" s="1"/>
  <c r="C59" i="41"/>
  <c r="F58" i="41"/>
  <c r="F62" i="41" s="1"/>
  <c r="C58" i="41"/>
  <c r="D62" i="41"/>
  <c r="C24" i="41"/>
  <c r="C23" i="41"/>
  <c r="E18" i="41"/>
  <c r="E22" i="41" s="1"/>
  <c r="C19" i="41"/>
  <c r="E41" i="54"/>
  <c r="C51" i="54"/>
  <c r="D51" i="54" s="1"/>
  <c r="C50" i="54"/>
  <c r="D50" i="54" s="1"/>
  <c r="C46" i="54"/>
  <c r="D46" i="54" s="1"/>
  <c r="C45" i="54"/>
  <c r="D26" i="31"/>
  <c r="D25" i="31"/>
  <c r="D21" i="31"/>
  <c r="G20" i="31"/>
  <c r="D20" i="31"/>
  <c r="C87" i="33"/>
  <c r="D87" i="33" s="1"/>
  <c r="F87" i="33" s="1"/>
  <c r="C86" i="33"/>
  <c r="E81" i="33"/>
  <c r="F81" i="33" s="1"/>
  <c r="C82" i="33"/>
  <c r="D82" i="33" s="1"/>
  <c r="F82" i="33" s="1"/>
  <c r="F128" i="30"/>
  <c r="E12" i="34"/>
  <c r="H12" i="34" s="1"/>
  <c r="H17" i="34" s="1"/>
  <c r="C23" i="34"/>
  <c r="D23" i="34" s="1"/>
  <c r="C22" i="34"/>
  <c r="F18" i="34"/>
  <c r="H18" i="34" s="1"/>
  <c r="C18" i="34"/>
  <c r="G94" i="35"/>
  <c r="I94" i="35" s="1"/>
  <c r="I97" i="35" s="1"/>
  <c r="C99" i="35"/>
  <c r="C98" i="35"/>
  <c r="E55" i="35"/>
  <c r="C55" i="35" s="1"/>
  <c r="E54" i="35"/>
  <c r="C54" i="35" s="1"/>
  <c r="E50" i="35"/>
  <c r="C50" i="35" s="1"/>
  <c r="C52" i="35" s="1"/>
  <c r="C19" i="35"/>
  <c r="C18" i="35"/>
  <c r="E18" i="39"/>
  <c r="E22" i="39" s="1"/>
  <c r="C24" i="39"/>
  <c r="C23" i="39"/>
  <c r="C19" i="39"/>
  <c r="D59" i="36"/>
  <c r="D58" i="36"/>
  <c r="D54" i="36"/>
  <c r="E54" i="36" s="1"/>
  <c r="C60" i="37"/>
  <c r="C59" i="37"/>
  <c r="C55" i="37"/>
  <c r="C54" i="37"/>
  <c r="C58" i="37" s="1"/>
  <c r="C24" i="32"/>
  <c r="C23" i="32"/>
  <c r="E23" i="32" s="1"/>
  <c r="E18" i="32"/>
  <c r="E22" i="32" s="1"/>
  <c r="C19" i="32"/>
  <c r="D24" i="38"/>
  <c r="D23" i="38"/>
  <c r="D19" i="38"/>
  <c r="D18" i="38"/>
  <c r="D17" i="38"/>
  <c r="D23" i="36"/>
  <c r="D22" i="36"/>
  <c r="E22" i="36" s="1"/>
  <c r="I22" i="36" s="1"/>
  <c r="D18" i="36"/>
  <c r="C18" i="36" s="1"/>
  <c r="D17" i="36"/>
  <c r="C23" i="36" l="1"/>
  <c r="E23" i="36"/>
  <c r="C59" i="36"/>
  <c r="E59" i="36"/>
  <c r="I59" i="36" s="1"/>
  <c r="D21" i="36"/>
  <c r="E17" i="36"/>
  <c r="I17" i="36" s="1"/>
  <c r="F18" i="39"/>
  <c r="F22" i="39" s="1"/>
  <c r="E57" i="36"/>
  <c r="I57" i="36" s="1"/>
  <c r="I54" i="36"/>
  <c r="C58" i="36"/>
  <c r="E58" i="36"/>
  <c r="I58" i="36" s="1"/>
  <c r="C62" i="41"/>
  <c r="E62" i="41"/>
  <c r="H20" i="34"/>
  <c r="C23" i="38"/>
  <c r="G23" i="38" s="1"/>
  <c r="E23" i="38"/>
  <c r="H21" i="34"/>
  <c r="G18" i="34"/>
  <c r="C25" i="31"/>
  <c r="E25" i="31"/>
  <c r="H17" i="38"/>
  <c r="C17" i="38"/>
  <c r="E17" i="38"/>
  <c r="C18" i="38"/>
  <c r="G18" i="38" s="1"/>
  <c r="G22" i="38" s="1"/>
  <c r="E18" i="38"/>
  <c r="I18" i="38" s="1"/>
  <c r="D57" i="36"/>
  <c r="C57" i="36" s="1"/>
  <c r="C54" i="36"/>
  <c r="M23" i="34"/>
  <c r="G23" i="34"/>
  <c r="G24" i="31"/>
  <c r="H24" i="31" s="1"/>
  <c r="H20" i="31"/>
  <c r="C49" i="54"/>
  <c r="D49" i="54" s="1"/>
  <c r="D45" i="54"/>
  <c r="C24" i="38"/>
  <c r="E24" i="38"/>
  <c r="G24" i="38" s="1"/>
  <c r="D24" i="31"/>
  <c r="C20" i="31"/>
  <c r="E20" i="31"/>
  <c r="C26" i="31"/>
  <c r="E26" i="31"/>
  <c r="C19" i="38"/>
  <c r="E19" i="38"/>
  <c r="G19" i="38" s="1"/>
  <c r="C21" i="31"/>
  <c r="E21" i="31"/>
  <c r="F54" i="36"/>
  <c r="F57" i="36" s="1"/>
  <c r="F17" i="36"/>
  <c r="F21" i="36" s="1"/>
  <c r="C17" i="36"/>
  <c r="H22" i="36"/>
  <c r="G22" i="36" s="1"/>
  <c r="C22" i="36"/>
  <c r="F18" i="32"/>
  <c r="F22" i="32" s="1"/>
  <c r="F22" i="34"/>
  <c r="D22" i="34"/>
  <c r="G22" i="34" s="1"/>
  <c r="F21" i="34"/>
  <c r="E18" i="34"/>
  <c r="E21" i="34" s="1"/>
  <c r="D18" i="34"/>
  <c r="D20" i="34" s="1"/>
  <c r="G97" i="35"/>
  <c r="E82" i="33"/>
  <c r="E85" i="33"/>
  <c r="L18" i="34"/>
  <c r="F20" i="31"/>
  <c r="F24" i="31" s="1"/>
  <c r="F18" i="41"/>
  <c r="F22" i="41" s="1"/>
  <c r="E45" i="54"/>
  <c r="E49" i="54" s="1"/>
  <c r="M20" i="31"/>
  <c r="M24" i="31" s="1"/>
  <c r="E87" i="33"/>
  <c r="G49" i="35"/>
  <c r="F17" i="38"/>
  <c r="J17" i="38" s="1"/>
  <c r="C21" i="34"/>
  <c r="D21" i="34" s="1"/>
  <c r="I91" i="35"/>
  <c r="G91" i="35"/>
  <c r="C21" i="36" l="1"/>
  <c r="E21" i="36"/>
  <c r="I21" i="36" s="1"/>
  <c r="G17" i="38"/>
  <c r="G21" i="38" s="1"/>
  <c r="C21" i="38"/>
  <c r="G21" i="34"/>
  <c r="G20" i="34"/>
  <c r="C24" i="31"/>
  <c r="E24" i="31"/>
  <c r="L21" i="34"/>
  <c r="M18" i="34"/>
  <c r="M21" i="34" s="1"/>
  <c r="M22" i="34"/>
  <c r="H22" i="34"/>
  <c r="N20" i="31"/>
  <c r="N24" i="31" s="1"/>
  <c r="I17" i="38"/>
  <c r="E21" i="38"/>
  <c r="J55" i="41"/>
  <c r="D55" i="41"/>
  <c r="E55" i="41" s="1"/>
  <c r="I55" i="41" s="1"/>
  <c r="E42" i="54"/>
  <c r="H42" i="54" s="1"/>
  <c r="H33" i="54"/>
  <c r="H34" i="54"/>
  <c r="C42" i="54"/>
  <c r="F42" i="54" s="1"/>
  <c r="G42" i="54" s="1"/>
  <c r="G17" i="31"/>
  <c r="M17" i="31" s="1"/>
  <c r="F14" i="36"/>
  <c r="J14" i="36" s="1"/>
  <c r="D14" i="36"/>
  <c r="E14" i="36" s="1"/>
  <c r="H14" i="30"/>
  <c r="O14" i="30" s="1"/>
  <c r="N14" i="30" s="1"/>
  <c r="F14" i="30"/>
  <c r="D14" i="30"/>
  <c r="E14" i="30" s="1"/>
  <c r="I14" i="36" l="1"/>
  <c r="E51" i="36"/>
  <c r="H14" i="36"/>
  <c r="G14" i="36" s="1"/>
  <c r="C14" i="36"/>
  <c r="K14" i="30"/>
  <c r="J14" i="30" s="1"/>
  <c r="C14" i="30"/>
  <c r="F51" i="30"/>
  <c r="M51" i="30" s="1"/>
  <c r="G14" i="30"/>
  <c r="H55" i="41"/>
  <c r="G55" i="41" s="1"/>
  <c r="C55" i="41"/>
  <c r="D51" i="36"/>
  <c r="H51" i="30"/>
  <c r="F51" i="36"/>
  <c r="J51" i="36" s="1"/>
  <c r="M14" i="30"/>
  <c r="D51" i="30"/>
  <c r="I51" i="36" l="1"/>
  <c r="I53" i="36" s="1"/>
  <c r="I56" i="36" s="1"/>
  <c r="E53" i="36"/>
  <c r="E56" i="36" s="1"/>
  <c r="H51" i="36"/>
  <c r="G51" i="36" s="1"/>
  <c r="C51" i="36"/>
  <c r="K51" i="30"/>
  <c r="J51" i="30" s="1"/>
  <c r="C51" i="30"/>
  <c r="O51" i="30"/>
  <c r="N51" i="30" s="1"/>
  <c r="G51" i="30"/>
  <c r="D51" i="33"/>
  <c r="F127" i="30" s="1"/>
  <c r="E97" i="35" l="1"/>
  <c r="C97" i="35"/>
  <c r="I95" i="35"/>
  <c r="E95" i="35"/>
  <c r="C95" i="35"/>
  <c r="E94" i="35"/>
  <c r="C94" i="35"/>
  <c r="I87" i="35"/>
  <c r="G87" i="35"/>
  <c r="H128" i="35" s="1"/>
  <c r="E99" i="35"/>
  <c r="G99" i="35" s="1"/>
  <c r="I99" i="35" s="1"/>
  <c r="G98" i="35"/>
  <c r="I80" i="35"/>
  <c r="G80" i="35"/>
  <c r="G84" i="35"/>
  <c r="G11" i="21"/>
  <c r="L128" i="35" l="1"/>
  <c r="I128" i="35"/>
  <c r="K128" i="35"/>
  <c r="N128" i="35" s="1"/>
  <c r="M128" i="35" s="1"/>
  <c r="M131" i="35" s="1"/>
  <c r="M135" i="35" s="1"/>
  <c r="H131" i="35"/>
  <c r="H135" i="35" s="1"/>
  <c r="D51" i="34"/>
  <c r="D71" i="33"/>
  <c r="I11" i="21"/>
  <c r="J11" i="21"/>
  <c r="H11" i="21"/>
  <c r="F51" i="32"/>
  <c r="F49" i="32"/>
  <c r="F48" i="32"/>
  <c r="E49" i="32"/>
  <c r="E48" i="32"/>
  <c r="E47" i="32"/>
  <c r="D53" i="32"/>
  <c r="F53" i="32" s="1"/>
  <c r="C53" i="32"/>
  <c r="E53" i="32" s="1"/>
  <c r="D50" i="32"/>
  <c r="F50" i="32" s="1"/>
  <c r="C50" i="32"/>
  <c r="E50" i="32" s="1"/>
  <c r="F44" i="32"/>
  <c r="E44" i="32"/>
  <c r="F62" i="32"/>
  <c r="E62" i="32"/>
  <c r="D62" i="32"/>
  <c r="D57" i="32"/>
  <c r="E57" i="32" s="1"/>
  <c r="F57" i="32" s="1"/>
  <c r="I131" i="35" l="1"/>
  <c r="I135" i="35" s="1"/>
  <c r="J128" i="35"/>
  <c r="J131" i="35" s="1"/>
  <c r="J135" i="35" s="1"/>
  <c r="L131" i="35"/>
  <c r="L135" i="35" s="1"/>
  <c r="O128" i="35"/>
  <c r="O131" i="35" s="1"/>
  <c r="O135" i="35" s="1"/>
  <c r="P128" i="35"/>
  <c r="N131" i="35"/>
  <c r="N135" i="35" s="1"/>
  <c r="C47" i="32"/>
  <c r="G54" i="37"/>
  <c r="F54" i="37"/>
  <c r="D54" i="37"/>
  <c r="G58" i="37"/>
  <c r="F58" i="37"/>
  <c r="D58" i="37"/>
  <c r="F59" i="37"/>
  <c r="D22" i="38"/>
  <c r="J18" i="38"/>
  <c r="J22" i="38" s="1"/>
  <c r="H18" i="38"/>
  <c r="H22" i="38" s="1"/>
  <c r="I22" i="38" s="1"/>
  <c r="F18" i="38"/>
  <c r="H23" i="38"/>
  <c r="I23" i="38" s="1"/>
  <c r="H64" i="41"/>
  <c r="G64" i="41" s="1"/>
  <c r="H63" i="41"/>
  <c r="G63" i="41" s="1"/>
  <c r="H46" i="41"/>
  <c r="E23" i="41"/>
  <c r="F50" i="54"/>
  <c r="G50" i="54" s="1"/>
  <c r="J25" i="31"/>
  <c r="G25" i="31"/>
  <c r="E86" i="33"/>
  <c r="L22" i="34"/>
  <c r="I22" i="34"/>
  <c r="J22" i="34" s="1"/>
  <c r="L54" i="35"/>
  <c r="I54" i="35" s="1"/>
  <c r="E23" i="39"/>
  <c r="H58" i="36"/>
  <c r="G58" i="36" s="1"/>
  <c r="K59" i="30"/>
  <c r="J59" i="30" s="1"/>
  <c r="H59" i="30"/>
  <c r="M43" i="30"/>
  <c r="M6" i="30"/>
  <c r="C22" i="38" l="1"/>
  <c r="E22" i="38"/>
  <c r="O59" i="30"/>
  <c r="N59" i="30" s="1"/>
  <c r="G59" i="30"/>
  <c r="M25" i="31"/>
  <c r="H25" i="31"/>
  <c r="N25" i="31" s="1"/>
  <c r="I25" i="31"/>
  <c r="K25" i="31"/>
  <c r="F22" i="38"/>
  <c r="F13" i="38"/>
  <c r="C83" i="35"/>
  <c r="G83" i="35" s="1"/>
  <c r="F47" i="32"/>
  <c r="J15" i="38"/>
  <c r="H8" i="38"/>
  <c r="F44" i="37"/>
  <c r="F43" i="37"/>
  <c r="F8" i="37" s="1"/>
  <c r="D60" i="32"/>
  <c r="D58" i="32"/>
  <c r="D56" i="32"/>
  <c r="D54" i="32"/>
  <c r="F54" i="32" s="1"/>
  <c r="G47" i="37"/>
  <c r="F47" i="37"/>
  <c r="G60" i="37"/>
  <c r="F60" i="37"/>
  <c r="D60" i="37"/>
  <c r="D55" i="37"/>
  <c r="F55" i="37" s="1"/>
  <c r="G55" i="37" s="1"/>
  <c r="G41" i="37"/>
  <c r="E72" i="33" l="1"/>
  <c r="E71" i="33"/>
  <c r="E75" i="33"/>
  <c r="C71" i="33"/>
  <c r="H12" i="36"/>
  <c r="G12" i="36" s="1"/>
  <c r="O9" i="30"/>
  <c r="O46" i="30" s="1"/>
  <c r="H12" i="30"/>
  <c r="O12" i="30" s="1"/>
  <c r="N12" i="30" s="1"/>
  <c r="E8" i="37"/>
  <c r="I8" i="37" s="1"/>
  <c r="E83" i="33"/>
  <c r="G11" i="31"/>
  <c r="H49" i="41"/>
  <c r="H60" i="41"/>
  <c r="G60" i="41" s="1"/>
  <c r="H52" i="41"/>
  <c r="D48" i="41"/>
  <c r="H48" i="41" s="1"/>
  <c r="M12" i="31"/>
  <c r="M22" i="31"/>
  <c r="J12" i="31"/>
  <c r="J15" i="31"/>
  <c r="K46" i="30"/>
  <c r="H49" i="30"/>
  <c r="K45" i="30"/>
  <c r="I10" i="37"/>
  <c r="I18" i="37"/>
  <c r="H18" i="37" s="1"/>
  <c r="F18" i="37"/>
  <c r="F13" i="37"/>
  <c r="H12" i="38"/>
  <c r="F15" i="34"/>
  <c r="L15" i="34" s="1"/>
  <c r="K15" i="34"/>
  <c r="I15" i="34"/>
  <c r="A112" i="44"/>
  <c r="A173" i="44" s="1"/>
  <c r="B104" i="44"/>
  <c r="B165" i="44" s="1"/>
  <c r="E11" i="41"/>
  <c r="F40" i="54"/>
  <c r="E11" i="39"/>
  <c r="F11" i="39" s="1"/>
  <c r="H49" i="36"/>
  <c r="G49" i="36" s="1"/>
  <c r="E11" i="32"/>
  <c r="G85" i="32" s="1"/>
  <c r="AD75" i="26"/>
  <c r="AE75" i="26" s="1"/>
  <c r="AF75" i="26" s="1"/>
  <c r="AF70" i="26"/>
  <c r="AF68" i="26"/>
  <c r="AF57" i="26"/>
  <c r="AF56" i="26"/>
  <c r="AF54" i="26"/>
  <c r="AF53" i="26"/>
  <c r="AF52" i="26"/>
  <c r="AF51" i="26"/>
  <c r="AF50" i="26"/>
  <c r="AF49" i="26"/>
  <c r="AF48" i="26"/>
  <c r="AF47" i="26"/>
  <c r="AF46" i="26"/>
  <c r="AF45" i="26"/>
  <c r="AF44" i="26"/>
  <c r="AF43" i="26"/>
  <c r="AF42" i="26"/>
  <c r="AF41" i="26"/>
  <c r="AF40" i="26"/>
  <c r="AF39" i="26"/>
  <c r="AF38" i="26"/>
  <c r="AF37" i="26"/>
  <c r="AF36" i="26"/>
  <c r="AF35" i="26"/>
  <c r="AF34" i="26"/>
  <c r="AF33" i="26"/>
  <c r="AF32" i="26"/>
  <c r="AF31" i="26"/>
  <c r="AF30" i="26"/>
  <c r="AF29" i="26"/>
  <c r="AF28" i="26"/>
  <c r="AF27" i="26"/>
  <c r="AF26" i="26"/>
  <c r="AF25" i="26"/>
  <c r="AF24" i="26"/>
  <c r="AF23" i="26"/>
  <c r="AF22" i="26"/>
  <c r="AF21" i="26"/>
  <c r="AF20" i="26"/>
  <c r="AF19" i="26"/>
  <c r="AF18" i="26"/>
  <c r="AF17" i="26"/>
  <c r="AF16" i="26"/>
  <c r="AF15" i="26"/>
  <c r="AF14" i="26"/>
  <c r="AF13" i="26"/>
  <c r="AF12" i="26"/>
  <c r="AF11" i="26"/>
  <c r="AF10" i="26"/>
  <c r="AE9" i="26"/>
  <c r="AF9" i="26" s="1"/>
  <c r="AD9" i="26"/>
  <c r="AF8" i="26"/>
  <c r="AF7" i="26"/>
  <c r="F14" i="21"/>
  <c r="F16" i="21" s="1"/>
  <c r="F11" i="32" s="1"/>
  <c r="H11" i="54"/>
  <c r="H9" i="54"/>
  <c r="H8" i="54"/>
  <c r="F16" i="54"/>
  <c r="F11" i="54"/>
  <c r="F9" i="54"/>
  <c r="F8" i="54"/>
  <c r="E18" i="54"/>
  <c r="H18" i="54" s="1"/>
  <c r="E16" i="54"/>
  <c r="H16" i="54" s="1"/>
  <c r="E14" i="54"/>
  <c r="H14" i="54" s="1"/>
  <c r="E12" i="54"/>
  <c r="H12" i="54" s="1"/>
  <c r="E11" i="54"/>
  <c r="E10" i="54"/>
  <c r="H10" i="54" s="1"/>
  <c r="E7" i="54"/>
  <c r="H7" i="54" s="1"/>
  <c r="C18" i="54"/>
  <c r="F18" i="54" s="1"/>
  <c r="C16" i="54"/>
  <c r="C14" i="54"/>
  <c r="F14" i="54" s="1"/>
  <c r="C12" i="54"/>
  <c r="F12" i="54" s="1"/>
  <c r="C11" i="54"/>
  <c r="C10" i="54"/>
  <c r="F10" i="54" s="1"/>
  <c r="C7" i="54"/>
  <c r="F7" i="54" s="1"/>
  <c r="H49" i="54"/>
  <c r="H47" i="54"/>
  <c r="H45" i="54"/>
  <c r="H40" i="54"/>
  <c r="F49" i="54"/>
  <c r="G49" i="54" s="1"/>
  <c r="F47" i="54"/>
  <c r="F45" i="54"/>
  <c r="G45" i="54" s="1"/>
  <c r="C43" i="54"/>
  <c r="H37" i="54"/>
  <c r="F37" i="54"/>
  <c r="E36" i="54"/>
  <c r="H36" i="54" s="1"/>
  <c r="C36" i="54"/>
  <c r="F36" i="54" s="1"/>
  <c r="E51" i="54"/>
  <c r="F51" i="54" s="1"/>
  <c r="E46" i="54"/>
  <c r="F46" i="54" s="1"/>
  <c r="F33" i="54"/>
  <c r="E20" i="54"/>
  <c r="F20" i="54" s="1"/>
  <c r="H20" i="54" s="1"/>
  <c r="E15" i="54"/>
  <c r="F15" i="54" s="1"/>
  <c r="H15" i="54" s="1"/>
  <c r="H5" i="54"/>
  <c r="F5" i="54"/>
  <c r="C83" i="33"/>
  <c r="C78" i="33"/>
  <c r="L9" i="34"/>
  <c r="I9" i="34"/>
  <c r="I8" i="34"/>
  <c r="L19" i="34"/>
  <c r="M19" i="34" s="1"/>
  <c r="F8" i="34"/>
  <c r="H45" i="36"/>
  <c r="I5" i="37"/>
  <c r="D32" i="21"/>
  <c r="C76" i="33"/>
  <c r="C13" i="21"/>
  <c r="F24" i="38"/>
  <c r="H24" i="38" s="1"/>
  <c r="F19" i="38"/>
  <c r="H19" i="38" s="1"/>
  <c r="M49" i="30"/>
  <c r="L42" i="35"/>
  <c r="I42" i="35" s="1"/>
  <c r="I48" i="35" s="1"/>
  <c r="F75" i="33"/>
  <c r="F80" i="33" s="1"/>
  <c r="B163" i="44"/>
  <c r="B161" i="44"/>
  <c r="F85" i="33"/>
  <c r="G56" i="21"/>
  <c r="F8" i="53"/>
  <c r="F9" i="53" s="1"/>
  <c r="K12" i="34"/>
  <c r="E4" i="53"/>
  <c r="F11" i="53"/>
  <c r="F15" i="53"/>
  <c r="F17" i="53"/>
  <c r="F20" i="53"/>
  <c r="D54" i="33" s="1"/>
  <c r="F130" i="30" s="1"/>
  <c r="F21" i="53"/>
  <c r="F23" i="53"/>
  <c r="C8" i="53"/>
  <c r="C9" i="53"/>
  <c r="C11" i="53"/>
  <c r="C12" i="53"/>
  <c r="C14" i="53"/>
  <c r="C15" i="53"/>
  <c r="C16" i="53"/>
  <c r="C18" i="53"/>
  <c r="C54" i="33" s="1"/>
  <c r="C19" i="53"/>
  <c r="C20" i="53"/>
  <c r="C56" i="33" s="1"/>
  <c r="C7" i="53"/>
  <c r="D120" i="30"/>
  <c r="D50" i="33"/>
  <c r="C84" i="21"/>
  <c r="C83" i="21"/>
  <c r="J52" i="41"/>
  <c r="E7" i="39"/>
  <c r="E8" i="39"/>
  <c r="G12" i="21"/>
  <c r="F16" i="34"/>
  <c r="L16" i="34" s="1"/>
  <c r="I18" i="34"/>
  <c r="L5" i="34"/>
  <c r="K5" i="34"/>
  <c r="I5" i="34"/>
  <c r="H58" i="41"/>
  <c r="D56" i="41"/>
  <c r="H45" i="41"/>
  <c r="F5" i="41"/>
  <c r="E5" i="41"/>
  <c r="G18" i="31"/>
  <c r="D18" i="31" s="1"/>
  <c r="J20" i="31"/>
  <c r="M8" i="31"/>
  <c r="L8" i="31"/>
  <c r="J8" i="31"/>
  <c r="M35" i="35"/>
  <c r="L35" i="35"/>
  <c r="J42" i="36"/>
  <c r="H42" i="36"/>
  <c r="H57" i="36"/>
  <c r="G57" i="36" s="1"/>
  <c r="H54" i="36"/>
  <c r="G54" i="36" s="1"/>
  <c r="D52" i="36"/>
  <c r="H21" i="36"/>
  <c r="G21" i="36" s="1"/>
  <c r="H17" i="36"/>
  <c r="G17" i="36" s="1"/>
  <c r="H5" i="36"/>
  <c r="G84" i="30"/>
  <c r="F84" i="30"/>
  <c r="H52" i="30"/>
  <c r="K54" i="30"/>
  <c r="J54" i="30" s="1"/>
  <c r="D52" i="30"/>
  <c r="C52" i="30" s="1"/>
  <c r="C53" i="30" s="1"/>
  <c r="O42" i="30"/>
  <c r="K42" i="30"/>
  <c r="D15" i="30"/>
  <c r="O5" i="30"/>
  <c r="M5" i="30"/>
  <c r="K5" i="30"/>
  <c r="E15" i="37"/>
  <c r="I15" i="37" s="1"/>
  <c r="C20" i="37"/>
  <c r="D17" i="37"/>
  <c r="C15" i="37"/>
  <c r="D15" i="37" s="1"/>
  <c r="D16" i="37" s="1"/>
  <c r="F5" i="37"/>
  <c r="H5" i="38"/>
  <c r="J12" i="38"/>
  <c r="J16" i="38" s="1"/>
  <c r="M42" i="35"/>
  <c r="J5" i="36"/>
  <c r="J5" i="38"/>
  <c r="F11" i="41"/>
  <c r="H59" i="36"/>
  <c r="G59" i="36" s="1"/>
  <c r="F59" i="36"/>
  <c r="J59" i="36" s="1"/>
  <c r="F44" i="36"/>
  <c r="J44" i="36" s="1"/>
  <c r="J49" i="36"/>
  <c r="J54" i="36"/>
  <c r="M42" i="30"/>
  <c r="F5" i="39"/>
  <c r="F5" i="32"/>
  <c r="B77" i="44"/>
  <c r="B132" i="44"/>
  <c r="B131" i="44"/>
  <c r="B130" i="44"/>
  <c r="B100" i="44"/>
  <c r="J64" i="41"/>
  <c r="J59" i="41"/>
  <c r="F64" i="41"/>
  <c r="F59" i="41"/>
  <c r="D19" i="35"/>
  <c r="D19" i="32"/>
  <c r="E19" i="32" s="1"/>
  <c r="F19" i="32" s="1"/>
  <c r="G55" i="35"/>
  <c r="L55" i="35" s="1"/>
  <c r="G50" i="35"/>
  <c r="L50" i="35" s="1"/>
  <c r="D19" i="41"/>
  <c r="E19" i="41" s="1"/>
  <c r="F19" i="41" s="1"/>
  <c r="E19" i="39"/>
  <c r="D19" i="39"/>
  <c r="F19" i="39"/>
  <c r="D24" i="39"/>
  <c r="E24" i="39"/>
  <c r="F24" i="39"/>
  <c r="F26" i="31"/>
  <c r="G26" i="31" s="1"/>
  <c r="F21" i="31"/>
  <c r="G21" i="31" s="1"/>
  <c r="F60" i="30"/>
  <c r="H60" i="30" s="1"/>
  <c r="F55" i="30"/>
  <c r="H55" i="30" s="1"/>
  <c r="F56" i="30"/>
  <c r="F22" i="30"/>
  <c r="H22" i="30" s="1"/>
  <c r="I22" i="30" s="1"/>
  <c r="L22" i="30" s="1"/>
  <c r="F22" i="37"/>
  <c r="L15" i="31"/>
  <c r="B84" i="21"/>
  <c r="B83" i="21"/>
  <c r="F23" i="36"/>
  <c r="H23" i="36" s="1"/>
  <c r="F18" i="36"/>
  <c r="H18" i="36" s="1"/>
  <c r="B69" i="41"/>
  <c r="D24" i="41"/>
  <c r="E24" i="41" s="1"/>
  <c r="F24" i="41" s="1"/>
  <c r="D24" i="32"/>
  <c r="E24" i="32"/>
  <c r="F24" i="32"/>
  <c r="K23" i="34"/>
  <c r="I23" i="34"/>
  <c r="J23" i="34" s="1"/>
  <c r="F23" i="34"/>
  <c r="E23" i="34"/>
  <c r="H23" i="34" s="1"/>
  <c r="L23" i="34"/>
  <c r="J54" i="41"/>
  <c r="J60" i="41"/>
  <c r="J58" i="41"/>
  <c r="J62" i="41" s="1"/>
  <c r="E8" i="41"/>
  <c r="E7" i="41"/>
  <c r="F13" i="36"/>
  <c r="D15" i="36"/>
  <c r="J17" i="36"/>
  <c r="F50" i="36"/>
  <c r="L20" i="31"/>
  <c r="L24" i="31" s="1"/>
  <c r="H15" i="30"/>
  <c r="O15" i="30" s="1"/>
  <c r="N15" i="30" s="1"/>
  <c r="F50" i="30"/>
  <c r="H50" i="30" s="1"/>
  <c r="G50" i="30" s="1"/>
  <c r="I50" i="30" s="1"/>
  <c r="I53" i="30" s="1"/>
  <c r="M50" i="30"/>
  <c r="O50" i="30" s="1"/>
  <c r="N50" i="30" s="1"/>
  <c r="P50" i="30" s="1"/>
  <c r="P53" i="30" s="1"/>
  <c r="M54" i="30"/>
  <c r="F86" i="30"/>
  <c r="F87" i="30"/>
  <c r="G91" i="30"/>
  <c r="G92" i="30"/>
  <c r="F93" i="30"/>
  <c r="F94" i="30"/>
  <c r="G94" i="30"/>
  <c r="F97" i="30"/>
  <c r="G97" i="30"/>
  <c r="K18" i="34"/>
  <c r="K21" i="34" s="1"/>
  <c r="E8" i="33"/>
  <c r="E17" i="33" s="1"/>
  <c r="E9" i="33"/>
  <c r="E76" i="33"/>
  <c r="F76" i="33"/>
  <c r="C81" i="33"/>
  <c r="D81" i="33" s="1"/>
  <c r="C85" i="33"/>
  <c r="D85" i="33"/>
  <c r="C21" i="32"/>
  <c r="E7" i="32"/>
  <c r="G81" i="32" s="1"/>
  <c r="E8" i="32"/>
  <c r="G82" i="32" s="1"/>
  <c r="C54" i="32"/>
  <c r="E56" i="32"/>
  <c r="C58" i="32"/>
  <c r="E58" i="32"/>
  <c r="E60" i="32"/>
  <c r="E35" i="21"/>
  <c r="E36" i="21"/>
  <c r="E37" i="21"/>
  <c r="E38" i="21"/>
  <c r="E39" i="21"/>
  <c r="E40" i="21"/>
  <c r="E41" i="21"/>
  <c r="E42" i="21"/>
  <c r="E43" i="21"/>
  <c r="E44" i="21"/>
  <c r="E45" i="21"/>
  <c r="E46" i="21"/>
  <c r="E47" i="21"/>
  <c r="E48" i="21"/>
  <c r="E49" i="21"/>
  <c r="M12" i="30"/>
  <c r="J12" i="36"/>
  <c r="F8" i="36"/>
  <c r="J8" i="36" s="1"/>
  <c r="B97" i="44"/>
  <c r="M45" i="30"/>
  <c r="J48" i="41"/>
  <c r="B158" i="44"/>
  <c r="J45" i="36"/>
  <c r="B75" i="44"/>
  <c r="B102" i="44" s="1"/>
  <c r="B134" i="44" s="1"/>
  <c r="F15" i="30"/>
  <c r="G15" i="30" s="1"/>
  <c r="G16" i="30" s="1"/>
  <c r="G19" i="30" s="1"/>
  <c r="F15" i="36"/>
  <c r="J15" i="36" s="1"/>
  <c r="M9" i="30"/>
  <c r="M39" i="35"/>
  <c r="I84" i="35" s="1"/>
  <c r="J9" i="36"/>
  <c r="H8" i="36"/>
  <c r="J57" i="36"/>
  <c r="J21" i="36"/>
  <c r="J19" i="31" l="1"/>
  <c r="C80" i="33"/>
  <c r="C84" i="33" s="1"/>
  <c r="E80" i="33"/>
  <c r="E84" i="33" s="1"/>
  <c r="L8" i="34"/>
  <c r="M8" i="34"/>
  <c r="M17" i="34" s="1"/>
  <c r="M20" i="34" s="1"/>
  <c r="E21" i="33"/>
  <c r="H5" i="37"/>
  <c r="J5" i="37"/>
  <c r="G18" i="37"/>
  <c r="J18" i="37"/>
  <c r="B136" i="44"/>
  <c r="G13" i="37"/>
  <c r="H13" i="37" s="1"/>
  <c r="J13" i="37"/>
  <c r="G52" i="41"/>
  <c r="I52" i="41"/>
  <c r="C56" i="41"/>
  <c r="E56" i="41"/>
  <c r="C15" i="36"/>
  <c r="C16" i="36" s="1"/>
  <c r="C20" i="36" s="1"/>
  <c r="E15" i="36"/>
  <c r="E15" i="30"/>
  <c r="L15" i="30" s="1"/>
  <c r="H46" i="54"/>
  <c r="G46" i="54"/>
  <c r="J26" i="31"/>
  <c r="H26" i="31"/>
  <c r="M56" i="30"/>
  <c r="C56" i="30"/>
  <c r="G56" i="30"/>
  <c r="H56" i="30" s="1"/>
  <c r="D56" i="30"/>
  <c r="J19" i="38"/>
  <c r="I19" i="38"/>
  <c r="I21" i="38" s="1"/>
  <c r="K55" i="30"/>
  <c r="G55" i="30"/>
  <c r="I55" i="30" s="1"/>
  <c r="L55" i="30" s="1"/>
  <c r="J24" i="31"/>
  <c r="I20" i="31"/>
  <c r="K20" i="31"/>
  <c r="J24" i="38"/>
  <c r="I24" i="38"/>
  <c r="I22" i="37"/>
  <c r="H22" i="37" s="1"/>
  <c r="G22" i="37"/>
  <c r="J22" i="37" s="1"/>
  <c r="O49" i="30"/>
  <c r="N49" i="30" s="1"/>
  <c r="G49" i="30"/>
  <c r="I15" i="31"/>
  <c r="I19" i="31" s="1"/>
  <c r="K15" i="31"/>
  <c r="K19" i="31" s="1"/>
  <c r="H51" i="54"/>
  <c r="G51" i="54"/>
  <c r="G40" i="54"/>
  <c r="D40" i="54"/>
  <c r="D44" i="54" s="1"/>
  <c r="D48" i="54" s="1"/>
  <c r="K60" i="30"/>
  <c r="G60" i="30"/>
  <c r="I60" i="30" s="1"/>
  <c r="L60" i="30" s="1"/>
  <c r="K22" i="30"/>
  <c r="G22" i="30"/>
  <c r="J21" i="31"/>
  <c r="H21" i="31"/>
  <c r="H23" i="31" s="1"/>
  <c r="C57" i="30"/>
  <c r="H62" i="41"/>
  <c r="G62" i="41" s="1"/>
  <c r="G58" i="41"/>
  <c r="N16" i="30"/>
  <c r="N19" i="30" s="1"/>
  <c r="E18" i="31"/>
  <c r="F18" i="31" s="1"/>
  <c r="F19" i="31" s="1"/>
  <c r="F23" i="31" s="1"/>
  <c r="C18" i="31"/>
  <c r="C19" i="31" s="1"/>
  <c r="C23" i="31" s="1"/>
  <c r="M50" i="35"/>
  <c r="I50" i="35"/>
  <c r="I52" i="35" s="1"/>
  <c r="M55" i="35"/>
  <c r="I55" i="35"/>
  <c r="G91" i="32"/>
  <c r="D53" i="36"/>
  <c r="C52" i="36"/>
  <c r="C53" i="36" s="1"/>
  <c r="C56" i="36" s="1"/>
  <c r="J18" i="36"/>
  <c r="G18" i="36"/>
  <c r="I18" i="36" s="1"/>
  <c r="J23" i="36"/>
  <c r="G23" i="36"/>
  <c r="I23" i="36" s="1"/>
  <c r="K15" i="30"/>
  <c r="J15" i="30" s="1"/>
  <c r="C15" i="30"/>
  <c r="C16" i="30" s="1"/>
  <c r="C19" i="30" s="1"/>
  <c r="O52" i="30"/>
  <c r="N52" i="30" s="1"/>
  <c r="G52" i="30"/>
  <c r="G53" i="30" s="1"/>
  <c r="D130" i="30"/>
  <c r="C57" i="33"/>
  <c r="D133" i="30" s="1"/>
  <c r="H19" i="36"/>
  <c r="D55" i="36"/>
  <c r="H55" i="36" s="1"/>
  <c r="D19" i="37"/>
  <c r="F20" i="37"/>
  <c r="G20" i="37" s="1"/>
  <c r="D20" i="37"/>
  <c r="I21" i="34"/>
  <c r="J21" i="34" s="1"/>
  <c r="J18" i="34"/>
  <c r="D132" i="30"/>
  <c r="D56" i="33"/>
  <c r="F132" i="30" s="1"/>
  <c r="J21" i="38"/>
  <c r="E17" i="32"/>
  <c r="E21" i="32" s="1"/>
  <c r="J12" i="21"/>
  <c r="J13" i="21" s="1"/>
  <c r="I12" i="21"/>
  <c r="I13" i="21" s="1"/>
  <c r="D53" i="33"/>
  <c r="F126" i="30"/>
  <c r="M15" i="30"/>
  <c r="F16" i="30"/>
  <c r="F19" i="30" s="1"/>
  <c r="H52" i="36"/>
  <c r="G52" i="36" s="1"/>
  <c r="G53" i="36" s="1"/>
  <c r="G56" i="36" s="1"/>
  <c r="F52" i="36"/>
  <c r="J52" i="36" s="1"/>
  <c r="J53" i="36" s="1"/>
  <c r="H56" i="41"/>
  <c r="F56" i="41"/>
  <c r="J56" i="41" s="1"/>
  <c r="J57" i="41" s="1"/>
  <c r="J61" i="41" s="1"/>
  <c r="F43" i="54"/>
  <c r="E43" i="54"/>
  <c r="H43" i="54" s="1"/>
  <c r="H44" i="54" s="1"/>
  <c r="J19" i="36"/>
  <c r="F55" i="36"/>
  <c r="J55" i="36" s="1"/>
  <c r="I16" i="34"/>
  <c r="K16" i="34"/>
  <c r="K17" i="34" s="1"/>
  <c r="K20" i="34" s="1"/>
  <c r="K52" i="30"/>
  <c r="J52" i="30" s="1"/>
  <c r="F52" i="30"/>
  <c r="M52" i="30" s="1"/>
  <c r="M53" i="30" s="1"/>
  <c r="G15" i="31"/>
  <c r="M15" i="31" s="1"/>
  <c r="M19" i="31" s="1"/>
  <c r="E13" i="37"/>
  <c r="I13" i="37" s="1"/>
  <c r="D16" i="38"/>
  <c r="D21" i="38" s="1"/>
  <c r="B1" i="32"/>
  <c r="B1" i="31"/>
  <c r="C13" i="35"/>
  <c r="C16" i="35" s="1"/>
  <c r="D19" i="31"/>
  <c r="D23" i="31" s="1"/>
  <c r="O8" i="30"/>
  <c r="K12" i="30"/>
  <c r="J12" i="30" s="1"/>
  <c r="G93" i="30"/>
  <c r="G95" i="30" s="1"/>
  <c r="G99" i="30" s="1"/>
  <c r="L19" i="31"/>
  <c r="F17" i="39"/>
  <c r="F21" i="39" s="1"/>
  <c r="B1" i="39"/>
  <c r="F17" i="41"/>
  <c r="F21" i="41" s="1"/>
  <c r="F14" i="53"/>
  <c r="B73" i="44"/>
  <c r="C16" i="37"/>
  <c r="C19" i="37" s="1"/>
  <c r="D16" i="30"/>
  <c r="D19" i="30" s="1"/>
  <c r="C44" i="54"/>
  <c r="C48" i="54" s="1"/>
  <c r="C13" i="54"/>
  <c r="C17" i="54" s="1"/>
  <c r="C19" i="54" s="1"/>
  <c r="C21" i="54" s="1"/>
  <c r="E13" i="54"/>
  <c r="E17" i="54" s="1"/>
  <c r="E21" i="54" s="1"/>
  <c r="C17" i="41"/>
  <c r="C21" i="41" s="1"/>
  <c r="B1" i="41"/>
  <c r="B1" i="35" s="1"/>
  <c r="I12" i="34"/>
  <c r="J12" i="34" s="1"/>
  <c r="F17" i="21"/>
  <c r="G90" i="35"/>
  <c r="I90" i="35" s="1"/>
  <c r="L12" i="34"/>
  <c r="F12" i="34"/>
  <c r="F13" i="54"/>
  <c r="F17" i="54" s="1"/>
  <c r="F19" i="54" s="1"/>
  <c r="F21" i="54" s="1"/>
  <c r="K49" i="30"/>
  <c r="J49" i="30" s="1"/>
  <c r="C17" i="21"/>
  <c r="E83" i="35"/>
  <c r="I83" i="35" s="1"/>
  <c r="C60" i="32"/>
  <c r="F56" i="32"/>
  <c r="C56" i="32"/>
  <c r="C52" i="32"/>
  <c r="E52" i="32" s="1"/>
  <c r="F52" i="32" s="1"/>
  <c r="F55" i="32" s="1"/>
  <c r="C51" i="32"/>
  <c r="H12" i="21"/>
  <c r="H13" i="21" s="1"/>
  <c r="B1" i="54"/>
  <c r="F60" i="32"/>
  <c r="F58" i="32"/>
  <c r="E54" i="32"/>
  <c r="F84" i="33"/>
  <c r="D53" i="30"/>
  <c r="E17" i="39"/>
  <c r="E21" i="39" s="1"/>
  <c r="F16" i="36"/>
  <c r="F20" i="36" s="1"/>
  <c r="B1" i="30"/>
  <c r="B1" i="34"/>
  <c r="B1" i="37"/>
  <c r="B1" i="36"/>
  <c r="H13" i="54"/>
  <c r="H17" i="54" s="1"/>
  <c r="H21" i="54" s="1"/>
  <c r="F15" i="37"/>
  <c r="J15" i="37" s="1"/>
  <c r="F17" i="37"/>
  <c r="G17" i="37" s="1"/>
  <c r="F95" i="30"/>
  <c r="F99" i="30" s="1"/>
  <c r="E17" i="34"/>
  <c r="E20" i="34" s="1"/>
  <c r="E17" i="41"/>
  <c r="E21" i="41" s="1"/>
  <c r="H54" i="41"/>
  <c r="G54" i="41" s="1"/>
  <c r="D57" i="41"/>
  <c r="D61" i="41" s="1"/>
  <c r="J16" i="36"/>
  <c r="H15" i="36"/>
  <c r="D16" i="36"/>
  <c r="D20" i="36" s="1"/>
  <c r="H15" i="38"/>
  <c r="H16" i="38" s="1"/>
  <c r="H21" i="38" s="1"/>
  <c r="C17" i="39"/>
  <c r="C21" i="39" s="1"/>
  <c r="H16" i="30"/>
  <c r="H19" i="30" s="1"/>
  <c r="C17" i="34"/>
  <c r="C20" i="34" s="1"/>
  <c r="D13" i="35"/>
  <c r="D16" i="35" s="1"/>
  <c r="C10" i="53"/>
  <c r="F10" i="53"/>
  <c r="F18" i="21"/>
  <c r="J23" i="31" l="1"/>
  <c r="D57" i="30"/>
  <c r="I17" i="34"/>
  <c r="I20" i="34" s="1"/>
  <c r="L17" i="34"/>
  <c r="L20" i="34" s="1"/>
  <c r="J16" i="37"/>
  <c r="C57" i="41"/>
  <c r="C61" i="41" s="1"/>
  <c r="O56" i="30"/>
  <c r="I56" i="30"/>
  <c r="P56" i="30" s="1"/>
  <c r="J19" i="37"/>
  <c r="H48" i="54"/>
  <c r="K56" i="30"/>
  <c r="E56" i="30"/>
  <c r="I57" i="30"/>
  <c r="E16" i="36"/>
  <c r="I15" i="36"/>
  <c r="I16" i="36" s="1"/>
  <c r="I20" i="36" s="1"/>
  <c r="L14" i="30"/>
  <c r="L16" i="30" s="1"/>
  <c r="L19" i="30" s="1"/>
  <c r="E51" i="30"/>
  <c r="I56" i="41"/>
  <c r="I57" i="41" s="1"/>
  <c r="I61" i="41" s="1"/>
  <c r="E57" i="41"/>
  <c r="E61" i="41" s="1"/>
  <c r="E16" i="30"/>
  <c r="E19" i="30" s="1"/>
  <c r="J20" i="34"/>
  <c r="M60" i="30"/>
  <c r="O60" i="30" s="1"/>
  <c r="N60" i="30" s="1"/>
  <c r="P60" i="30" s="1"/>
  <c r="J60" i="30"/>
  <c r="G57" i="30"/>
  <c r="M55" i="30"/>
  <c r="O55" i="30" s="1"/>
  <c r="N55" i="30" s="1"/>
  <c r="P55" i="30" s="1"/>
  <c r="P57" i="30" s="1"/>
  <c r="J55" i="30"/>
  <c r="L26" i="31"/>
  <c r="M26" i="31" s="1"/>
  <c r="N26" i="31" s="1"/>
  <c r="I26" i="31"/>
  <c r="K26" i="31"/>
  <c r="N53" i="30"/>
  <c r="M22" i="30"/>
  <c r="O22" i="30" s="1"/>
  <c r="N22" i="30" s="1"/>
  <c r="P22" i="30" s="1"/>
  <c r="J22" i="30"/>
  <c r="L21" i="31"/>
  <c r="M21" i="31" s="1"/>
  <c r="N21" i="31" s="1"/>
  <c r="N23" i="31" s="1"/>
  <c r="I21" i="31"/>
  <c r="I23" i="31" s="1"/>
  <c r="K21" i="31"/>
  <c r="K23" i="31" s="1"/>
  <c r="J53" i="30"/>
  <c r="K24" i="31"/>
  <c r="I24" i="31"/>
  <c r="J16" i="30"/>
  <c r="J19" i="30" s="1"/>
  <c r="E19" i="31"/>
  <c r="E23" i="31" s="1"/>
  <c r="O53" i="30"/>
  <c r="K16" i="30"/>
  <c r="K19" i="30" s="1"/>
  <c r="H53" i="36"/>
  <c r="H56" i="36" s="1"/>
  <c r="H57" i="41"/>
  <c r="H61" i="41" s="1"/>
  <c r="G56" i="41"/>
  <c r="G57" i="41" s="1"/>
  <c r="G61" i="41" s="1"/>
  <c r="H16" i="36"/>
  <c r="H20" i="36" s="1"/>
  <c r="G15" i="36"/>
  <c r="G16" i="36" s="1"/>
  <c r="G20" i="36" s="1"/>
  <c r="D56" i="36"/>
  <c r="A6" i="44"/>
  <c r="A37" i="44" s="1"/>
  <c r="A69" i="44" s="1"/>
  <c r="A94" i="44" s="1"/>
  <c r="A127" i="44" s="1"/>
  <c r="A155" i="44" s="1"/>
  <c r="B74" i="32"/>
  <c r="F16" i="37"/>
  <c r="F19" i="37" s="1"/>
  <c r="G15" i="37"/>
  <c r="I16" i="37"/>
  <c r="I19" i="37" s="1"/>
  <c r="F129" i="30"/>
  <c r="D57" i="33"/>
  <c r="F133" i="30" s="1"/>
  <c r="F44" i="54"/>
  <c r="F48" i="54" s="1"/>
  <c r="G43" i="54"/>
  <c r="G44" i="54" s="1"/>
  <c r="G48" i="54" s="1"/>
  <c r="F17" i="34"/>
  <c r="F20" i="34" s="1"/>
  <c r="D51" i="32"/>
  <c r="J20" i="36"/>
  <c r="F17" i="32"/>
  <c r="F21" i="32" s="1"/>
  <c r="J56" i="36"/>
  <c r="H53" i="30"/>
  <c r="H57" i="30" s="1"/>
  <c r="M16" i="30"/>
  <c r="M19" i="30" s="1"/>
  <c r="O16" i="30"/>
  <c r="O19" i="30" s="1"/>
  <c r="F53" i="36"/>
  <c r="F56" i="36" s="1"/>
  <c r="E44" i="54"/>
  <c r="E48" i="54" s="1"/>
  <c r="F53" i="30"/>
  <c r="F57" i="30" s="1"/>
  <c r="F57" i="41"/>
  <c r="F61" i="41" s="1"/>
  <c r="K53" i="30"/>
  <c r="G19" i="31"/>
  <c r="G23" i="31" s="1"/>
  <c r="M48" i="35"/>
  <c r="M52" i="35" s="1"/>
  <c r="L48" i="35"/>
  <c r="L52" i="35" s="1"/>
  <c r="G92" i="35"/>
  <c r="G48" i="35"/>
  <c r="G52" i="35" s="1"/>
  <c r="E55" i="32"/>
  <c r="E59" i="32" s="1"/>
  <c r="C55" i="32"/>
  <c r="C59" i="32" s="1"/>
  <c r="E52" i="35"/>
  <c r="F21" i="21"/>
  <c r="D52" i="32"/>
  <c r="F12" i="53"/>
  <c r="F59" i="32"/>
  <c r="I92" i="35"/>
  <c r="G89" i="35"/>
  <c r="D17" i="41"/>
  <c r="D21" i="41" s="1"/>
  <c r="B72" i="44"/>
  <c r="D17" i="39"/>
  <c r="D21" i="39" s="1"/>
  <c r="D17" i="32"/>
  <c r="D21" i="32" s="1"/>
  <c r="F16" i="38"/>
  <c r="F21" i="38" s="1"/>
  <c r="D47" i="32"/>
  <c r="F53" i="37"/>
  <c r="F57" i="37" s="1"/>
  <c r="C53" i="37"/>
  <c r="C57" i="37" s="1"/>
  <c r="E16" i="37"/>
  <c r="E19" i="37" s="1"/>
  <c r="F13" i="53"/>
  <c r="D76" i="33"/>
  <c r="D80" i="33" s="1"/>
  <c r="D84" i="33" s="1"/>
  <c r="C13" i="53"/>
  <c r="C21" i="21"/>
  <c r="C25" i="21" s="1"/>
  <c r="J57" i="30" l="1"/>
  <c r="K57" i="30"/>
  <c r="O57" i="30"/>
  <c r="N57" i="30"/>
  <c r="E55" i="30"/>
  <c r="L56" i="30"/>
  <c r="M57" i="30"/>
  <c r="L51" i="30"/>
  <c r="L53" i="30" s="1"/>
  <c r="E53" i="30"/>
  <c r="L23" i="31"/>
  <c r="M23" i="31"/>
  <c r="I89" i="35"/>
  <c r="I93" i="35" s="1"/>
  <c r="I96" i="35" s="1"/>
  <c r="G16" i="37"/>
  <c r="G19" i="37" s="1"/>
  <c r="H15" i="37"/>
  <c r="H16" i="37" s="1"/>
  <c r="H19" i="37" s="1"/>
  <c r="F16" i="53"/>
  <c r="F19" i="53" s="1"/>
  <c r="F22" i="53" s="1"/>
  <c r="F24" i="53" s="1"/>
  <c r="D55" i="32"/>
  <c r="D59" i="32" s="1"/>
  <c r="C93" i="35"/>
  <c r="C96" i="35" s="1"/>
  <c r="E93" i="35"/>
  <c r="E96" i="35" s="1"/>
  <c r="G93" i="35"/>
  <c r="G96" i="35" s="1"/>
  <c r="D53" i="37"/>
  <c r="D57" i="37" s="1"/>
  <c r="G53" i="37"/>
  <c r="C17" i="53"/>
  <c r="C21" i="53"/>
  <c r="F24" i="21"/>
  <c r="F28" i="21" s="1"/>
  <c r="L57" i="30" l="1"/>
  <c r="E57" i="30"/>
  <c r="K130" i="35"/>
  <c r="F131" i="35"/>
  <c r="F135" i="35" s="1"/>
  <c r="G57" i="37"/>
  <c r="K131" i="35" l="1"/>
  <c r="K135" i="35" s="1"/>
  <c r="P130" i="35"/>
  <c r="P131" i="35" s="1"/>
  <c r="P135" i="35" s="1"/>
  <c r="F30" i="21"/>
  <c r="E18" i="36" l="1"/>
  <c r="E20" i="36" s="1"/>
</calcChain>
</file>

<file path=xl/comments1.xml><?xml version="1.0" encoding="utf-8"?>
<comments xmlns="http://schemas.openxmlformats.org/spreadsheetml/2006/main">
  <authors>
    <author>Administrador</author>
    <author>Diana Alfonso</author>
  </authors>
  <commentList>
    <comment ref="AE9" author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text>
        <r>
          <rPr>
            <b/>
            <sz val="8"/>
            <color indexed="81"/>
            <rFont val="Tahoma"/>
            <family val="2"/>
          </rPr>
          <t>Administrador:</t>
        </r>
        <r>
          <rPr>
            <sz val="8"/>
            <color indexed="81"/>
            <rFont val="Tahoma"/>
            <family val="2"/>
          </rPr>
          <t xml:space="preserve">
Tarifa calculada por B/Km</t>
        </r>
      </text>
    </comment>
    <comment ref="AM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2.xml><?xml version="1.0" encoding="utf-8"?>
<comments xmlns="http://schemas.openxmlformats.org/spreadsheetml/2006/main">
  <authors>
    <author>Daniel Hernando Devis Chaparro</author>
  </authors>
  <commentList>
    <comment ref="G25" authorId="0">
      <text>
        <r>
          <rPr>
            <b/>
            <sz val="9"/>
            <color indexed="81"/>
            <rFont val="Tahoma"/>
            <family val="2"/>
          </rPr>
          <t>Modificado por la Resolución 9 1349del 28 de noviembre de 2014</t>
        </r>
      </text>
    </comment>
    <comment ref="L25" authorId="0">
      <text>
        <r>
          <rPr>
            <b/>
            <sz val="9"/>
            <color indexed="81"/>
            <rFont val="Tahoma"/>
            <family val="2"/>
          </rPr>
          <t>Modificado por la Resolución 9 1349del 28 de noviembre de 2014</t>
        </r>
      </text>
    </comment>
    <comment ref="Q25" authorId="0">
      <text>
        <r>
          <rPr>
            <b/>
            <sz val="9"/>
            <color indexed="81"/>
            <rFont val="Tahoma"/>
            <family val="2"/>
          </rPr>
          <t>Modificado por la Resolución 9 1349del 28 de noviembre de 2014</t>
        </r>
      </text>
    </comment>
    <comment ref="V25" authorId="0">
      <text>
        <r>
          <rPr>
            <b/>
            <sz val="9"/>
            <color indexed="81"/>
            <rFont val="Tahoma"/>
            <family val="2"/>
          </rPr>
          <t>Modificado por la Resolución 9 1349del 28 de noviembre de 2014</t>
        </r>
      </text>
    </comment>
  </commentList>
</comments>
</file>

<file path=xl/comments3.xml><?xml version="1.0" encoding="utf-8"?>
<comments xmlns="http://schemas.openxmlformats.org/spreadsheetml/2006/main">
  <authors>
    <author>Autor</author>
    <author>Administrador</author>
  </authors>
  <commentList>
    <comment ref="B52"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53" authorId="0">
      <text>
        <r>
          <rPr>
            <b/>
            <sz val="8"/>
            <color indexed="81"/>
            <rFont val="Tahoma"/>
            <family val="2"/>
          </rPr>
          <t>Autor:</t>
        </r>
        <r>
          <rPr>
            <sz val="8"/>
            <color indexed="81"/>
            <rFont val="Tahoma"/>
            <family val="2"/>
          </rPr>
          <t xml:space="preserve">
181088/05</t>
        </r>
      </text>
    </comment>
    <comment ref="B63" authorId="0">
      <text>
        <r>
          <rPr>
            <b/>
            <sz val="8"/>
            <color indexed="81"/>
            <rFont val="Tahoma"/>
            <family val="2"/>
          </rPr>
          <t>Autor:</t>
        </r>
        <r>
          <rPr>
            <sz val="8"/>
            <color indexed="81"/>
            <rFont val="Tahoma"/>
            <family val="2"/>
          </rPr>
          <t xml:space="preserve">
181384 /05</t>
        </r>
      </text>
    </comment>
    <comment ref="B64" authorId="0">
      <text>
        <r>
          <rPr>
            <b/>
            <sz val="8"/>
            <color indexed="81"/>
            <rFont val="Tahoma"/>
            <family val="2"/>
          </rPr>
          <t>Autor:</t>
        </r>
        <r>
          <rPr>
            <sz val="8"/>
            <color indexed="81"/>
            <rFont val="Tahoma"/>
            <family val="2"/>
          </rPr>
          <t xml:space="preserve">
180671 /07</t>
        </r>
      </text>
    </comment>
    <comment ref="B65" authorId="0">
      <text>
        <r>
          <rPr>
            <b/>
            <sz val="8"/>
            <color indexed="81"/>
            <rFont val="Tahoma"/>
            <family val="2"/>
          </rPr>
          <t>Autor:</t>
        </r>
        <r>
          <rPr>
            <sz val="8"/>
            <color indexed="81"/>
            <rFont val="Tahoma"/>
            <family val="2"/>
          </rPr>
          <t xml:space="preserve">
180671 /07 - $357</t>
        </r>
      </text>
    </comment>
    <comment ref="B66" authorId="0">
      <text>
        <r>
          <rPr>
            <b/>
            <sz val="8"/>
            <color indexed="81"/>
            <rFont val="Tahoma"/>
            <family val="2"/>
          </rPr>
          <t>Autor:</t>
        </r>
        <r>
          <rPr>
            <sz val="8"/>
            <color indexed="81"/>
            <rFont val="Tahoma"/>
            <family val="2"/>
          </rPr>
          <t xml:space="preserve">
18 0819 DE MAYO 26 DE 2009</t>
        </r>
      </text>
    </comment>
    <comment ref="B67" authorId="0">
      <text>
        <r>
          <rPr>
            <b/>
            <sz val="8"/>
            <color indexed="81"/>
            <rFont val="Tahoma"/>
            <family val="2"/>
          </rPr>
          <t>Autor:</t>
        </r>
        <r>
          <rPr>
            <sz val="8"/>
            <color indexed="81"/>
            <rFont val="Tahoma"/>
            <family val="2"/>
          </rPr>
          <t xml:space="preserve">
18 0819 DE MAYO 26 DE 2009</t>
        </r>
      </text>
    </comment>
    <comment ref="B68" authorId="0">
      <text>
        <r>
          <rPr>
            <b/>
            <sz val="8"/>
            <color indexed="81"/>
            <rFont val="Tahoma"/>
            <family val="2"/>
          </rPr>
          <t>Autor:</t>
        </r>
        <r>
          <rPr>
            <sz val="8"/>
            <color indexed="81"/>
            <rFont val="Tahoma"/>
            <family val="2"/>
          </rPr>
          <t xml:space="preserve">
18 0819 DE MAYO 26 DE 2009</t>
        </r>
      </text>
    </comment>
    <comment ref="B69" authorId="0">
      <text>
        <r>
          <rPr>
            <b/>
            <sz val="8"/>
            <color indexed="81"/>
            <rFont val="Tahoma"/>
            <family val="2"/>
          </rPr>
          <t>Autor:</t>
        </r>
        <r>
          <rPr>
            <sz val="8"/>
            <color indexed="81"/>
            <rFont val="Tahoma"/>
            <family val="2"/>
          </rPr>
          <t xml:space="preserve">
18 0819 DE MAYO 26 DE 2009</t>
        </r>
      </text>
    </comment>
    <comment ref="B70"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7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7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73" authorId="1">
      <text>
        <r>
          <rPr>
            <b/>
            <sz val="8"/>
            <color indexed="81"/>
            <rFont val="Tahoma"/>
            <family val="2"/>
          </rPr>
          <t>Administrador:</t>
        </r>
        <r>
          <rPr>
            <sz val="8"/>
            <color indexed="81"/>
            <rFont val="Tahoma"/>
            <family val="2"/>
          </rPr>
          <t xml:space="preserve">
09 RESOLUCION 180147 MME PROGRAMA ETANOL</t>
        </r>
      </text>
    </comment>
    <comment ref="B74" authorId="1">
      <text>
        <r>
          <rPr>
            <b/>
            <sz val="8"/>
            <color indexed="81"/>
            <rFont val="Tahoma"/>
            <family val="2"/>
          </rPr>
          <t>Administrador:</t>
        </r>
        <r>
          <rPr>
            <sz val="8"/>
            <color indexed="81"/>
            <rFont val="Tahoma"/>
            <family val="2"/>
          </rPr>
          <t xml:space="preserve">
09 RESOLUCION 180147 MME PROGRAMA ETANOL</t>
        </r>
      </text>
    </comment>
    <comment ref="B75"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4.xml><?xml version="1.0" encoding="utf-8"?>
<comments xmlns="http://schemas.openxmlformats.org/spreadsheetml/2006/main">
  <authors>
    <author>Autor</author>
    <author>Administrador</author>
  </authors>
  <commentList>
    <comment ref="B43" authorId="0">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4" authorId="0">
      <text>
        <r>
          <rPr>
            <b/>
            <sz val="8"/>
            <color indexed="81"/>
            <rFont val="Tahoma"/>
            <family val="2"/>
          </rPr>
          <t>Autor:</t>
        </r>
        <r>
          <rPr>
            <sz val="8"/>
            <color indexed="81"/>
            <rFont val="Tahoma"/>
            <family val="2"/>
          </rPr>
          <t xml:space="preserve">
181088/05</t>
        </r>
      </text>
    </comment>
    <comment ref="B54" authorId="0">
      <text>
        <r>
          <rPr>
            <b/>
            <sz val="8"/>
            <color indexed="81"/>
            <rFont val="Tahoma"/>
            <family val="2"/>
          </rPr>
          <t>Autor:</t>
        </r>
        <r>
          <rPr>
            <sz val="8"/>
            <color indexed="81"/>
            <rFont val="Tahoma"/>
            <family val="2"/>
          </rPr>
          <t xml:space="preserve">
181384 /05</t>
        </r>
      </text>
    </comment>
    <comment ref="B55" authorId="0">
      <text>
        <r>
          <rPr>
            <b/>
            <sz val="8"/>
            <color indexed="81"/>
            <rFont val="Tahoma"/>
            <family val="2"/>
          </rPr>
          <t>Autor:</t>
        </r>
        <r>
          <rPr>
            <sz val="8"/>
            <color indexed="81"/>
            <rFont val="Tahoma"/>
            <family val="2"/>
          </rPr>
          <t xml:space="preserve">
180671 /07</t>
        </r>
      </text>
    </comment>
    <comment ref="B56" authorId="0">
      <text>
        <r>
          <rPr>
            <b/>
            <sz val="8"/>
            <color indexed="81"/>
            <rFont val="Tahoma"/>
            <family val="2"/>
          </rPr>
          <t>Autor:</t>
        </r>
        <r>
          <rPr>
            <sz val="8"/>
            <color indexed="81"/>
            <rFont val="Tahoma"/>
            <family val="2"/>
          </rPr>
          <t xml:space="preserve">
180671 /07 - $357</t>
        </r>
      </text>
    </comment>
    <comment ref="B57" authorId="0">
      <text>
        <r>
          <rPr>
            <b/>
            <sz val="8"/>
            <color indexed="81"/>
            <rFont val="Tahoma"/>
            <family val="2"/>
          </rPr>
          <t>Autor:</t>
        </r>
        <r>
          <rPr>
            <sz val="8"/>
            <color indexed="81"/>
            <rFont val="Tahoma"/>
            <family val="2"/>
          </rPr>
          <t xml:space="preserve">
18 0819 DE MAYO 26 DE 2009</t>
        </r>
      </text>
    </comment>
    <comment ref="B58" authorId="0">
      <text>
        <r>
          <rPr>
            <b/>
            <sz val="8"/>
            <color indexed="81"/>
            <rFont val="Tahoma"/>
            <family val="2"/>
          </rPr>
          <t>Autor:</t>
        </r>
        <r>
          <rPr>
            <sz val="8"/>
            <color indexed="81"/>
            <rFont val="Tahoma"/>
            <family val="2"/>
          </rPr>
          <t xml:space="preserve">
18 0819 DE MAYO 26 DE 2009</t>
        </r>
      </text>
    </comment>
    <comment ref="B59" authorId="0">
      <text>
        <r>
          <rPr>
            <b/>
            <sz val="8"/>
            <color indexed="81"/>
            <rFont val="Tahoma"/>
            <family val="2"/>
          </rPr>
          <t>Autor:</t>
        </r>
        <r>
          <rPr>
            <sz val="8"/>
            <color indexed="81"/>
            <rFont val="Tahoma"/>
            <family val="2"/>
          </rPr>
          <t xml:space="preserve">
18 0819 DE MAYO 26 DE 2009</t>
        </r>
      </text>
    </comment>
    <comment ref="B60" authorId="0">
      <text>
        <r>
          <rPr>
            <b/>
            <sz val="8"/>
            <color indexed="81"/>
            <rFont val="Tahoma"/>
            <family val="2"/>
          </rPr>
          <t>Autor:</t>
        </r>
        <r>
          <rPr>
            <sz val="8"/>
            <color indexed="81"/>
            <rFont val="Tahoma"/>
            <family val="2"/>
          </rPr>
          <t xml:space="preserve">
18 0819 DE MAYO 26 DE 2009</t>
        </r>
      </text>
    </comment>
    <comment ref="B61"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2"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0">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Administrador:</t>
        </r>
        <r>
          <rPr>
            <sz val="8"/>
            <color indexed="81"/>
            <rFont val="Tahoma"/>
            <family val="2"/>
          </rPr>
          <t xml:space="preserve">
09 RESOLUCION 180147 MME PROGRAMA ETANOL</t>
        </r>
      </text>
    </comment>
    <comment ref="B65" authorId="1">
      <text>
        <r>
          <rPr>
            <b/>
            <sz val="8"/>
            <color indexed="81"/>
            <rFont val="Tahoma"/>
            <family val="2"/>
          </rPr>
          <t>Administrador:</t>
        </r>
        <r>
          <rPr>
            <sz val="8"/>
            <color indexed="81"/>
            <rFont val="Tahoma"/>
            <family val="2"/>
          </rPr>
          <t xml:space="preserve">
09 RESOLUCION 180147 MME PROGRAMA ETANOL</t>
        </r>
      </text>
    </comment>
    <comment ref="B66" authorId="0">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5.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H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H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6.xml><?xml version="1.0" encoding="utf-8"?>
<comments xmlns="http://schemas.openxmlformats.org/spreadsheetml/2006/main">
  <authors>
    <author>Daniel Hernando Devis Chaparro</author>
    <author>Autor</author>
    <author>Administrador</author>
  </authors>
  <commentList>
    <comment ref="C8" authorId="0">
      <text>
        <r>
          <rPr>
            <b/>
            <sz val="9"/>
            <color indexed="81"/>
            <rFont val="Tahoma"/>
            <family val="2"/>
          </rPr>
          <t>Daniel Hernando Devis Chaparro:</t>
        </r>
        <r>
          <rPr>
            <sz val="9"/>
            <color indexed="81"/>
            <rFont val="Tahoma"/>
            <family val="2"/>
          </rPr>
          <t xml:space="preserve">
Depende de la zf</t>
        </r>
      </text>
    </comment>
    <comment ref="H8" authorId="0">
      <text>
        <r>
          <rPr>
            <b/>
            <sz val="9"/>
            <color indexed="81"/>
            <rFont val="Tahoma"/>
            <family val="2"/>
          </rPr>
          <t>Daniel Hernando Devis Chaparro:</t>
        </r>
        <r>
          <rPr>
            <sz val="9"/>
            <color indexed="81"/>
            <rFont val="Tahoma"/>
            <family val="2"/>
          </rPr>
          <t xml:space="preserve">
Depende de la zf</t>
        </r>
      </text>
    </comment>
    <comment ref="C9" authorId="0">
      <text>
        <r>
          <rPr>
            <b/>
            <sz val="9"/>
            <color indexed="81"/>
            <rFont val="Tahoma"/>
            <family val="2"/>
          </rPr>
          <t>Daniel Hernando Devis Chaparro:</t>
        </r>
        <r>
          <rPr>
            <sz val="9"/>
            <color indexed="81"/>
            <rFont val="Tahoma"/>
            <family val="2"/>
          </rPr>
          <t xml:space="preserve">
Depende de la zf en rubros se busca</t>
        </r>
      </text>
    </comment>
    <comment ref="H9" authorId="0">
      <text>
        <r>
          <rPr>
            <b/>
            <sz val="9"/>
            <color indexed="81"/>
            <rFont val="Tahoma"/>
            <family val="2"/>
          </rPr>
          <t>Daniel Hernando Devis Chaparro:</t>
        </r>
        <r>
          <rPr>
            <sz val="9"/>
            <color indexed="81"/>
            <rFont val="Tahoma"/>
            <family val="2"/>
          </rPr>
          <t xml:space="preserve">
Depende de la zf en rubros se busca</t>
        </r>
      </text>
    </comment>
    <comment ref="B44"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45" authorId="1">
      <text>
        <r>
          <rPr>
            <b/>
            <sz val="8"/>
            <color indexed="81"/>
            <rFont val="Tahoma"/>
            <family val="2"/>
          </rPr>
          <t>Autor:</t>
        </r>
        <r>
          <rPr>
            <sz val="8"/>
            <color indexed="81"/>
            <rFont val="Tahoma"/>
            <family val="2"/>
          </rPr>
          <t xml:space="preserve">
181088/05</t>
        </r>
      </text>
    </comment>
    <comment ref="B55" authorId="1">
      <text>
        <r>
          <rPr>
            <b/>
            <sz val="8"/>
            <color indexed="81"/>
            <rFont val="Tahoma"/>
            <family val="2"/>
          </rPr>
          <t>Autor:</t>
        </r>
        <r>
          <rPr>
            <sz val="8"/>
            <color indexed="81"/>
            <rFont val="Tahoma"/>
            <family val="2"/>
          </rPr>
          <t xml:space="preserve">
181384 /05</t>
        </r>
      </text>
    </comment>
    <comment ref="B56" authorId="1">
      <text>
        <r>
          <rPr>
            <b/>
            <sz val="8"/>
            <color indexed="81"/>
            <rFont val="Tahoma"/>
            <family val="2"/>
          </rPr>
          <t>Autor:</t>
        </r>
        <r>
          <rPr>
            <sz val="8"/>
            <color indexed="81"/>
            <rFont val="Tahoma"/>
            <family val="2"/>
          </rPr>
          <t xml:space="preserve">
180671 /07</t>
        </r>
      </text>
    </comment>
    <comment ref="B57" authorId="1">
      <text>
        <r>
          <rPr>
            <b/>
            <sz val="8"/>
            <color indexed="81"/>
            <rFont val="Tahoma"/>
            <family val="2"/>
          </rPr>
          <t>Autor:</t>
        </r>
        <r>
          <rPr>
            <sz val="8"/>
            <color indexed="81"/>
            <rFont val="Tahoma"/>
            <family val="2"/>
          </rPr>
          <t xml:space="preserve">
180671 /07 - $357</t>
        </r>
      </text>
    </comment>
    <comment ref="B58" authorId="1">
      <text>
        <r>
          <rPr>
            <b/>
            <sz val="8"/>
            <color indexed="81"/>
            <rFont val="Tahoma"/>
            <family val="2"/>
          </rPr>
          <t>Autor:</t>
        </r>
        <r>
          <rPr>
            <sz val="8"/>
            <color indexed="81"/>
            <rFont val="Tahoma"/>
            <family val="2"/>
          </rPr>
          <t xml:space="preserve">
18 0819 DE MAYO 26 DE 2009</t>
        </r>
      </text>
    </comment>
    <comment ref="B59" authorId="1">
      <text>
        <r>
          <rPr>
            <b/>
            <sz val="8"/>
            <color indexed="81"/>
            <rFont val="Tahoma"/>
            <family val="2"/>
          </rPr>
          <t>Autor:</t>
        </r>
        <r>
          <rPr>
            <sz val="8"/>
            <color indexed="81"/>
            <rFont val="Tahoma"/>
            <family val="2"/>
          </rPr>
          <t xml:space="preserve">
18 0819 DE MAYO 26 DE 2009</t>
        </r>
      </text>
    </comment>
    <comment ref="B60" authorId="1">
      <text>
        <r>
          <rPr>
            <b/>
            <sz val="8"/>
            <color indexed="81"/>
            <rFont val="Tahoma"/>
            <family val="2"/>
          </rPr>
          <t>Autor:</t>
        </r>
        <r>
          <rPr>
            <sz val="8"/>
            <color indexed="81"/>
            <rFont val="Tahoma"/>
            <family val="2"/>
          </rPr>
          <t xml:space="preserve">
18 0819 DE MAYO 26 DE 2009</t>
        </r>
      </text>
    </comment>
    <comment ref="B61" authorId="1">
      <text>
        <r>
          <rPr>
            <b/>
            <sz val="8"/>
            <color indexed="81"/>
            <rFont val="Tahoma"/>
            <family val="2"/>
          </rPr>
          <t>Autor:</t>
        </r>
        <r>
          <rPr>
            <sz val="8"/>
            <color indexed="81"/>
            <rFont val="Tahoma"/>
            <family val="2"/>
          </rPr>
          <t xml:space="preserve">
18 0819 DE MAYO 26 DE 2009</t>
        </r>
      </text>
    </comment>
    <comment ref="B6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3"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4"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65" authorId="2">
      <text>
        <r>
          <rPr>
            <b/>
            <sz val="8"/>
            <color indexed="81"/>
            <rFont val="Tahoma"/>
            <family val="2"/>
          </rPr>
          <t>Administrador:</t>
        </r>
        <r>
          <rPr>
            <sz val="8"/>
            <color indexed="81"/>
            <rFont val="Tahoma"/>
            <family val="2"/>
          </rPr>
          <t xml:space="preserve">
09 RESOLUCION 180147 MME PROGRAMA ETANOL</t>
        </r>
      </text>
    </comment>
    <comment ref="B66" authorId="2">
      <text>
        <r>
          <rPr>
            <b/>
            <sz val="8"/>
            <color indexed="81"/>
            <rFont val="Tahoma"/>
            <family val="2"/>
          </rPr>
          <t>Administrador:</t>
        </r>
        <r>
          <rPr>
            <sz val="8"/>
            <color indexed="81"/>
            <rFont val="Tahoma"/>
            <family val="2"/>
          </rPr>
          <t xml:space="preserve">
09 RESOLUCION 180147 MME PROGRAMA ETANOL</t>
        </r>
      </text>
    </comment>
    <comment ref="B67"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7.xml><?xml version="1.0" encoding="utf-8"?>
<comments xmlns="http://schemas.openxmlformats.org/spreadsheetml/2006/main">
  <authors>
    <author>Oscar Eduardo Rojas Santos</author>
    <author>Autor</author>
    <author>Administrador</author>
  </authors>
  <commentList>
    <comment ref="I7" authorId="0">
      <text>
        <r>
          <rPr>
            <b/>
            <sz val="9"/>
            <color indexed="81"/>
            <rFont val="Tahoma"/>
            <family val="2"/>
          </rPr>
          <t>Precio del diesel sin mezcla</t>
        </r>
      </text>
    </comment>
    <comment ref="B32" authorId="1">
      <text>
        <r>
          <rPr>
            <b/>
            <sz val="8"/>
            <color indexed="81"/>
            <rFont val="Tahoma"/>
            <family val="2"/>
          </rPr>
          <t>Autor:</t>
        </r>
        <r>
          <rPr>
            <sz val="8"/>
            <color indexed="81"/>
            <rFont val="Tahoma"/>
            <family val="2"/>
          </rPr>
          <t xml:space="preserve">
PARÁGRAFO 1º. El Valor de los fletes de transporte de alcohol carburante será reajustado cada 1º de enero, con base en el Índice de Precios al Consumidor del año inmediatamente anterior</t>
        </r>
      </text>
    </comment>
    <comment ref="B33" authorId="1">
      <text>
        <r>
          <rPr>
            <b/>
            <sz val="8"/>
            <color indexed="81"/>
            <rFont val="Tahoma"/>
            <family val="2"/>
          </rPr>
          <t>Autor:</t>
        </r>
        <r>
          <rPr>
            <sz val="8"/>
            <color indexed="81"/>
            <rFont val="Tahoma"/>
            <family val="2"/>
          </rPr>
          <t xml:space="preserve">
181088/05</t>
        </r>
      </text>
    </comment>
    <comment ref="B43" authorId="1">
      <text>
        <r>
          <rPr>
            <b/>
            <sz val="8"/>
            <color indexed="81"/>
            <rFont val="Tahoma"/>
            <family val="2"/>
          </rPr>
          <t>Autor:</t>
        </r>
        <r>
          <rPr>
            <sz val="8"/>
            <color indexed="81"/>
            <rFont val="Tahoma"/>
            <family val="2"/>
          </rPr>
          <t xml:space="preserve">
181384 /05</t>
        </r>
      </text>
    </comment>
    <comment ref="B44" authorId="1">
      <text>
        <r>
          <rPr>
            <b/>
            <sz val="8"/>
            <color indexed="81"/>
            <rFont val="Tahoma"/>
            <family val="2"/>
          </rPr>
          <t>Autor:</t>
        </r>
        <r>
          <rPr>
            <sz val="8"/>
            <color indexed="81"/>
            <rFont val="Tahoma"/>
            <family val="2"/>
          </rPr>
          <t xml:space="preserve">
180671 /07</t>
        </r>
      </text>
    </comment>
    <comment ref="B45" authorId="1">
      <text>
        <r>
          <rPr>
            <b/>
            <sz val="8"/>
            <color indexed="81"/>
            <rFont val="Tahoma"/>
            <family val="2"/>
          </rPr>
          <t>Autor:</t>
        </r>
        <r>
          <rPr>
            <sz val="8"/>
            <color indexed="81"/>
            <rFont val="Tahoma"/>
            <family val="2"/>
          </rPr>
          <t xml:space="preserve">
180671 /07 - $357</t>
        </r>
      </text>
    </comment>
    <comment ref="B46" authorId="1">
      <text>
        <r>
          <rPr>
            <b/>
            <sz val="8"/>
            <color indexed="81"/>
            <rFont val="Tahoma"/>
            <family val="2"/>
          </rPr>
          <t>Autor:</t>
        </r>
        <r>
          <rPr>
            <sz val="8"/>
            <color indexed="81"/>
            <rFont val="Tahoma"/>
            <family val="2"/>
          </rPr>
          <t xml:space="preserve">
18 0819 DE MAYO 26 DE 2009</t>
        </r>
      </text>
    </comment>
    <comment ref="B47" authorId="1">
      <text>
        <r>
          <rPr>
            <b/>
            <sz val="8"/>
            <color indexed="81"/>
            <rFont val="Tahoma"/>
            <family val="2"/>
          </rPr>
          <t>Autor:</t>
        </r>
        <r>
          <rPr>
            <sz val="8"/>
            <color indexed="81"/>
            <rFont val="Tahoma"/>
            <family val="2"/>
          </rPr>
          <t xml:space="preserve">
18 0819 DE MAYO 26 DE 2009</t>
        </r>
      </text>
    </comment>
    <comment ref="B48" authorId="1">
      <text>
        <r>
          <rPr>
            <b/>
            <sz val="8"/>
            <color indexed="81"/>
            <rFont val="Tahoma"/>
            <family val="2"/>
          </rPr>
          <t>Autor:</t>
        </r>
        <r>
          <rPr>
            <sz val="8"/>
            <color indexed="81"/>
            <rFont val="Tahoma"/>
            <family val="2"/>
          </rPr>
          <t xml:space="preserve">
18 0819 DE MAYO 26 DE 2009</t>
        </r>
      </text>
    </comment>
    <comment ref="B49" authorId="1">
      <text>
        <r>
          <rPr>
            <b/>
            <sz val="8"/>
            <color indexed="81"/>
            <rFont val="Tahoma"/>
            <family val="2"/>
          </rPr>
          <t>Autor:</t>
        </r>
        <r>
          <rPr>
            <sz val="8"/>
            <color indexed="81"/>
            <rFont val="Tahoma"/>
            <family val="2"/>
          </rPr>
          <t xml:space="preserve">
18 0819 DE MAYO 26 DE 2009</t>
        </r>
      </text>
    </comment>
    <comment ref="B50"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1"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2" authorId="1">
      <text>
        <r>
          <rPr>
            <b/>
            <sz val="8"/>
            <color indexed="81"/>
            <rFont val="Tahoma"/>
            <family val="2"/>
          </rPr>
          <t>Autor:</t>
        </r>
        <r>
          <rPr>
            <sz val="8"/>
            <color indexed="81"/>
            <rFont val="Tahoma"/>
            <family val="2"/>
          </rPr>
          <t xml:space="preserve">
RESOLUCIÓN 18 0524 DEL 29 DE MARZO DE 2010 - FLETES ENTRADA MEZCLAS DE ALCOHOL EN LA COSTA ATLÁNTICA - def (2)</t>
        </r>
      </text>
    </comment>
    <comment ref="B53" authorId="2">
      <text>
        <r>
          <rPr>
            <b/>
            <sz val="8"/>
            <color indexed="81"/>
            <rFont val="Tahoma"/>
            <family val="2"/>
          </rPr>
          <t>Administrador:</t>
        </r>
        <r>
          <rPr>
            <sz val="8"/>
            <color indexed="81"/>
            <rFont val="Tahoma"/>
            <family val="2"/>
          </rPr>
          <t xml:space="preserve">
09 RESOLUCION 180147 MME PROGRAMA ETANOL</t>
        </r>
      </text>
    </comment>
    <comment ref="B54" authorId="2">
      <text>
        <r>
          <rPr>
            <b/>
            <sz val="8"/>
            <color indexed="81"/>
            <rFont val="Tahoma"/>
            <family val="2"/>
          </rPr>
          <t>Administrador:</t>
        </r>
        <r>
          <rPr>
            <sz val="8"/>
            <color indexed="81"/>
            <rFont val="Tahoma"/>
            <family val="2"/>
          </rPr>
          <t xml:space="preserve">
09 RESOLUCION 180147 MME PROGRAMA ETANOL</t>
        </r>
      </text>
    </comment>
    <comment ref="B55" authorId="1">
      <text>
        <r>
          <rPr>
            <b/>
            <sz val="8"/>
            <color indexed="81"/>
            <rFont val="Tahoma"/>
            <family val="2"/>
          </rPr>
          <t>Autor:</t>
        </r>
        <r>
          <rPr>
            <sz val="8"/>
            <color indexed="81"/>
            <rFont val="Tahoma"/>
            <family val="2"/>
          </rPr>
          <t xml:space="preserve">
RESOLUCIÓN 18 0907 DEL 3 DE JUNIO DE 2011 - FLETE TRANS ALCOHOL PLAN  LA DORADA</t>
        </r>
      </text>
    </comment>
  </commentList>
</comments>
</file>

<file path=xl/comments8.xml><?xml version="1.0" encoding="utf-8"?>
<comments xmlns="http://schemas.openxmlformats.org/spreadsheetml/2006/main">
  <authors>
    <author>Daniel Hernando Devis Chaparro</author>
  </authors>
  <commentList>
    <comment ref="C7" authorId="0">
      <text>
        <r>
          <rPr>
            <b/>
            <sz val="9"/>
            <color indexed="81"/>
            <rFont val="Tahoma"/>
            <family val="2"/>
          </rPr>
          <t xml:space="preserve">Resolución 90732 del 4 de septiembre de 2013
</t>
        </r>
      </text>
    </comment>
  </commentList>
</comments>
</file>

<file path=xl/sharedStrings.xml><?xml version="1.0" encoding="utf-8"?>
<sst xmlns="http://schemas.openxmlformats.org/spreadsheetml/2006/main" count="8035" uniqueCount="721">
  <si>
    <t>Ingreso al productor</t>
  </si>
  <si>
    <t>Costo de cesión</t>
  </si>
  <si>
    <t>IVA</t>
  </si>
  <si>
    <t>NA</t>
  </si>
  <si>
    <t>Arauca</t>
  </si>
  <si>
    <t>Cesar</t>
  </si>
  <si>
    <t>Gasolina Corriente Oxigenada</t>
  </si>
  <si>
    <t>ITEM</t>
  </si>
  <si>
    <t>Ingreso al Productor</t>
  </si>
  <si>
    <t>Tarifa de marcación</t>
  </si>
  <si>
    <t>(*)</t>
  </si>
  <si>
    <t>Margen plan de continuidad</t>
  </si>
  <si>
    <t>Precio Máx. de Venta al Distribuidor Mayorista</t>
  </si>
  <si>
    <t>Margen del distribuidor minorista</t>
  </si>
  <si>
    <t>(**)</t>
  </si>
  <si>
    <t>N.A</t>
  </si>
  <si>
    <t>(***)</t>
  </si>
  <si>
    <t>Diesel (ACPM)</t>
  </si>
  <si>
    <t>($/Galón)</t>
  </si>
  <si>
    <t>Gasolina Corriente</t>
  </si>
  <si>
    <t>Gasolina Extra</t>
  </si>
  <si>
    <t>Ecopetrol</t>
  </si>
  <si>
    <t>Reficar</t>
  </si>
  <si>
    <t> </t>
  </si>
  <si>
    <t>Sobretasa</t>
  </si>
  <si>
    <t>Precio de venta en planta de abasto mayorista</t>
  </si>
  <si>
    <t>Pérdida evaporación</t>
  </si>
  <si>
    <t>(*****)</t>
  </si>
  <si>
    <t>Precio de venta al público</t>
  </si>
  <si>
    <t>Alcohol Carburante</t>
  </si>
  <si>
    <t>Ingreso al productor de la Gasolina Motor Corriente Oxigenada</t>
  </si>
  <si>
    <t>Impuesto Global</t>
  </si>
  <si>
    <t>Precio máximo de venta al distribuidor mayorista</t>
  </si>
  <si>
    <t>Precio máximo en planta de abastecimiento mayorista</t>
  </si>
  <si>
    <t>Perdida por evaporación</t>
  </si>
  <si>
    <t>Precio máximo de venta por galón incluida la sobretasa</t>
  </si>
  <si>
    <t xml:space="preserve">Proporción Ingreso al productor del ACPM </t>
  </si>
  <si>
    <t>****</t>
  </si>
  <si>
    <t>***</t>
  </si>
  <si>
    <t>Margen al distribuidor mayorista</t>
  </si>
  <si>
    <t>**</t>
  </si>
  <si>
    <t>*</t>
  </si>
  <si>
    <t>Medellín</t>
  </si>
  <si>
    <t>Cartago</t>
  </si>
  <si>
    <t>Cartagena</t>
  </si>
  <si>
    <t>Buenaventura</t>
  </si>
  <si>
    <t>Gasolina Extra  Base para Oxigenar</t>
  </si>
  <si>
    <t>Gasolina Extra Oxigenada</t>
  </si>
  <si>
    <t>Tarifa de Marcación</t>
  </si>
  <si>
    <t>Margen mayorista</t>
  </si>
  <si>
    <t>Margen minorista</t>
  </si>
  <si>
    <t>Precio Máximo en Planta de Abasto Mayorista</t>
  </si>
  <si>
    <t>IP</t>
  </si>
  <si>
    <t>E</t>
  </si>
  <si>
    <t>FI</t>
  </si>
  <si>
    <t>Tt</t>
  </si>
  <si>
    <t>Nariño</t>
  </si>
  <si>
    <t>ID</t>
  </si>
  <si>
    <t>$/Galón</t>
  </si>
  <si>
    <t>PMI</t>
  </si>
  <si>
    <t>Cc</t>
  </si>
  <si>
    <t>PMIL</t>
  </si>
  <si>
    <t>MD</t>
  </si>
  <si>
    <t>MDM</t>
  </si>
  <si>
    <t>PMV</t>
  </si>
  <si>
    <t>PLANTA DE ABASTO: ARAUCA</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</si>
  <si>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</si>
  <si>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</si>
  <si>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</si>
  <si>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</si>
  <si>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</si>
  <si>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</si>
  <si>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</si>
  <si>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</si>
  <si>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</si>
  <si>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</si>
  <si>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</si>
  <si>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</si>
  <si>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</si>
  <si>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</si>
  <si>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</si>
  <si>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</si>
  <si>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</si>
  <si>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</si>
  <si>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</si>
  <si>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</si>
  <si>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</si>
  <si>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</si>
  <si>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</si>
  <si>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</si>
  <si>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</si>
  <si>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</si>
  <si>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</si>
  <si>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</si>
  <si>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</si>
  <si>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</si>
  <si>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</si>
  <si>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</si>
  <si>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</si>
  <si>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</si>
  <si>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</si>
  <si>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</si>
  <si>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</si>
  <si>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</si>
  <si>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</si>
  <si>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</si>
  <si>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</si>
  <si>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</si>
  <si>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</si>
  <si>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</si>
  <si>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</si>
  <si>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</si>
  <si>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</si>
  <si>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</si>
  <si>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</si>
  <si>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</si>
  <si>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</si>
  <si>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</si>
  <si>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</si>
  <si>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</si>
  <si>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</si>
  <si>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</si>
  <si>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</si>
  <si>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</si>
  <si>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</si>
  <si>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</si>
  <si>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</si>
  <si>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</si>
  <si>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</si>
  <si>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</si>
  <si>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</si>
  <si>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</si>
  <si>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</si>
  <si>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</si>
  <si>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</si>
  <si>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</si>
  <si>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</si>
  <si>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</si>
  <si>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</si>
  <si>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</si>
  <si>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</si>
  <si>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</si>
  <si>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</si>
  <si>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</si>
  <si>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</si>
  <si>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</si>
  <si>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</si>
  <si>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</si>
  <si>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</si>
  <si>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</si>
  <si>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</si>
  <si>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</si>
  <si>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</si>
  <si>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</si>
  <si>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</si>
  <si>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</si>
  <si>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Ce</t>
  </si>
  <si>
    <t>Recuperación costos Ley 681</t>
  </si>
  <si>
    <t>Tma</t>
  </si>
  <si>
    <t xml:space="preserve">Tarifa de marcación </t>
  </si>
  <si>
    <t xml:space="preserve">Margen del distribuidor mayorista </t>
  </si>
  <si>
    <t>Ti</t>
  </si>
  <si>
    <t>Norte Santander</t>
  </si>
  <si>
    <t xml:space="preserve">Gasolina Corriente </t>
  </si>
  <si>
    <t>PI</t>
  </si>
  <si>
    <t>PG</t>
  </si>
  <si>
    <t>------------------</t>
  </si>
  <si>
    <t>PS</t>
  </si>
  <si>
    <t xml:space="preserve">Transporte plantas no interconectadas* </t>
  </si>
  <si>
    <t>Pérdida por evaporación**</t>
  </si>
  <si>
    <t>Transporte planta abasto mayorista a estación***</t>
  </si>
  <si>
    <t>DEPARTAMENTO DE ARAUCA</t>
  </si>
  <si>
    <t>Precio Máximo de Venta al público por galón</t>
  </si>
  <si>
    <t>DEPARTAMENTO DE NARIÑO</t>
  </si>
  <si>
    <t>PLANTA DE ABASTO: YUMBO Y MULALÓ</t>
  </si>
  <si>
    <t>Componentes de la estructura de precio (Ventas a las estaciones de servicio desde la planta de abastecimiento y centro de acopio ubicados en el área metropolitana de Cúcuta).</t>
  </si>
  <si>
    <t xml:space="preserve">GASOLINA MOTOR CORRIENTE </t>
  </si>
  <si>
    <t>(Pesos por Galón)</t>
  </si>
  <si>
    <t>ACPM</t>
  </si>
  <si>
    <t>1,Ingreso al Productor (1)</t>
  </si>
  <si>
    <t xml:space="preserve">2, Tarifa de Transporte por poliductos de la Gasolina Motor Corriente </t>
  </si>
  <si>
    <t>1,Ingreso al Productor (2)</t>
  </si>
  <si>
    <t>3, Costo de la cesión de las actividades de distribución</t>
  </si>
  <si>
    <t xml:space="preserve">2, Tarifa de Transporte por poliductos del ACPM </t>
  </si>
  <si>
    <t>4, Rubro de Recuperación de costos</t>
  </si>
  <si>
    <t>5, Tarifa de Marcación</t>
  </si>
  <si>
    <t>6, Margen plan de continuidad (a)</t>
  </si>
  <si>
    <t>7, Precio Máximo de Venta al Distribuidor Mayorista</t>
  </si>
  <si>
    <t>8, Margen al distribuidor mayorista(2)</t>
  </si>
  <si>
    <t>9, Transporte de la planta de abastecimiento mayorista al centro de acopio y/o planta de abastecimiento en el departamento</t>
  </si>
  <si>
    <t>8, Margen al distribuidor mayorista(3)</t>
  </si>
  <si>
    <t>10, Sobretasa</t>
  </si>
  <si>
    <t>11, Precio Máximo en Centro de Acopio</t>
  </si>
  <si>
    <t>10, Precio Máximo en Centro de Acopio</t>
  </si>
  <si>
    <t>12, Margen del distribuidor minorista</t>
  </si>
  <si>
    <t>11, Margen del distribuidor minorista</t>
  </si>
  <si>
    <t>13, Pérdida por evaporación</t>
  </si>
  <si>
    <t>12, Transporte de la planta y/o centro de acopio a la estación</t>
  </si>
  <si>
    <t>14, Transporte de la planta y/o centro de acopio a la estación</t>
  </si>
  <si>
    <t>13, Precio  Venta al Público sin Sobretasa</t>
  </si>
  <si>
    <t>15, Precio Máximo de Venta por Galón Incluida la Sobretasa,</t>
  </si>
  <si>
    <t>14, Sobretasa</t>
  </si>
  <si>
    <t>Con cupo UPME</t>
  </si>
  <si>
    <t>Por encima del cupo UPME*</t>
  </si>
  <si>
    <t>Fuera UPME</t>
  </si>
  <si>
    <t>Con cupo</t>
  </si>
  <si>
    <t>Sobretasa***</t>
  </si>
  <si>
    <t>Pérdida por evaporación****</t>
  </si>
  <si>
    <t>*****</t>
  </si>
  <si>
    <t>Margen del distribuidor mayorista**</t>
  </si>
  <si>
    <t>Margen del distribuidor minorista**</t>
  </si>
  <si>
    <t>Valor estimado: 0,4% del precio máximo de venta en planta mayorista (valor estimado)</t>
  </si>
  <si>
    <t>DEPARTAMENTO DE CESAR</t>
  </si>
  <si>
    <t>DEPARTAMENTO DE PUTUMAYO</t>
  </si>
  <si>
    <t>Transporte plantas no interconectadas***</t>
  </si>
  <si>
    <t>Sobretasa****</t>
  </si>
  <si>
    <t>Pérdida por evaporación*****</t>
  </si>
  <si>
    <t>Transporte planta abasto mayorista a estación******</t>
  </si>
  <si>
    <t>Putumayo</t>
  </si>
  <si>
    <t>ORIGEN: BARRANCA; PUNTO DE ENTREGA: NEIVA</t>
  </si>
  <si>
    <t>DEPARTAMENTO DE CESAR - Casco urbano Rio de Oro</t>
  </si>
  <si>
    <t>Sobretasa*****</t>
  </si>
  <si>
    <t>Transporte planta abasto mayorista a estación*******</t>
  </si>
  <si>
    <t>******</t>
  </si>
  <si>
    <t>cesar casco urbano</t>
  </si>
  <si>
    <t>ESTRUCTURA DE PRECIOS DE COMBUSTIBLES LÍQUIDOS PARA ZONAS DE FRONTERA</t>
  </si>
  <si>
    <t>Ítem</t>
  </si>
  <si>
    <t>Guajira</t>
  </si>
  <si>
    <t>PRODUCTO IMPORTADO: AYATAWACOOP</t>
  </si>
  <si>
    <t>Choco</t>
  </si>
  <si>
    <t>DEPARTAMENTO DE AMAZONAS</t>
  </si>
  <si>
    <t>Guania</t>
  </si>
  <si>
    <t>DEPARTAMENTO DE VAUPES</t>
  </si>
  <si>
    <t>Vaupes</t>
  </si>
  <si>
    <t>Margen del distribuidor mayorista</t>
  </si>
  <si>
    <t>DEPARTAMENTO DE VICHADA</t>
  </si>
  <si>
    <t>Vichada</t>
  </si>
  <si>
    <t>Valor de referencia de sobretasa según Resolución Minminas. Para las ventas a precio nacional se debe tener en cuenta  lo establecido en los acuerdos municipales.</t>
  </si>
  <si>
    <t>Para ventas sobre el cupo a estaciones de servicio, previa autorización de Ecopetrol S.A.</t>
  </si>
  <si>
    <t>PLANTA DE ABASTO: Puerto Carreño</t>
  </si>
  <si>
    <t>Abastecimiento desde Mansilla</t>
  </si>
  <si>
    <t>PLANTA DE ABASTO: Aguazul, Casanare</t>
  </si>
  <si>
    <t>Abastecimiento desde Chimitá</t>
  </si>
  <si>
    <t>Planta</t>
  </si>
  <si>
    <t>proporcion del 8%</t>
  </si>
  <si>
    <t>Bogotá</t>
  </si>
  <si>
    <t>Mansilla</t>
  </si>
  <si>
    <t>Yumbo/Mulalo</t>
  </si>
  <si>
    <t>Rionegro</t>
  </si>
  <si>
    <t>Pereira</t>
  </si>
  <si>
    <t>Buga</t>
  </si>
  <si>
    <t>Manizáles</t>
  </si>
  <si>
    <t>Mariquita</t>
  </si>
  <si>
    <t>Puerto Boyacá – Boyacá (Planta Puerto Niño)</t>
  </si>
  <si>
    <t>Girón y Barrancabermeja – Santander (Plantas Girón, Chimitá y Lisama)</t>
  </si>
  <si>
    <t>Turbo</t>
  </si>
  <si>
    <t>Girardota</t>
  </si>
  <si>
    <t xml:space="preserve">La Pintada </t>
  </si>
  <si>
    <t xml:space="preserve">Sebastopol                        </t>
  </si>
  <si>
    <t>PLANTA DE ABASTO: Puerto Inírida</t>
  </si>
  <si>
    <t>Abastecimiento desde Neiva</t>
  </si>
  <si>
    <t>Planta de Abasto: Leticia</t>
  </si>
  <si>
    <t>MPN</t>
  </si>
  <si>
    <t>PLANTA DE ABASTO: plantas autorizadas por el plan de abastecimiento ubicadas en Cartagena y Barranquilla</t>
  </si>
  <si>
    <t>DEPARTAMENTO DE CHOCO (municipios de Acandí, Unguía y Riosucio)</t>
  </si>
  <si>
    <t>DEPARTAMENTO DE CHOCO (municipio de Juradó)</t>
  </si>
  <si>
    <t>PLANTA DE ABASTO: Buenaventura</t>
  </si>
  <si>
    <t>DEPARTAMENTO DE BOYACÁ (Municipio de Cubará)</t>
  </si>
  <si>
    <t>PLANTA DE ABASTO: Chimitá</t>
  </si>
  <si>
    <t>Mt</t>
  </si>
  <si>
    <t>Margen del importador</t>
  </si>
  <si>
    <t>base guajira sobretasa</t>
  </si>
  <si>
    <t>corriente</t>
  </si>
  <si>
    <t>acpm</t>
  </si>
  <si>
    <t>Guajira nacional</t>
  </si>
  <si>
    <t>Transporte Etanol</t>
  </si>
  <si>
    <t>Abastecimiento desde Cartagena</t>
  </si>
  <si>
    <t>Abastecimiento desde Buenaventura</t>
  </si>
  <si>
    <t>Transporte plantas no interconectadas</t>
  </si>
  <si>
    <t>(****)</t>
  </si>
  <si>
    <t>Valor del transporte aéreo de la planta de Aguazul a las estaciones de servicio</t>
  </si>
  <si>
    <t>Valor del flete Cartagena a Turbo</t>
  </si>
  <si>
    <t>Valor del transporte desde Turbo a las estaciones de servicio</t>
  </si>
  <si>
    <t>Valor del transporte de la planta de Chimita (Santander) a las estaciones de servicio en Cubará (Boyacá)</t>
  </si>
  <si>
    <t>Valor del transporte de las plantas de abasto a las estaciones de servicio</t>
  </si>
  <si>
    <t>Valor del transporte desde la planta de Lizama a la Planta de Ayacucho</t>
  </si>
  <si>
    <t>Valor del transporte de la planta mayorista de Buenaventura hasta las estaciones de servicio de Juradó (Chóco)</t>
  </si>
  <si>
    <t>Valor del transporte de la planta de Mansilla a la planta de Inirida</t>
  </si>
  <si>
    <t>Transporte planta abasto mayorista a estación</t>
  </si>
  <si>
    <t>Valor del transporte de la planta de Maicao a las estaciones de servicio</t>
  </si>
  <si>
    <t>Valor del transporte de la planta de Neiva a la Planta de Puerto Asis</t>
  </si>
  <si>
    <t>Valor del transporte desde la planta de Puerto Carreño a las estaciones de servicio</t>
  </si>
  <si>
    <t>Valor del transporte de la planta de Puerto Asis a las estaciones de servicio</t>
  </si>
  <si>
    <t>Valor del transporte de la planta de Inirida a las estaciones de servicio</t>
  </si>
  <si>
    <t>Valor del transporte desde la planta de Chimitá (Santander) hasta la Planta de Arauca (Arauca)</t>
  </si>
  <si>
    <t>Valor del transporte de la planta de Arauca a las estaciones de servicio</t>
  </si>
  <si>
    <t>Valor para el transporte de las planta de Cúcuta hasta las estaciones de servicio ubicadas en el casco urbano de Rio de Oro</t>
  </si>
  <si>
    <t>Precio de Venta al público por galón (no incluye Ti ni FI)</t>
  </si>
  <si>
    <t>Precio de Venta al público por galón (no incluye FI)</t>
  </si>
  <si>
    <t>Barranquilla</t>
  </si>
  <si>
    <t xml:space="preserve">Sito Nuevo </t>
  </si>
  <si>
    <t>Margen planta no internconectada (Planta de Neiva) para Putumayo</t>
  </si>
  <si>
    <t>Para la gasolina extra definido libremente por el distribuidor mayorista/minorista</t>
  </si>
  <si>
    <t>Valor para el transporte de la planta a las EDS</t>
  </si>
  <si>
    <t>ESTRUCTURA DE PRECIOS DEL ELECTROCOMBUSTIBLE</t>
  </si>
  <si>
    <t>PARA GENERACIÓN ELECTRICA  EN LAS ZONAS NO INTERCONECTADAS</t>
  </si>
  <si>
    <t xml:space="preserve"> $/Galón</t>
  </si>
  <si>
    <t>COMPONENTES DEL PRECIO</t>
  </si>
  <si>
    <t>ELECTROCOMBUSTIBLE</t>
  </si>
  <si>
    <t>1. Ingreso al Productor</t>
  </si>
  <si>
    <t>2. Iva</t>
  </si>
  <si>
    <t>3. Tarifa de marcación</t>
  </si>
  <si>
    <t xml:space="preserve">4. Tarifa de Transporte de Combustibles </t>
  </si>
  <si>
    <t>5. Margen plan de continuidad</t>
  </si>
  <si>
    <t>6. Precio Máx. de Venta al Distribuidor Mayorista</t>
  </si>
  <si>
    <t>(1)</t>
  </si>
  <si>
    <t>7. Margen del distribuidor mayorista</t>
  </si>
  <si>
    <t>8. Precio Máximo en Planta de Abasto Mayorista</t>
  </si>
  <si>
    <t xml:space="preserve">9. Transporte planta abasto mayorista  a usuario </t>
  </si>
  <si>
    <t>(2)</t>
  </si>
  <si>
    <t>(*): Se calculará en cada sitio de entrega habilitado dependiendo de la tarifa por poliductos, de transporte terrestre, maritimo o fluvial que le corresponda.</t>
  </si>
  <si>
    <t>(**): Definido libremente por el distribuidor mayorista.</t>
  </si>
  <si>
    <t xml:space="preserve">3. Tarifa de Transporte de Combustibles </t>
  </si>
  <si>
    <t xml:space="preserve"> ENTREGAS EN CARTAGENA (DIESEL MARINO) $/Galón</t>
  </si>
  <si>
    <t>Resoluciones 18 1191 de 2002 y 18 0088 de 2003 Por la cual se fija el precio de unos derivados del petróleo utilizados en generación de energía eléctrica</t>
  </si>
  <si>
    <t>(1)  Se calculará en cada sitio de entrega habilitado dependiendo de las tarifas de transporte poliductos, de transporte terrestre, maritimo o fluvial a plantas , según sea el caso.</t>
  </si>
  <si>
    <t>(2)  Se calculará en cada sitio de entrega habilitado dependiendo de las tarifas de transporte que se defina , según sea el caso.</t>
  </si>
  <si>
    <t>ELECTROCOMBUSTIBLE (con cupo UPME)</t>
  </si>
  <si>
    <t>2. Tarifa de marcación</t>
  </si>
  <si>
    <t>4. Margen plan de continuidad</t>
  </si>
  <si>
    <t>5. Precio Máx. de Venta al Distribuidor Mayorista</t>
  </si>
  <si>
    <t>6. Margen del distribuidor mayorista</t>
  </si>
  <si>
    <t>7. Precio Máximo en Planta de Abasto Mayorista</t>
  </si>
  <si>
    <t xml:space="preserve">8. Transporte planta abasto mayorista  a usuario </t>
  </si>
  <si>
    <t>ACPM Base para Mezcla al 10% (1)</t>
  </si>
  <si>
    <t>ACPM Base para Mezcla al 8% (2)</t>
  </si>
  <si>
    <t>propIP acpm 98%</t>
  </si>
  <si>
    <t>ip biodiesel 2%</t>
  </si>
  <si>
    <t>poliductos b2</t>
  </si>
  <si>
    <t>transporte biodiesel</t>
  </si>
  <si>
    <t>ACPM (B2)</t>
  </si>
  <si>
    <t>B2 (ACPM)</t>
  </si>
  <si>
    <t>DEPARTAMENTO DE GUAINIA</t>
  </si>
  <si>
    <t>(^)</t>
  </si>
  <si>
    <t>B8</t>
  </si>
  <si>
    <t>SEBASTOPOL</t>
  </si>
  <si>
    <t>Valor del transporte de la planta de abastecimiento a las estaciones de servicio</t>
  </si>
  <si>
    <t>BIOCOMBUSTIBLE B100</t>
  </si>
  <si>
    <t>B10</t>
  </si>
  <si>
    <t xml:space="preserve"> ENTREGAS EN NEIVA Y LETICIA (B10) </t>
  </si>
  <si>
    <t xml:space="preserve"> ENTREGAS EN CARTAGENA (B10) $/Galón</t>
  </si>
  <si>
    <t>DEPARTAMENTO DE NORTE DE SANTANDER
PRODUCTO NACIONAL</t>
  </si>
  <si>
    <t>DESCRIPCION</t>
  </si>
  <si>
    <t>ABREGO</t>
  </si>
  <si>
    <t xml:space="preserve">DIESEL </t>
  </si>
  <si>
    <t>Ingreso importador (IP)</t>
  </si>
  <si>
    <t>Tarifa de marcación (Tma)</t>
  </si>
  <si>
    <t>Margen del centro acopio y/o distribuidor mayorista (MD)</t>
  </si>
  <si>
    <t>Sobretasa (PS)</t>
  </si>
  <si>
    <t>Margen Distribuidor Minorista (MD)</t>
  </si>
  <si>
    <t>Flete máximo Planta abasto/centro acopio a EDS municipios (Fi)</t>
  </si>
  <si>
    <t xml:space="preserve"> </t>
  </si>
  <si>
    <t>GASOLINA</t>
  </si>
  <si>
    <t>Neiva</t>
  </si>
  <si>
    <t>Gualanday</t>
  </si>
  <si>
    <t>Tarifa de transporte</t>
  </si>
  <si>
    <t>Valor del transporte desde la Planta de Mansilla a la Planta de San Jose del Guaviare</t>
  </si>
  <si>
    <t>Transporte desde San Jose del Guaviare a las EDS</t>
  </si>
  <si>
    <t>Abastecimiento desde Aguazul</t>
  </si>
  <si>
    <t>PLANTA DE ABASTO: San José del Guaviare</t>
  </si>
  <si>
    <t>Valor del transporte desde la Planta de Chimita a la planta de Aguazul</t>
  </si>
  <si>
    <t>Transporte desde Aguazul a las EDS</t>
  </si>
  <si>
    <t>Valor del transporte aéreo de la planta de San José del Guaviare a las estaciones de servicio</t>
  </si>
  <si>
    <t xml:space="preserve"> ENTREGAS PUERTO CARREÑO Y PUERTO INIRIDA (B2)</t>
  </si>
  <si>
    <t>Valor del transporte desde las plantas de abasto a las estaciones de servicio</t>
  </si>
  <si>
    <t>Año 2011</t>
  </si>
  <si>
    <t>IPC Real 2010 BanRep</t>
  </si>
  <si>
    <t>Tarifa Vigente 1 Ene. a Dic. 31/11</t>
  </si>
  <si>
    <t>Abastecimiento desde las Plantas de Ayacucho, Vopak (Cartagena) y/o  Promin (Barranquilla)</t>
  </si>
  <si>
    <r>
      <rPr>
        <b/>
        <sz val="10"/>
        <color indexed="31"/>
        <rFont val="Calibri"/>
        <family val="2"/>
      </rPr>
      <t>SUR DEL CESAR</t>
    </r>
    <r>
      <rPr>
        <b/>
        <sz val="10"/>
        <color indexed="60"/>
        <rFont val="Calibri"/>
        <family val="2"/>
      </rPr>
      <t xml:space="preserve"> </t>
    </r>
    <r>
      <rPr>
        <b/>
        <sz val="10"/>
        <color indexed="9"/>
        <rFont val="Calibri"/>
        <family val="2"/>
      </rPr>
      <t>(Aguachica, Curumaní, Gamarra, La Gloria, Pailitas, Pelaya, Río de Oro, San Martín, San Alberto, Chiriguaná, San Calixto)</t>
    </r>
  </si>
  <si>
    <t>ORIGEN: Importado</t>
  </si>
  <si>
    <t>ORIGEN: Barrancabermeja; PUNTO DE ENTREGA: Lizama,  Cartagena y/o Barranquilla</t>
  </si>
  <si>
    <t>Abastecimiento desde plantas Galapa (Atlántico) , Vopak (Cartagena) y/o  Promin (Barranquilla)</t>
  </si>
  <si>
    <t>Valor de referencia para Cartagena</t>
  </si>
  <si>
    <t>Costo Cesión actividades distribución (Cc)</t>
  </si>
  <si>
    <t>Precio Máximo Venta en la Planta Abasto /Centro acopio (PMA)</t>
  </si>
  <si>
    <t>Perdida por evaporación ( E )</t>
  </si>
  <si>
    <t>ACPM B2</t>
  </si>
  <si>
    <t>5. Tarifa de Marcación</t>
  </si>
  <si>
    <t>7. Precio Máximo de Venta al Distribuidor Mayorista</t>
  </si>
  <si>
    <t>14. Sobretasa</t>
  </si>
  <si>
    <t>1.Ingreso al Productor (1)</t>
  </si>
  <si>
    <t>10. Sobretasa</t>
  </si>
  <si>
    <t>13. Pérdida por evaporación</t>
  </si>
  <si>
    <t>Información según Resolución vigente para el mes (Minminas)</t>
  </si>
  <si>
    <t xml:space="preserve">Avigás </t>
  </si>
  <si>
    <t>Barranca</t>
  </si>
  <si>
    <t>Gasolina Corriente Base para Oxigenar 8%</t>
  </si>
  <si>
    <t xml:space="preserve">Proporción Ingreso al productor de la Gasolina Motor Corriente </t>
  </si>
  <si>
    <t xml:space="preserve">Proporción Ingreso al productor del Alcohol Carburante </t>
  </si>
  <si>
    <t xml:space="preserve">Proporción Tarifa de transporte por poliductos de Gasolina Motor Corriente </t>
  </si>
  <si>
    <t xml:space="preserve">Proporción tarifa de transporte del Alcohol Carburante </t>
  </si>
  <si>
    <t>proporcion del 10%</t>
  </si>
  <si>
    <t xml:space="preserve">DEPARTAMENTO DE LA GUAJIRA </t>
  </si>
  <si>
    <t>OCCIDENTE DEL PAIS (B10)</t>
  </si>
  <si>
    <t>PLANTA DE ABASTO: CHIMITA Y AGUALINDA</t>
  </si>
  <si>
    <t>PLANTA DE ABASTO: AYACUCHO</t>
  </si>
  <si>
    <t xml:space="preserve">La planta de Ayacucho se abastece de la Lizama </t>
  </si>
  <si>
    <t xml:space="preserve">Valor del transporte desde la planta la Lizama hasta la planta Ayacucho </t>
  </si>
  <si>
    <t>La Dorada (Caldas)</t>
  </si>
  <si>
    <t>Ver Nota Informativa</t>
  </si>
  <si>
    <t>Costo de la utilización de la planta de abastecimiento de Neiva</t>
  </si>
  <si>
    <t>Precio Máximo en Planta en la cuidad de Leticia</t>
  </si>
  <si>
    <t>TPL</t>
  </si>
  <si>
    <t>Tarifa de transporte vía fluvial entre Puerto Asis y Leticia</t>
  </si>
  <si>
    <t>Margen del distribuidor mayorista planta Leticia</t>
  </si>
  <si>
    <t xml:space="preserve">Gasolina Extra </t>
  </si>
  <si>
    <t xml:space="preserve">Recuperación costos </t>
  </si>
  <si>
    <t>Para ventas sobre el cupo a estaciones de servicio, previa autorización del Ministerio de Minas y Energía</t>
  </si>
  <si>
    <t>Esta estructura aplica en caso de contingencia previa autorización del Ministerio de Minas y Energía</t>
  </si>
  <si>
    <t>Recuperación de costos (Ce)</t>
  </si>
  <si>
    <t>Año 2012</t>
  </si>
  <si>
    <t>Tarifa Tramo  Febrero/11 Gl</t>
  </si>
  <si>
    <t>LA DORADA</t>
  </si>
  <si>
    <t>SUTAMARCHAN</t>
  </si>
  <si>
    <t>APIAY</t>
  </si>
  <si>
    <t>Tarifa según Resolución No. 18 0989 de Junio 17 de 2011</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</si>
  <si>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</si>
  <si>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</si>
  <si>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</si>
  <si>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</si>
  <si>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</si>
  <si>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</si>
  <si>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(***)Será el señalado en la Resolución 182336 del 28 de diciembre de 2011, o en la norma que la modifique o sustituya</t>
  </si>
  <si>
    <t xml:space="preserve"> Será el señalado en la Resolución 182336 del 28 de diciembre de 2011, o en la norma que la modifique o sustituya</t>
  </si>
  <si>
    <r>
      <t xml:space="preserve">ORIGEN: Refinería de Cartagena; PUNTO DE ENTREGA: Galapa - Baranoa, Cartagena , Discowacoop (Maicao - La Guajira) </t>
    </r>
    <r>
      <rPr>
        <b/>
        <vertAlign val="superscript"/>
        <sz val="10"/>
        <color indexed="9"/>
        <rFont val="Calibri"/>
        <family val="2"/>
      </rPr>
      <t>2</t>
    </r>
  </si>
  <si>
    <t>Mediante Resolución 124012 del 26 de febrero de 2012, se incluyó al distribuidor mayorista Discowacoop Ltda, dentro del plan de abastecimiento de distribución de los  GC y GCINI ubicados en el municipio de Valledupar (Cesar).</t>
  </si>
  <si>
    <t>Tarifa Tramo  Febrero/12 Gl</t>
  </si>
  <si>
    <t>Tarifa de transporte entre el municipio de San Juan de Pasto y cada uno de los municipios del departamento, de acuerdo con la regulación del Ministerio de Minas y Energía sobre el particular</t>
  </si>
  <si>
    <t xml:space="preserve">Proporción Ingreso al productor del Biocombustible </t>
  </si>
  <si>
    <t>* Estos ítems se publican como una referencia y se calculan de acuerdo con lo dispuesto en las Resoluciones 18 1549 del 29 de Noviembre de 2004 y 18 0822 del 29 de Junio de 2005, 18 0822 del 29 de Junio de 2005, 180769 del 29 de Mayo de 2007, en el Artículo 1º de la Resolución 18 1334 del 29 de agosto de 2007, Resolución 181231 del 29 de Julio del 2008, Resoluciones 181047 y 181837 de 2011, y aquellas que las modifiquen o deroguen. Modificado por la Resolución 182336 del 28 de Diciembre de 2011.</t>
  </si>
  <si>
    <t>* Proporción del 92% de la tarifa de transporte por poliductos de la Gasolina Motor Corriente. Se calculará en cada sitio de entrega como el  costo máximo de transporte de la gasolina motor corriente a través del sistema de poliductos, definido en la Resolución 18 0088 del 30 de enero de 2003, modificada por las resoluciones 18 1701, 18 0230 y 18 1300, del 22 de diciembre de 2003, 27 de febrero de 2006 y 23 de agosto de 2007, respectivamente. Modificación de porcentajes en  Resolución 18 2368 de diciembre de 2009</t>
  </si>
  <si>
    <t>** Proporción del 8% de la tarifa de transporte de Alcohol Carburante se calculará como 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</si>
  <si>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 Los ítems de la estructura de precios está regulada por  la Resolución 8 2438 del 23 de diciembre de 1998 y las resoluciones que la modifiquen o deroguen.</t>
  </si>
  <si>
    <t>**** Margen dirigido a remunerar a Ecopetrol S.A. las inversiones en el plan de continuidad para el abastecimiento del país. Resolución 18 2370 de Dic 29 de 2009</t>
  </si>
  <si>
    <t>PRODUCTO NACIONAL Y GRANDES CONSUMIDORES</t>
  </si>
  <si>
    <t>PLANTAS DE ABASTO: Ayatawocoop  y Discowacoop- ubicadas en el municipio de Maicao; Galapa  y Baranoa</t>
  </si>
  <si>
    <t xml:space="preserve"> PLANTAS DE ABASTO:  VILLA DEL ROSARIO Y AGUALINDA</t>
  </si>
  <si>
    <t>DEPARTAMENTO DE NORTE DE SANTANDER
PRODUCTO IMPORTADO</t>
  </si>
  <si>
    <t>1. Ingreso al Productor (1)</t>
  </si>
  <si>
    <t>11. Precio Máximo en planta de abastecimiento</t>
  </si>
  <si>
    <t>1. A. Proporción -  Ingreso al Productor del ACPM (98%)</t>
  </si>
  <si>
    <t>1. B. Proporción -  Ingreso al Productor del Biodiesel (2%)</t>
  </si>
  <si>
    <t>2. B  Proporción - Tarifa de Transporte del Biodiesel (2%)</t>
  </si>
  <si>
    <t>10. Precio Máximo en planta de abastecimiento</t>
  </si>
  <si>
    <t>13. Precio Venta al Público sin Sobretasa</t>
  </si>
  <si>
    <t>Tarifa de transporte por poliductos</t>
  </si>
  <si>
    <t xml:space="preserve">Valor de referencia de sobretasa según Resolución Minminas. </t>
  </si>
  <si>
    <t>El rubro será fijado de común acuerdo entre el Cesionario y el distribuidor mayorista al cual cedan las actividades de distribución, para lo cual presentarán al Ministerio de Minas y Energía - Dirección de Hidrocarburos la información respectiva</t>
  </si>
  <si>
    <t>Este rubro corresponde al valor de la tarifa de transporte vía fluvial entre la Ciudad de Puerto Asís y Leticia en el caso en que se utilice esta ruta para el abastecimiento del departamento. El cesionario y el distribuidor mayorista al cual cedan las actividades de distribución, deberán fijar la misma, para lo cual presentarán para aprobación del Ministerio de Minas y Energía - Dirección de Hidrocarburos el estudio de costos respectivo</t>
  </si>
  <si>
    <t xml:space="preserve">Valor de referencia de sobretasa según Resolución vigente de Minminas. </t>
  </si>
  <si>
    <t>Corresponde a la pérdida por evaporación de que trata la Ley 26 de 1989, definida como el 0.4% del Precio Máximo de Venta en Planta de Abastecimiento Mayorista.</t>
  </si>
  <si>
    <t>Será el valor correspondiente al Flete desde la Planta de Abastecimiento de Leticia hasta las estaciones de servicio de los diferentes municipios. Este valor será definido por el Comité Local de Precios del respectivo municipio</t>
  </si>
  <si>
    <t xml:space="preserve">Precio de Venta al público por galón </t>
  </si>
  <si>
    <t>Para ventas sobre el cupo a estaciones de servicio, previa autorización del Ministerio de Minas y Energía, aplica la estructura nacional</t>
  </si>
  <si>
    <t>Pérdida por evaporación</t>
  </si>
  <si>
    <t>Valor de referencia de sobretasa según Resolución Minminas.</t>
  </si>
  <si>
    <t>Corresponde al valor del transporte de Cartagena a la planta de Maicao</t>
  </si>
  <si>
    <t>Corresponde al valor del transporte de Mansilla - Puerto Lopez - Puerto Carreño</t>
  </si>
  <si>
    <t>Corresponde al valor del transporte plantas no interconectadas</t>
  </si>
  <si>
    <t>Amazonas - Boyacá</t>
  </si>
  <si>
    <t>*******</t>
  </si>
  <si>
    <t>PLANTA DE ABASTO: AGUAZUL</t>
  </si>
  <si>
    <r>
      <t>Abastecimiento desde la planta La Fortuna</t>
    </r>
    <r>
      <rPr>
        <sz val="10"/>
        <rFont val="Calibri"/>
        <family val="2"/>
      </rPr>
      <t xml:space="preserve"> (Lizama)</t>
    </r>
  </si>
  <si>
    <t>Valor del transporte desde la planta de Lizama (Santander) hasta la Planta de Aguazul (Casanare)</t>
  </si>
  <si>
    <t>PRODUCTO NACIONAL EDS</t>
  </si>
  <si>
    <t>Abastecimiento desde Galapa</t>
  </si>
  <si>
    <t xml:space="preserve">PLANTAS DE ABASTO: Galapa  </t>
  </si>
  <si>
    <t>Según sitio de entrega</t>
  </si>
  <si>
    <t>SEPTIEMBRE DE 2012</t>
  </si>
  <si>
    <t>15. Precio Máximo de Venta por Galón Incluida la Sobretasa</t>
  </si>
  <si>
    <t>3. Costo de la cesión de las actividades de distribución (2)</t>
  </si>
  <si>
    <t>4. Rubro de Recuperación de costos (3)</t>
  </si>
  <si>
    <t>6. Margen plan de continuidad (4)</t>
  </si>
  <si>
    <t>8. Margen al distribuidor mayorista(5)</t>
  </si>
  <si>
    <t>9. Transporte de la planta de abastecimiento mayorista a la planta de abastecimiento en el departamento (6)</t>
  </si>
  <si>
    <t>12. Margen del distribuidor minorista(7)</t>
  </si>
  <si>
    <t>14. Transporte de la planta de abastecimiento a la Estación(8)</t>
  </si>
  <si>
    <t>11. Margen del distribuidor minorista(7)</t>
  </si>
  <si>
    <t>12. Transporte de la planta de abastecimiento a la estación(8)</t>
  </si>
  <si>
    <t>ELECTROCOMBUSTIBLE (B8)</t>
  </si>
  <si>
    <r>
      <t>Por encima del cupo UPME</t>
    </r>
    <r>
      <rPr>
        <b/>
        <vertAlign val="superscript"/>
        <sz val="10"/>
        <color indexed="22"/>
        <rFont val="Calibri"/>
        <family val="2"/>
      </rPr>
      <t>1</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</si>
  <si>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</si>
  <si>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Biodiesel B10</t>
  </si>
  <si>
    <t>Biodiesel B8</t>
  </si>
  <si>
    <t>Proporción Tarifa de transporte por poliductos (*)</t>
  </si>
  <si>
    <t>Tarifa de transporte del biocombustible (**)</t>
  </si>
  <si>
    <t>Transporte de la planta de abastecimiento mayorista a estación</t>
  </si>
  <si>
    <r>
      <t>Abastecimiento desde la planta Chimitá</t>
    </r>
    <r>
      <rPr>
        <sz val="10"/>
        <rFont val="Calibri"/>
        <family val="2"/>
      </rPr>
      <t xml:space="preserve"> (Bucaramanga)</t>
    </r>
  </si>
  <si>
    <t>Tarifa de marcación (1)</t>
  </si>
  <si>
    <t>En los departamentos y en las circunstancias donde se aplique doble marcación se deberá cobrar una tarifa adicional de $3.5 por galón.</t>
  </si>
  <si>
    <t>Transporte desde la ciudad de San Juan de Pasto a las EDS</t>
  </si>
  <si>
    <t xml:space="preserve">Esta estructura aplica para la contingencia desde la planta Mulaló autorizada por Ministerio de Minas y Energía. </t>
  </si>
  <si>
    <t xml:space="preserve"> ENTREGAS EN MANSILLA (B8) $/Galón</t>
  </si>
  <si>
    <t>Según punto de entrega</t>
  </si>
  <si>
    <t>Será el señalado en la Resolución 182336 del 28 de 2011 y 91657 de 2012, o en la norma que la modifique o sustituya</t>
  </si>
  <si>
    <t>2. Tarifa de Transporte por poliductos de la Gasolina Motor Corriente *</t>
  </si>
  <si>
    <t>5. Tarifa de Marcación **</t>
  </si>
  <si>
    <t>2. A  Tarifa de Transporte por poliductos del B-2  *</t>
  </si>
  <si>
    <t>Tarifa de transporte por poliductos y/o manejo</t>
  </si>
  <si>
    <t>Precio de venta al distribuidor Mayorista</t>
  </si>
  <si>
    <t>Transporte planta de abasto a estación de servicio</t>
  </si>
  <si>
    <t>Margen plan de continuidad (a)</t>
  </si>
  <si>
    <t>Impuesto Nacional a la Gasolina y al ACPM</t>
  </si>
  <si>
    <t>Precio máximo de venta al Distribuidor Mayorista</t>
  </si>
  <si>
    <t xml:space="preserve">Margen mayorista </t>
  </si>
  <si>
    <t xml:space="preserve">Margen minorista </t>
  </si>
  <si>
    <t>PN</t>
  </si>
  <si>
    <t>Impuesto Nacional a la gasolina y al ACPM</t>
  </si>
  <si>
    <t>Tarifa de transporte (poliductos y biocombustibles)</t>
  </si>
  <si>
    <t>Tarifa de transporte (poliductos y biocombustibles) (^)</t>
  </si>
  <si>
    <t>Tarifa de transporte  (poliductos y biocombustibles)</t>
  </si>
  <si>
    <t>Año 2013</t>
  </si>
  <si>
    <t>Tarifa Tramo  Febrero/13 Gl</t>
  </si>
  <si>
    <t>IPC Real 2012 BanRep</t>
  </si>
  <si>
    <t xml:space="preserve">Tarifa Vigente </t>
  </si>
  <si>
    <t>Tarifa Vigente</t>
  </si>
  <si>
    <t>RIO SOGAMOSO</t>
  </si>
  <si>
    <t>CHICHIMENE - APIAY</t>
  </si>
  <si>
    <t>Estructura de tarifas de transporte de Diesel Marino en Buenaventura</t>
  </si>
  <si>
    <t>Impuesto sobre las Ventas</t>
  </si>
  <si>
    <t>Con cupo ZDF</t>
  </si>
  <si>
    <t>Por encima del cupo*</t>
  </si>
  <si>
    <t>2. Impuesto sobre las ventas</t>
  </si>
  <si>
    <t>(****): Según lo establecido por la Ley 1607 de 2012 y la resolucion de valores de referencia de Minminas</t>
  </si>
  <si>
    <t>Por encima del cupo *</t>
  </si>
  <si>
    <t>Con cupo *</t>
  </si>
  <si>
    <t>Por encima del Cupo *</t>
  </si>
  <si>
    <t>Con Cupo *</t>
  </si>
  <si>
    <r>
      <t xml:space="preserve">Por encima del cupo </t>
    </r>
    <r>
      <rPr>
        <b/>
        <vertAlign val="superscript"/>
        <sz val="10"/>
        <color indexed="22"/>
        <rFont val="Calibri"/>
        <family val="2"/>
      </rPr>
      <t>1</t>
    </r>
  </si>
  <si>
    <r>
      <t>Por encima del cupo</t>
    </r>
    <r>
      <rPr>
        <b/>
        <sz val="6"/>
        <color theme="0" tint="-4.9989318521683403E-2"/>
        <rFont val="Calibri"/>
        <family val="2"/>
        <scheme val="minor"/>
      </rPr>
      <t>1</t>
    </r>
  </si>
  <si>
    <t>Valor de Referencia para la planta de Lizama</t>
  </si>
  <si>
    <t xml:space="preserve">(1) </t>
  </si>
  <si>
    <t xml:space="preserve">Tarifa de transporte (poliductos y biocombustibles) </t>
  </si>
  <si>
    <t>Guajira importado</t>
  </si>
  <si>
    <t xml:space="preserve">Biodiesel B2 Para Mezclas de B10 </t>
  </si>
  <si>
    <t>Biodiesel B2 Para Mezclas de B8</t>
  </si>
  <si>
    <t>Biodiesel B4</t>
  </si>
  <si>
    <t>Ingreso al productor de la mezcla de ACPM- Biocombustible (B2, B4, B8, B10)</t>
  </si>
  <si>
    <t xml:space="preserve">(1) Estructura de precio para el ACPM que se utiliza con destino a mezcla con un 10% de biocombustible para uso de motores diesel </t>
  </si>
  <si>
    <t xml:space="preserve">(2) Estructura de precio para el ACPM que se utiliza con destino a mezcla con un 8% de biocombustible para uso de motores diesel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</si>
  <si>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</si>
  <si>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y ajustará de acuerdo a lo señalado en las resoluciones 181661 del 23 de Octubre de 2007 , 181639 del 29 de septiembre de 2008, 180294 del 26 de febrero de 2009 y 181452 del 27 de Agosto de 2009.</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</si>
  <si>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</si>
  <si>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</si>
  <si>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</si>
  <si>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xml:space="preserve">DEPARTAMENTO DE NARIÑO PRODUCTO IMPORTADO </t>
  </si>
  <si>
    <t>Gasolina Importada</t>
  </si>
  <si>
    <t>ACPM Importado</t>
  </si>
  <si>
    <t>PLANTA DE ABASTO: MULALÓ, HASTA AGOTAR EXISTENCIAS DEL PRODUCTO</t>
  </si>
  <si>
    <t>10, Precio Máximo en Planta de Abastecimiento</t>
  </si>
  <si>
    <t>12, Transporte de la planta de abastecimiento a la estación</t>
  </si>
  <si>
    <t>13, Precio  Venta por Galón Incluida la Sobretasa</t>
  </si>
  <si>
    <t>A Tarifa del Transporte por poliductos del B2</t>
  </si>
  <si>
    <t>B Proporción - Tarifa del Transporte del Biodiesel (2%)</t>
  </si>
  <si>
    <t>2. Tarifa de Transporte por poliductos de la Gasolina Motor Corriente</t>
  </si>
  <si>
    <t>3. Costo de la cesión de las actividades de distribución</t>
  </si>
  <si>
    <t>4. Rubro de Recuperación de costos</t>
  </si>
  <si>
    <t>6. Margen plan de continuidad</t>
  </si>
  <si>
    <t>8. Margen al distribuidor mayorista</t>
  </si>
  <si>
    <t>9. Transporte de la planta de abastecimiento mayorista a la planta de abastecimiento en el departamento</t>
  </si>
  <si>
    <t>12. Margen del distribuidor minorista</t>
  </si>
  <si>
    <t>14. Transporte de la planta de abastecimiento a la Estación</t>
  </si>
  <si>
    <t>1.Ingreso al Productor</t>
  </si>
  <si>
    <t>2. A  Tarifa de Transporte por poliductos del B-2</t>
  </si>
  <si>
    <t>13. Transporte de la planta de abastecimiento a la estación</t>
  </si>
  <si>
    <t>14. Precio Máximo de Venta por Galón Incluida la Sobretasa</t>
  </si>
  <si>
    <t>Precio Máximo Venta al distribuidor mayorista (PMI)</t>
  </si>
  <si>
    <t>Valor de referencia de sobretasa según Resolución 9 0048 del  30 de enero de 2013</t>
  </si>
  <si>
    <t>RESOLUCION 90230  DE 2013 - Por la cual se establecen las estructuras de precios de la Gasolina Motor Corriente y el ACPM que se distribuyan en los municipios de Cubará (Boyacá) y Puerto Carreño (Vichada) y en los departamentos de Amazonas, Arauca, Guainía, La Guajira, Nariño y Putumayo</t>
  </si>
  <si>
    <t>Vigencia: 01 de mayo de 2013; 00:00horas</t>
  </si>
  <si>
    <t>Recuperación de costos de la Gasolina Corriente, Corriente Oxigenada, ACPM y ACPM con Biocombustibles</t>
  </si>
  <si>
    <t>Combustible exento</t>
  </si>
  <si>
    <t>Combustible sin exención</t>
  </si>
  <si>
    <t>Producto importado</t>
  </si>
  <si>
    <t>Amazonas</t>
  </si>
  <si>
    <t>Cubará (Boyacá)</t>
  </si>
  <si>
    <t>Guainía</t>
  </si>
  <si>
    <t>La Guajira</t>
  </si>
  <si>
    <t>Puerto Carreño (Vichada)</t>
  </si>
  <si>
    <t>Marcación de la Gasolina Motor Corriente, Corriente Oxigenada, ACPM y ACPM con Biocombustibles</t>
  </si>
  <si>
    <t>Marcación de las actividades de distribución de la Gasolina Motor Corriente, Corriente Oxigenada, ACPM y ACPM con Biocombustibles</t>
  </si>
  <si>
    <t>Gasolina Corriente Oxigenada 8%</t>
  </si>
  <si>
    <t>ACPM B10</t>
  </si>
  <si>
    <t>Costos de conversión de las actividades de reconversión socio-laboral</t>
  </si>
  <si>
    <t>Márgen mayorista de las actividades de distribución de la Gasolina Motor Corriente, Corriente Oxigenada, ACPM y ACPM con Biocombustibles</t>
  </si>
  <si>
    <t>* Será el señalado en el Artículo 1° de la Resolución 91657 del 30 de octubre de 2012, o en la forma que la modifique o sustituya</t>
  </si>
  <si>
    <t>Márgen minorista de las actividades de distribución de la Gasolina Motor Corriente, Corriente Oxigenada, ACPM y ACPM con Biocombustibles</t>
  </si>
  <si>
    <t>* Será el señalado en el Artículo 1° de la Resolución 182336 del 28 de diciembre de 2011, o en la forma que la modifique o sustituya</t>
  </si>
  <si>
    <t>Reajuste cada 1° de Febrero con base en el IPC del año anterior</t>
  </si>
  <si>
    <t>IPC</t>
  </si>
  <si>
    <t>Fuente: Dane</t>
  </si>
  <si>
    <t>Estructuras algunos rubros Zonas de Frontera - Resolución 90302 del 30 de abril de 2013</t>
  </si>
  <si>
    <t>Zona</t>
  </si>
  <si>
    <t>1,Ingreso al Productor Fósil (1)</t>
  </si>
  <si>
    <t>2. Ingreso al productor Alcohol Carburante</t>
  </si>
  <si>
    <t>3. Ingreso al productor mezcla</t>
  </si>
  <si>
    <t>7. Margen plan de continuidad</t>
  </si>
  <si>
    <t>8. Transporte planta de abastecimiento mayorista hasta planta de abastecimiento del Departamento</t>
  </si>
  <si>
    <t>9. Precio Máximo de Venta al Distribuidor Mayorista</t>
  </si>
  <si>
    <t>10. Margen al distribuidor mayorista(2)</t>
  </si>
  <si>
    <t>11. Sobretasa</t>
  </si>
  <si>
    <t>12. Precio máximo en planta de abasto Mayorista</t>
  </si>
  <si>
    <t>13. Margen del distribuidor minorista</t>
  </si>
  <si>
    <t>14. Pérdida por evaporación</t>
  </si>
  <si>
    <t>16. Precio Máximo de Venta por Galón</t>
  </si>
  <si>
    <t>GASOLINA MOTOR CORRIENTE  (E8)</t>
  </si>
  <si>
    <t>2. Ingreso al productor Biodiesel</t>
  </si>
  <si>
    <t>4, Tarifa de Transporte (2)</t>
  </si>
  <si>
    <t>5. Recuperación costos (3)</t>
  </si>
  <si>
    <t>6. Costo de cesión (4)</t>
  </si>
  <si>
    <t>(5)</t>
  </si>
  <si>
    <t>15. Transporte desde San Juan de Pasto a las EDS  (6)</t>
  </si>
  <si>
    <t>********</t>
  </si>
  <si>
    <t>(3)</t>
  </si>
  <si>
    <t xml:space="preserve">(3) </t>
  </si>
  <si>
    <t>Valor correspondiente al flete desde la planta de abastecimiento mayorista hasta las estaciones de servicio de los diferentes municipios. El valor lo define el Comité Local de Precios de cada municipio</t>
  </si>
  <si>
    <t>Fb</t>
  </si>
  <si>
    <t>Tarifa de Ttransporte terrestre</t>
  </si>
  <si>
    <t>N.A.</t>
  </si>
  <si>
    <t>Corresponde al valor de la tarifa de transporte terrestre entre la planta de producción de biocombustible para uso en motores diesel y la refinería de Barrancabermeja, definido en la Resolución 9 1867 del 28 de diciembre de 2012 o en las normas que la modifiquen o sustituyan</t>
  </si>
  <si>
    <t>Mc</t>
  </si>
  <si>
    <t>Será el señalado en el Artículo 1° de la Resolución 91657 del 30 de octubre de 2012, o en la forma que la modifique o sustituya</t>
  </si>
  <si>
    <t>Será el señalado en el Artículo 1° de la Resolución 182336 del 28 de diciembre de 2011, o en la forma que la modifique o sustituya</t>
  </si>
  <si>
    <t>RESOLUCION 90312  DE 2013 - Por la cual se establecen las estructuras de precios de la Gasolina Motor Corriente, del ACPM y del ACPM mezclado con biocombustibles para uso en motores disel, de origen nacional que se distribuya en algunas zonas de frontera</t>
  </si>
  <si>
    <t>Tarifa de transporte poliductos(1)</t>
  </si>
  <si>
    <t>Sobretasa**</t>
  </si>
  <si>
    <t>Según lo señalado por el Ministerio de Minas</t>
  </si>
  <si>
    <t>PMA</t>
  </si>
  <si>
    <t>St</t>
  </si>
  <si>
    <t>Valor correspondiente al flete desde la Planta de abastecimiento mayorista hasta las estaciones de servicio de los diferentes municipios.</t>
  </si>
  <si>
    <t>Este valor es definido por el Comité Local de Precios del respectivo municipio.</t>
  </si>
  <si>
    <t xml:space="preserve">Margen del tercero importador el cual incluye los costos aduaneros, de transporte, cambiarios, de importación, pérdidas volumétricas, </t>
  </si>
  <si>
    <t>financieros, de inspección y administrativos en los que incurre el Tercero importador en la operación de importación y distribución.</t>
  </si>
  <si>
    <t>Vigencia: 1 de octubre de 2013; 00:00horas</t>
  </si>
  <si>
    <t>GASOLINA MOTOR CORRIENTE 8%</t>
  </si>
  <si>
    <t>GASOLINA MOTOR CORRIENTE 10%</t>
  </si>
  <si>
    <t>ACPM (B8)</t>
  </si>
  <si>
    <t>ACPM B8</t>
  </si>
  <si>
    <t>Año 2014</t>
  </si>
  <si>
    <t>Valor de referencia de acuerdo con las tarifas de transporte por poliducto vigentes</t>
  </si>
  <si>
    <t>Resolución por la cual se establecen las estructuras de precios de la Gasolina Motor Corriente, del ACPM y del ACPM mezclado con biocombustibles para uso en motores disel, de origen nacional e importado, que se distribuyan en el departamento de Norte de Santander</t>
  </si>
  <si>
    <t>Boyacá-Cesar-Vichada-Arauca y Gainía</t>
  </si>
  <si>
    <t>Nariño-Putumayo</t>
  </si>
  <si>
    <t>Punto medio meta inflación Banrep 2015</t>
  </si>
  <si>
    <t>Año 2015</t>
  </si>
  <si>
    <t>DEPARTAMENTO DE LA GUAJIRA* Resol. 90732 04/09/2013</t>
  </si>
  <si>
    <t>Será el señalado mediante Resolución por el Ministerio de Minas y Energía</t>
  </si>
  <si>
    <t>Será el señalado por el Ministerio de Minas y Energía</t>
  </si>
  <si>
    <t>La estructura de la gasolina sin oxigenar aplica en caso de desabastecimiento de alcohol carburante. Una vez superada la situación se deberán activar las mezclas.</t>
  </si>
  <si>
    <t>La estructura de la gasolina extra sin oxigenar aplica en caso de desabastecimiento de alcohol carburante. Una vez superada la situación se deberán activar las mezclas.</t>
  </si>
  <si>
    <t>GASOLINA MOTOR CORRIENTE</t>
  </si>
  <si>
    <t>ACPM B4</t>
  </si>
  <si>
    <t>Gasolina</t>
  </si>
  <si>
    <t>Corresponde al valor del transporte del punto de entrega del poliducto a la planta de Maicao</t>
  </si>
  <si>
    <t>PLANTAS DE ABASTO: Ayatawocoop  y Discowacoop- ubicadas en el municipio de Maicao; abastecidas desde Galapa  y Baranoa</t>
  </si>
  <si>
    <t>Con cupo ZDF Destino EDS</t>
  </si>
  <si>
    <t>Por encima del cupo* Destino EDS</t>
  </si>
  <si>
    <t>Por encima del cupo, Destino diferente a EDS</t>
  </si>
  <si>
    <t>BioDiesel (ACPM)</t>
  </si>
  <si>
    <t>ESTRUCTURA DE PRECIOS DE COMBUSTIBLES LÍQUIDOS PARA ZONAS DE FRONTERA PRODUCTO NACIONAL</t>
  </si>
  <si>
    <t>Punto medio meta inflación Banrep 2016</t>
  </si>
  <si>
    <t>Año 2016</t>
  </si>
  <si>
    <t>Vigencia: 5 de Abril; 00:00horas</t>
  </si>
  <si>
    <t>91,52% IP Gasolina Motor Corriente</t>
  </si>
  <si>
    <t>86,02% IP Gasolina Motor Corriente</t>
  </si>
  <si>
    <t>89,06% IP Gasolina Motor Corriente</t>
  </si>
  <si>
    <t>Norte de Santander</t>
  </si>
  <si>
    <t>100% IP Gasolina Motor Corriente</t>
  </si>
  <si>
    <t xml:space="preserve">Valor de referencia de sobretasa establecida en las normas legales vigentes. </t>
  </si>
  <si>
    <t>Valor por ruta según corresponda</t>
  </si>
  <si>
    <t>Será el señalado en la Resolución 182336 del 28 de 2011 y 91657 de 2012 o en la norma que la modifique o sustituya</t>
  </si>
  <si>
    <t>Será el señalado en la Resolución 4 0222 de febrero de 2015 o en la norma que la modifique o sustituya</t>
  </si>
  <si>
    <t>(4)</t>
  </si>
  <si>
    <t>0,4% del precio máximo de venta en planta de abastecimiento mayorista.</t>
  </si>
  <si>
    <t>Flete desde planta de abastecimiento mayorista hasta las estaciones de servicio de los diferentes municipios.</t>
  </si>
  <si>
    <t>(6)</t>
  </si>
  <si>
    <t>Por encima del cupo</t>
  </si>
  <si>
    <t>(7)</t>
  </si>
  <si>
    <t>Oxigenada 8%</t>
  </si>
  <si>
    <t>IPC Ultimos 12 meses (Ajuste Margen Mayorista Junio)</t>
  </si>
  <si>
    <t>(8)</t>
  </si>
  <si>
    <t>Será el señalado en la Resolución 4 0435 del 29 de abril de 2016 o en la norma que la modifique o sustituya</t>
  </si>
  <si>
    <t>84,27% IP ACPM</t>
  </si>
  <si>
    <t>84,83% IP ACPM</t>
  </si>
  <si>
    <t>80,91% IP ACPM</t>
  </si>
  <si>
    <t>78,39% IP ACPM</t>
  </si>
  <si>
    <t>ACPM -B2</t>
  </si>
  <si>
    <t>GASOLINA MOTOR CORRIENTE 6%</t>
  </si>
  <si>
    <t>Oxigenada 6%</t>
  </si>
  <si>
    <t>Impuesto al carbono</t>
  </si>
  <si>
    <t>3. Impuesto al carbono</t>
  </si>
  <si>
    <t>4. Tarifa de marcación</t>
  </si>
  <si>
    <t xml:space="preserve">5. Tarifa de Transporte de Combustibles </t>
  </si>
  <si>
    <t>7. Precio Máx. de Venta al Distribuidor Mayorista</t>
  </si>
  <si>
    <t>8. Margen del distribuidor mayorista</t>
  </si>
  <si>
    <t>9. Precio Máximo en Planta de Abasto Mayorista</t>
  </si>
  <si>
    <t xml:space="preserve">10. Transporte planta abasto mayorista  a usuario </t>
  </si>
  <si>
    <t>ELECTROCOMBUSTIBLE NEIVA</t>
  </si>
  <si>
    <t>ELECTROCOMBUSTIBLE LETICIA</t>
  </si>
  <si>
    <t>Tarifa de transporte terrestre</t>
  </si>
  <si>
    <t>(******)</t>
  </si>
  <si>
    <t>(9)</t>
  </si>
  <si>
    <t>Es el valor que se obtiene conforme se establece en el Artículo 467 del Estatuto Tributario, modificado por el Artículo 183 de la Ley 1819 del 29 de diciembre</t>
  </si>
  <si>
    <t>obtiene aplicando dicha tarifa sobre el IP fósil considerando el nivel de mezcla con biocombustible respectivo, si hay lugar.</t>
  </si>
  <si>
    <t xml:space="preserve">de 2016, a las normas que lo modifiquen o sustituyan, considerando la tarifa general del impuesto sobre las ventas que corresponde al 19%. El valor final se </t>
  </si>
  <si>
    <t xml:space="preserve">(4) </t>
  </si>
  <si>
    <t>*********</t>
  </si>
  <si>
    <t>(******) Es el valor que se obtiene conforme se establece en el Artículo 467 del Estatuto Tributario, modificado por el Artículo 183 de la Ley 1819 del 29 de diciembre</t>
  </si>
  <si>
    <t>1° DE ABRIL DE 2017</t>
  </si>
  <si>
    <t>Vigencia: 1° de abril de 2017; 00:00horas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</si>
</sst>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_ * #,##0_ ;_ * \-#,##0_ ;_ * &quot;-&quot;_ ;_ @_ "/>
    <numFmt numFmtId="166" formatCode="_ * #,##0.00_ ;_ * \-#,##0.00_ ;_ * &quot;-&quot;??_ ;_ @_ "/>
    <numFmt numFmtId="167" formatCode="_-* #,##0.00_-;\-* #,##0.00_-;_-* &quot;-&quot;??_-;_-@_-"/>
    <numFmt numFmtId="168" formatCode="General_)"/>
    <numFmt numFmtId="169" formatCode="_-* #,##0.0000_-;\-* #,##0.0000_-;_-* &quot;-&quot;??_-;_-@_-"/>
    <numFmt numFmtId="170" formatCode=";;;"/>
    <numFmt numFmtId="171" formatCode="#,##0.00000000"/>
    <numFmt numFmtId="172" formatCode="#,##0.00000000000"/>
    <numFmt numFmtId="173" formatCode="0.0%"/>
    <numFmt numFmtId="174" formatCode="_(* #,##0.000_);_(* \(#,##0.000\);_(* &quot;-&quot;??_);_(@_)"/>
    <numFmt numFmtId="175" formatCode="0.000%"/>
    <numFmt numFmtId="176" formatCode="&quot;Oxigenada&quot;\ \8\%"/>
    <numFmt numFmtId="177" formatCode="#,##0.0000"/>
    <numFmt numFmtId="178" formatCode="0.000"/>
    <numFmt numFmtId="179" formatCode="_-* #,##0.000_-;\-* #,##0.000_-;_-* &quot;-&quot;??_-;_-@_-"/>
    <numFmt numFmtId="180" formatCode="&quot;Oxigenada&quot;\ \6\%"/>
  </numFmts>
  <fonts count="103">
    <font>
      <sz val="11"/>
      <color theme="1"/>
      <name val="Calibri"/>
      <family val="2"/>
      <scheme val="minor"/>
    </font>
    <font>
      <sz val="8"/>
      <color indexed="81"/>
      <name val="Tahoma"/>
      <family val="2"/>
    </font>
    <font>
      <b/>
      <sz val="8"/>
      <color indexed="81"/>
      <name val="Tahoma"/>
      <family val="2"/>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b/>
      <sz val="8"/>
      <name val="Times New Roman"/>
      <family val="1"/>
    </font>
    <font>
      <sz val="8"/>
      <name val="Helv"/>
    </font>
    <font>
      <b/>
      <sz val="11"/>
      <name val="Arial"/>
      <family val="2"/>
    </font>
    <font>
      <b/>
      <sz val="10"/>
      <name val="Arial"/>
      <family val="2"/>
    </font>
    <font>
      <sz val="12"/>
      <name val="Arial MT"/>
    </font>
    <font>
      <b/>
      <sz val="11"/>
      <color indexed="9"/>
      <name val="Arial Black"/>
      <family val="2"/>
    </font>
    <font>
      <b/>
      <sz val="10"/>
      <color indexed="9"/>
      <name val="Arial"/>
      <family val="2"/>
    </font>
    <font>
      <b/>
      <sz val="8"/>
      <color indexed="9"/>
      <name val="Arial"/>
      <family val="2"/>
    </font>
    <font>
      <b/>
      <sz val="9"/>
      <color indexed="9"/>
      <name val="Arial"/>
      <family val="2"/>
    </font>
    <font>
      <b/>
      <sz val="7"/>
      <name val="Arial"/>
      <family val="2"/>
    </font>
    <font>
      <sz val="8"/>
      <name val="Arial"/>
      <family val="2"/>
    </font>
    <font>
      <b/>
      <sz val="8"/>
      <name val="Arial"/>
      <family val="2"/>
    </font>
    <font>
      <sz val="10"/>
      <name val="Calibri"/>
      <family val="2"/>
    </font>
    <font>
      <b/>
      <sz val="11"/>
      <name val="Verdana"/>
      <family val="2"/>
    </font>
    <font>
      <b/>
      <sz val="9"/>
      <name val="Verdana"/>
      <family val="2"/>
    </font>
    <font>
      <b/>
      <sz val="10"/>
      <color indexed="9"/>
      <name val="Calibri"/>
      <family val="2"/>
    </font>
    <font>
      <b/>
      <sz val="10"/>
      <color indexed="60"/>
      <name val="Calibri"/>
      <family val="2"/>
    </font>
    <font>
      <b/>
      <sz val="10"/>
      <color indexed="31"/>
      <name val="Calibri"/>
      <family val="2"/>
    </font>
    <font>
      <b/>
      <sz val="10"/>
      <color indexed="10"/>
      <name val="Calibri"/>
      <family val="2"/>
    </font>
    <font>
      <b/>
      <vertAlign val="superscript"/>
      <sz val="10"/>
      <color indexed="9"/>
      <name val="Calibri"/>
      <family val="2"/>
    </font>
    <font>
      <sz val="11"/>
      <color theme="1"/>
      <name val="Calibri"/>
      <family val="2"/>
      <scheme val="minor"/>
    </font>
    <font>
      <u/>
      <sz val="8.8000000000000007"/>
      <color theme="10"/>
      <name val="Calibri"/>
      <family val="2"/>
    </font>
    <font>
      <b/>
      <sz val="10"/>
      <name val="Calibri"/>
      <family val="2"/>
      <scheme val="minor"/>
    </font>
    <font>
      <b/>
      <sz val="10"/>
      <color rgb="FFFF0000"/>
      <name val="Calibri"/>
      <family val="2"/>
      <scheme val="minor"/>
    </font>
    <font>
      <b/>
      <sz val="10"/>
      <color theme="0"/>
      <name val="Calibri"/>
      <family val="2"/>
      <scheme val="minor"/>
    </font>
    <font>
      <sz val="10"/>
      <name val="Calibri"/>
      <family val="2"/>
      <scheme val="minor"/>
    </font>
    <font>
      <sz val="10"/>
      <color rgb="FFFF0000"/>
      <name val="Calibri"/>
      <family val="2"/>
      <scheme val="minor"/>
    </font>
    <font>
      <b/>
      <sz val="12"/>
      <color theme="6" tint="-0.249977111117893"/>
      <name val="Calibri"/>
      <family val="2"/>
      <scheme val="minor"/>
    </font>
    <font>
      <sz val="10"/>
      <color theme="1"/>
      <name val="Calibri"/>
      <family val="2"/>
      <scheme val="minor"/>
    </font>
    <font>
      <b/>
      <sz val="10"/>
      <color theme="1"/>
      <name val="Calibri"/>
      <family val="2"/>
      <scheme val="minor"/>
    </font>
    <font>
      <b/>
      <sz val="12"/>
      <name val="Calibri"/>
      <family val="2"/>
      <scheme val="minor"/>
    </font>
    <font>
      <b/>
      <sz val="10"/>
      <color theme="0" tint="-4.9989318521683403E-2"/>
      <name val="Calibri"/>
      <family val="2"/>
      <scheme val="minor"/>
    </font>
    <font>
      <b/>
      <i/>
      <sz val="11"/>
      <name val="Calibri"/>
      <family val="2"/>
      <scheme val="minor"/>
    </font>
    <font>
      <b/>
      <sz val="11"/>
      <color rgb="FFFF0000"/>
      <name val="Arial"/>
      <family val="2"/>
    </font>
    <font>
      <b/>
      <sz val="14"/>
      <color rgb="FFFF0000"/>
      <name val="Arial"/>
      <family val="2"/>
    </font>
    <font>
      <b/>
      <sz val="9"/>
      <color theme="0"/>
      <name val="Calibri"/>
      <family val="2"/>
      <scheme val="minor"/>
    </font>
    <font>
      <b/>
      <sz val="11"/>
      <color theme="1"/>
      <name val="Verdana"/>
      <family val="2"/>
    </font>
    <font>
      <b/>
      <sz val="7.5"/>
      <color rgb="FF003471"/>
      <name val="Arial"/>
      <family val="2"/>
    </font>
    <font>
      <b/>
      <sz val="9"/>
      <color rgb="FFFF0000"/>
      <name val="Arial"/>
      <family val="2"/>
    </font>
    <font>
      <b/>
      <i/>
      <sz val="10"/>
      <color theme="1"/>
      <name val="Arial"/>
      <family val="2"/>
    </font>
    <font>
      <b/>
      <i/>
      <sz val="11"/>
      <color rgb="FFFF0000"/>
      <name val="Calibri"/>
      <family val="2"/>
      <scheme val="minor"/>
    </font>
    <font>
      <b/>
      <sz val="11"/>
      <color rgb="FF000000"/>
      <name val="Arial"/>
      <family val="2"/>
    </font>
    <font>
      <b/>
      <sz val="11"/>
      <color theme="0"/>
      <name val="Calibri"/>
      <family val="2"/>
      <scheme val="minor"/>
    </font>
    <font>
      <b/>
      <sz val="11"/>
      <color theme="1"/>
      <name val="Calibri"/>
      <family val="2"/>
      <scheme val="minor"/>
    </font>
    <font>
      <b/>
      <sz val="10"/>
      <color indexed="50"/>
      <name val="Calibri"/>
      <family val="2"/>
      <scheme val="minor"/>
    </font>
    <font>
      <b/>
      <vertAlign val="superscript"/>
      <sz val="10"/>
      <color rgb="FFFF0000"/>
      <name val="Calibri"/>
      <family val="2"/>
      <scheme val="minor"/>
    </font>
    <font>
      <b/>
      <vertAlign val="superscript"/>
      <sz val="12"/>
      <color rgb="FFFF0000"/>
      <name val="Calibri"/>
      <family val="2"/>
      <scheme val="minor"/>
    </font>
    <font>
      <b/>
      <vertAlign val="superscript"/>
      <sz val="10"/>
      <color rgb="FF000000"/>
      <name val="Calibri"/>
      <family val="2"/>
      <scheme val="minor"/>
    </font>
    <font>
      <b/>
      <u val="singleAccounting"/>
      <sz val="10"/>
      <color rgb="FFFF0000"/>
      <name val="Calibri"/>
      <family val="2"/>
      <scheme val="minor"/>
    </font>
    <font>
      <b/>
      <sz val="10"/>
      <color rgb="FF003366"/>
      <name val="Calibri"/>
      <family val="2"/>
      <scheme val="minor"/>
    </font>
    <font>
      <b/>
      <sz val="12"/>
      <name val="Arial"/>
      <family val="2"/>
    </font>
    <font>
      <b/>
      <sz val="9"/>
      <name val="Arial"/>
      <family val="2"/>
    </font>
    <font>
      <b/>
      <sz val="7"/>
      <color rgb="FF595959"/>
      <name val="Arial"/>
      <family val="2"/>
    </font>
    <font>
      <b/>
      <sz val="6"/>
      <name val="Arial"/>
      <family val="2"/>
    </font>
    <font>
      <b/>
      <sz val="10"/>
      <color rgb="FF92D050"/>
      <name val="Calibri"/>
      <family val="2"/>
      <scheme val="minor"/>
    </font>
    <font>
      <b/>
      <u/>
      <sz val="8.8000000000000007"/>
      <color theme="10"/>
      <name val="Calibri"/>
      <family val="2"/>
    </font>
    <font>
      <b/>
      <sz val="11"/>
      <color rgb="FFFF0000"/>
      <name val="Calibri"/>
      <family val="2"/>
      <scheme val="minor"/>
    </font>
    <font>
      <b/>
      <vertAlign val="superscript"/>
      <sz val="10"/>
      <color indexed="22"/>
      <name val="Calibri"/>
      <family val="2"/>
    </font>
    <font>
      <b/>
      <vertAlign val="superscript"/>
      <sz val="10"/>
      <name val="Calibri"/>
      <family val="2"/>
      <scheme val="minor"/>
    </font>
    <font>
      <b/>
      <sz val="10"/>
      <color theme="6" tint="-0.499984740745262"/>
      <name val="Calibri"/>
      <family val="2"/>
      <scheme val="minor"/>
    </font>
    <font>
      <b/>
      <sz val="10"/>
      <color indexed="8"/>
      <name val="Calibri"/>
      <family val="2"/>
      <scheme val="minor"/>
    </font>
    <font>
      <b/>
      <sz val="11"/>
      <name val="Calibri"/>
      <family val="2"/>
      <scheme val="minor"/>
    </font>
    <font>
      <b/>
      <sz val="8"/>
      <name val="Calibri"/>
      <family val="2"/>
      <scheme val="minor"/>
    </font>
    <font>
      <b/>
      <sz val="8"/>
      <color theme="1"/>
      <name val="Calibri"/>
      <family val="2"/>
      <scheme val="minor"/>
    </font>
    <font>
      <b/>
      <sz val="13"/>
      <color rgb="FFFF0000"/>
      <name val="Arial"/>
      <family val="2"/>
    </font>
    <font>
      <sz val="11"/>
      <name val="Arial"/>
      <family val="2"/>
    </font>
    <font>
      <sz val="9"/>
      <name val="Arial"/>
      <family val="2"/>
    </font>
    <font>
      <i/>
      <sz val="10"/>
      <name val="Calibri"/>
      <family val="2"/>
      <scheme val="minor"/>
    </font>
    <font>
      <sz val="9"/>
      <name val="Verdana"/>
      <family val="2"/>
    </font>
    <font>
      <sz val="11"/>
      <name val="Verdana"/>
      <family val="2"/>
    </font>
    <font>
      <sz val="11"/>
      <color rgb="FFFF0000"/>
      <name val="Arial"/>
      <family val="2"/>
    </font>
    <font>
      <b/>
      <sz val="6"/>
      <color theme="0" tint="-4.9989318521683403E-2"/>
      <name val="Calibri"/>
      <family val="2"/>
      <scheme val="minor"/>
    </font>
    <font>
      <vertAlign val="superscript"/>
      <sz val="11"/>
      <color rgb="FF000000"/>
      <name val="Arial"/>
      <family val="2"/>
    </font>
    <font>
      <sz val="11"/>
      <color rgb="FF000000"/>
      <name val="Arial"/>
      <family val="2"/>
    </font>
    <font>
      <sz val="8"/>
      <color theme="1"/>
      <name val="Times New Roman"/>
      <family val="1"/>
    </font>
    <font>
      <vertAlign val="superscript"/>
      <sz val="12"/>
      <color rgb="FF000000"/>
      <name val="Arial"/>
      <family val="2"/>
    </font>
    <font>
      <sz val="8"/>
      <color rgb="FFFF0000"/>
      <name val="Arial"/>
      <family val="2"/>
    </font>
    <font>
      <sz val="12"/>
      <name val="Arial"/>
      <family val="2"/>
    </font>
    <font>
      <b/>
      <sz val="10"/>
      <name val="Arial Black"/>
      <family val="2"/>
    </font>
    <font>
      <b/>
      <sz val="9"/>
      <color indexed="81"/>
      <name val="Tahoma"/>
      <family val="2"/>
    </font>
    <font>
      <sz val="9"/>
      <color indexed="81"/>
      <name val="Tahoma"/>
      <family val="2"/>
    </font>
    <font>
      <sz val="9"/>
      <color theme="0" tint="-4.9989318521683403E-2"/>
      <name val="Verdana"/>
      <family val="2"/>
    </font>
    <font>
      <b/>
      <sz val="11"/>
      <color indexed="12"/>
      <name val="Arial"/>
      <family val="2"/>
    </font>
    <font>
      <sz val="13"/>
      <color theme="0"/>
      <name val="Arial"/>
      <family val="2"/>
    </font>
    <font>
      <sz val="11"/>
      <color theme="0"/>
      <name val="Arial"/>
      <family val="2"/>
    </font>
    <font>
      <b/>
      <sz val="11"/>
      <color theme="0"/>
      <name val="Arial"/>
      <family val="2"/>
    </font>
    <font>
      <b/>
      <sz val="9"/>
      <color theme="0"/>
      <name val="Arial"/>
      <family val="2"/>
    </font>
    <font>
      <sz val="9"/>
      <color theme="0"/>
      <name val="Arial"/>
      <family val="2"/>
    </font>
    <font>
      <sz val="10"/>
      <color theme="0" tint="-0.499984740745262"/>
      <name val="Arial"/>
      <family val="2"/>
    </font>
    <font>
      <sz val="11"/>
      <color theme="0" tint="-0.499984740745262"/>
      <name val="Arial"/>
      <family val="2"/>
    </font>
    <font>
      <sz val="9"/>
      <color rgb="FFFF0000"/>
      <name val="Arial"/>
      <family val="2"/>
    </font>
    <font>
      <i/>
      <sz val="10"/>
      <name val="Arial"/>
      <family val="2"/>
    </font>
    <font>
      <b/>
      <sz val="12"/>
      <color theme="0"/>
      <name val="Calibri"/>
      <family val="2"/>
      <scheme val="minor"/>
    </font>
    <font>
      <sz val="9"/>
      <color rgb="FF004D67"/>
      <name val="Arial"/>
      <family val="2"/>
    </font>
  </fonts>
  <fills count="37">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2"/>
        <bgColor indexed="64"/>
      </patternFill>
    </fill>
    <fill>
      <patternFill patternType="solid">
        <fgColor indexed="17"/>
        <bgColor indexed="64"/>
      </patternFill>
    </fill>
    <fill>
      <patternFill patternType="solid">
        <fgColor indexed="23"/>
        <bgColor indexed="64"/>
      </patternFill>
    </fill>
    <fill>
      <patternFill patternType="lightTrellis">
        <fgColor indexed="9"/>
      </patternFill>
    </fill>
    <fill>
      <patternFill patternType="solid">
        <fgColor indexed="40"/>
        <bgColor indexed="64"/>
      </patternFill>
    </fill>
    <fill>
      <patternFill patternType="solid">
        <fgColor theme="6" tint="-0.49998474074526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rgb="FFFFFF00"/>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008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BAD405"/>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theme="7"/>
        <bgColor indexed="64"/>
      </patternFill>
    </fill>
    <fill>
      <patternFill patternType="solid">
        <fgColor theme="3" tint="0.79998168889431442"/>
        <bgColor indexed="64"/>
      </patternFill>
    </fill>
    <fill>
      <patternFill patternType="solid">
        <fgColor rgb="FF7030A0"/>
        <bgColor indexed="64"/>
      </patternFill>
    </fill>
    <fill>
      <patternFill patternType="solid">
        <fgColor theme="7" tint="-0.249977111117893"/>
        <bgColor indexed="64"/>
      </patternFill>
    </fill>
  </fills>
  <borders count="168">
    <border>
      <left/>
      <right/>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double">
        <color theme="0" tint="-0.24994659260841701"/>
      </left>
      <right/>
      <top/>
      <bottom/>
      <diagonal/>
    </border>
    <border>
      <left style="double">
        <color theme="0" tint="-0.24994659260841701"/>
      </left>
      <right style="dotted">
        <color theme="0" tint="-0.24994659260841701"/>
      </right>
      <top/>
      <bottom style="dotted">
        <color theme="0" tint="-0.24994659260841701"/>
      </bottom>
      <diagonal/>
    </border>
    <border>
      <left style="dotted">
        <color theme="0" tint="-0.24994659260841701"/>
      </left>
      <right style="dotted">
        <color theme="0" tint="-0.24994659260841701"/>
      </right>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bottom/>
      <diagonal/>
    </border>
    <border>
      <left style="dotted">
        <color theme="0" tint="-0.24994659260841701"/>
      </left>
      <right style="double">
        <color theme="0" tint="-0.24994659260841701"/>
      </right>
      <top/>
      <bottom style="dotted">
        <color theme="0" tint="-0.24994659260841701"/>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tted">
        <color rgb="FF92D050"/>
      </left>
      <right style="double">
        <color rgb="FF92D050"/>
      </right>
      <top style="dotted">
        <color rgb="FF92D050"/>
      </top>
      <bottom style="dotted">
        <color rgb="FF92D050"/>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uble">
        <color rgb="FF92D050"/>
      </bottom>
      <diagonal/>
    </border>
    <border>
      <left style="dotted">
        <color theme="0" tint="-0.24994659260841701"/>
      </left>
      <right style="double">
        <color theme="0" tint="-0.24994659260841701"/>
      </right>
      <top style="dotted">
        <color theme="0" tint="-0.24994659260841701"/>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style="dotted">
        <color rgb="FF92D050"/>
      </left>
      <right style="double">
        <color rgb="FF92D050"/>
      </right>
      <top style="double">
        <color rgb="FF92D050"/>
      </top>
      <bottom style="dotted">
        <color rgb="FF92D050"/>
      </bottom>
      <diagonal/>
    </border>
    <border>
      <left style="dotted">
        <color rgb="FF92D050"/>
      </left>
      <right/>
      <top style="dotted">
        <color rgb="FF92D050"/>
      </top>
      <bottom style="dotted">
        <color rgb="FF92D050"/>
      </bottom>
      <diagonal/>
    </border>
    <border>
      <left style="dotted">
        <color rgb="FF92D050"/>
      </left>
      <right/>
      <top style="dotted">
        <color rgb="FF92D050"/>
      </top>
      <bottom style="double">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bottom style="dotted">
        <color rgb="FF92D050"/>
      </bottom>
      <diagonal/>
    </border>
    <border>
      <left/>
      <right style="dotted">
        <color rgb="FF92D050"/>
      </right>
      <top/>
      <bottom style="dotted">
        <color rgb="FF92D050"/>
      </bottom>
      <diagonal/>
    </border>
    <border>
      <left style="double">
        <color rgb="FF92D050"/>
      </left>
      <right/>
      <top style="double">
        <color rgb="FF92D050"/>
      </top>
      <bottom style="dotted">
        <color rgb="FF92D050"/>
      </bottom>
      <diagonal/>
    </border>
    <border>
      <left style="medium">
        <color rgb="FF92D050"/>
      </left>
      <right style="dotted">
        <color rgb="FF92D050"/>
      </right>
      <top style="dotted">
        <color rgb="FF92D050"/>
      </top>
      <bottom style="dotted">
        <color rgb="FF92D050"/>
      </bottom>
      <diagonal/>
    </border>
    <border>
      <left style="dotted">
        <color rgb="FF92D050"/>
      </left>
      <right style="medium">
        <color rgb="FF92D050"/>
      </right>
      <top style="dotted">
        <color rgb="FF92D050"/>
      </top>
      <bottom style="dotted">
        <color rgb="FF92D050"/>
      </bottom>
      <diagonal/>
    </border>
    <border>
      <left style="medium">
        <color rgb="FF92D050"/>
      </left>
      <right/>
      <top style="double">
        <color rgb="FF92D050"/>
      </top>
      <bottom style="dotted">
        <color rgb="FF92D050"/>
      </bottom>
      <diagonal/>
    </border>
    <border>
      <left style="medium">
        <color rgb="FF92D050"/>
      </left>
      <right style="dotted">
        <color rgb="FF92D050"/>
      </right>
      <top style="dotted">
        <color rgb="FF92D050"/>
      </top>
      <bottom style="double">
        <color rgb="FF92D050"/>
      </bottom>
      <diagonal/>
    </border>
    <border>
      <left/>
      <right style="medium">
        <color rgb="FF92D050"/>
      </right>
      <top style="double">
        <color rgb="FF92D050"/>
      </top>
      <bottom style="dotted">
        <color rgb="FF92D050"/>
      </bottom>
      <diagonal/>
    </border>
    <border>
      <left style="dotted">
        <color rgb="FF92D050"/>
      </left>
      <right style="medium">
        <color rgb="FF92D050"/>
      </right>
      <top style="dotted">
        <color rgb="FF92D050"/>
      </top>
      <bottom style="double">
        <color rgb="FF92D050"/>
      </bottom>
      <diagonal/>
    </border>
    <border>
      <left style="double">
        <color rgb="FF92D050"/>
      </left>
      <right/>
      <top/>
      <bottom/>
      <diagonal/>
    </border>
    <border>
      <left style="double">
        <color rgb="FF92D050"/>
      </left>
      <right/>
      <top/>
      <bottom style="double">
        <color rgb="FF92D050"/>
      </bottom>
      <diagonal/>
    </border>
    <border>
      <left/>
      <right style="double">
        <color rgb="FF92D050"/>
      </right>
      <top/>
      <bottom style="double">
        <color rgb="FF92D050"/>
      </bottom>
      <diagonal/>
    </border>
    <border>
      <left style="double">
        <color rgb="FF92D050"/>
      </left>
      <right style="double">
        <color rgb="FF92D050"/>
      </right>
      <top style="double">
        <color rgb="FF92D050"/>
      </top>
      <bottom style="dotted">
        <color rgb="FF92D050"/>
      </bottom>
      <diagonal/>
    </border>
    <border>
      <left style="double">
        <color rgb="FF92D050"/>
      </left>
      <right style="double">
        <color rgb="FF92D050"/>
      </right>
      <top style="dotted">
        <color rgb="FF92D050"/>
      </top>
      <bottom style="double">
        <color rgb="FF92D050"/>
      </bottom>
      <diagonal/>
    </border>
    <border>
      <left style="dotted">
        <color rgb="FF92D050"/>
      </left>
      <right style="dotted">
        <color rgb="FF92D050"/>
      </right>
      <top/>
      <bottom style="dotted">
        <color rgb="FF92D050"/>
      </bottom>
      <diagonal/>
    </border>
    <border>
      <left style="dotted">
        <color theme="0" tint="-0.24994659260841701"/>
      </left>
      <right/>
      <top/>
      <bottom/>
      <diagonal/>
    </border>
    <border>
      <left/>
      <right style="dotted">
        <color theme="0" tint="-0.24994659260841701"/>
      </right>
      <top/>
      <bottom/>
      <diagonal/>
    </border>
    <border>
      <left style="double">
        <color rgb="FF92D050"/>
      </left>
      <right/>
      <top style="dotted">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ashed">
        <color rgb="FF92D050"/>
      </right>
      <top style="dashed">
        <color rgb="FF92D050"/>
      </top>
      <bottom style="dashed">
        <color rgb="FF92D050"/>
      </bottom>
      <diagonal/>
    </border>
    <border>
      <left style="dashed">
        <color rgb="FF92D050"/>
      </left>
      <right style="dashed">
        <color rgb="FF92D050"/>
      </right>
      <top style="dashed">
        <color rgb="FF92D050"/>
      </top>
      <bottom style="double">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style="double">
        <color rgb="FF92D050"/>
      </left>
      <right style="dotted">
        <color rgb="FF92D050"/>
      </right>
      <top style="dotted">
        <color rgb="FF92D050"/>
      </top>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uble">
        <color theme="0" tint="-0.24994659260841701"/>
      </left>
      <right/>
      <top style="double">
        <color theme="0" tint="-0.24994659260841701"/>
      </top>
      <bottom/>
      <diagonal/>
    </border>
    <border>
      <left/>
      <right/>
      <top style="double">
        <color theme="0" tint="-0.24994659260841701"/>
      </top>
      <bottom/>
      <diagonal/>
    </border>
    <border>
      <left style="double">
        <color theme="0" tint="-0.24994659260841701"/>
      </left>
      <right style="dotted">
        <color theme="0" tint="-0.24994659260841701"/>
      </right>
      <top/>
      <bottom/>
      <diagonal/>
    </border>
    <border>
      <left style="double">
        <color rgb="FF92D050"/>
      </left>
      <right style="double">
        <color rgb="FF92D050"/>
      </right>
      <top style="double">
        <color rgb="FF92D050"/>
      </top>
      <bottom/>
      <diagonal/>
    </border>
    <border>
      <left style="double">
        <color rgb="FF92D050"/>
      </left>
      <right style="double">
        <color rgb="FF92D050"/>
      </right>
      <top/>
      <bottom style="double">
        <color rgb="FF92D050"/>
      </bottom>
      <diagonal/>
    </border>
    <border>
      <left/>
      <right style="dotted">
        <color rgb="FF92D050"/>
      </right>
      <top style="double">
        <color rgb="FF92D050"/>
      </top>
      <bottom style="dotted">
        <color rgb="FF92D050"/>
      </bottom>
      <diagonal/>
    </border>
    <border>
      <left style="double">
        <color rgb="FF92D050"/>
      </left>
      <right style="dotted">
        <color rgb="FF92D050"/>
      </right>
      <top style="double">
        <color rgb="FF92D050"/>
      </top>
      <bottom/>
      <diagonal/>
    </border>
    <border>
      <left style="double">
        <color rgb="FF92D050"/>
      </left>
      <right/>
      <top style="double">
        <color rgb="FF92D050"/>
      </top>
      <bottom/>
      <diagonal/>
    </border>
    <border>
      <left style="double">
        <color rgb="FF92D050"/>
      </left>
      <right style="double">
        <color rgb="FF92D050"/>
      </right>
      <top/>
      <bottom style="dotted">
        <color rgb="FF92D050"/>
      </bottom>
      <diagonal/>
    </border>
    <border>
      <left style="dotted">
        <color rgb="FF92D050"/>
      </left>
      <right/>
      <top style="double">
        <color rgb="FF92D050"/>
      </top>
      <bottom style="dotted">
        <color rgb="FF92D050"/>
      </bottom>
      <diagonal/>
    </border>
    <border>
      <left style="dotted">
        <color rgb="FF92D050"/>
      </left>
      <right/>
      <top/>
      <bottom style="dotted">
        <color rgb="FF92D050"/>
      </bottom>
      <diagonal/>
    </border>
    <border>
      <left style="double">
        <color rgb="FF92D050"/>
      </left>
      <right/>
      <top style="double">
        <color rgb="FF92D050"/>
      </top>
      <bottom style="double">
        <color rgb="FF92D050"/>
      </bottom>
      <diagonal/>
    </border>
    <border>
      <left/>
      <right/>
      <top style="double">
        <color rgb="FF92D050"/>
      </top>
      <bottom style="double">
        <color rgb="FF92D050"/>
      </bottom>
      <diagonal/>
    </border>
    <border>
      <left/>
      <right style="double">
        <color rgb="FF92D050"/>
      </right>
      <top style="double">
        <color rgb="FF92D050"/>
      </top>
      <bottom style="double">
        <color rgb="FF92D050"/>
      </bottom>
      <diagonal/>
    </border>
    <border>
      <left style="dotted">
        <color rgb="FF92D050"/>
      </left>
      <right style="medium">
        <color rgb="FF92D050"/>
      </right>
      <top style="double">
        <color rgb="FF92D050"/>
      </top>
      <bottom/>
      <diagonal/>
    </border>
    <border>
      <left style="dotted">
        <color rgb="FF92D050"/>
      </left>
      <right style="medium">
        <color rgb="FF92D050"/>
      </right>
      <top/>
      <bottom style="dotted">
        <color rgb="FF92D050"/>
      </bottom>
      <diagonal/>
    </border>
    <border>
      <left style="double">
        <color rgb="FF92D050"/>
      </left>
      <right style="dashed">
        <color rgb="FF92D050"/>
      </right>
      <top style="dashed">
        <color rgb="FF92D050"/>
      </top>
      <bottom/>
      <diagonal/>
    </border>
    <border>
      <left style="dashed">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ouble">
        <color rgb="FF92D050"/>
      </left>
      <right style="double">
        <color rgb="FF92D050"/>
      </right>
      <top style="dotted">
        <color rgb="FF92D050"/>
      </top>
      <bottom style="dotted">
        <color rgb="FF92D050"/>
      </bottom>
      <diagonal/>
    </border>
    <border>
      <left style="thin">
        <color indexed="64"/>
      </left>
      <right style="thin">
        <color indexed="64"/>
      </right>
      <top style="thin">
        <color indexed="64"/>
      </top>
      <bottom/>
      <diagonal/>
    </border>
    <border>
      <left/>
      <right/>
      <top style="double">
        <color rgb="FF92D050"/>
      </top>
      <bottom style="dotted">
        <color rgb="FF92D050"/>
      </bottom>
      <diagonal/>
    </border>
    <border>
      <left/>
      <right/>
      <top style="dotted">
        <color rgb="FF92D050"/>
      </top>
      <bottom style="dotted">
        <color rgb="FF92D050"/>
      </bottom>
      <diagonal/>
    </border>
    <border>
      <left/>
      <right/>
      <top style="dotted">
        <color rgb="FF92D050"/>
      </top>
      <bottom style="double">
        <color rgb="FF92D050"/>
      </bottom>
      <diagonal/>
    </border>
    <border>
      <left/>
      <right/>
      <top style="double">
        <color rgb="FF92D050"/>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rgb="FF92D050"/>
      </right>
      <top style="double">
        <color rgb="FF92D050"/>
      </top>
      <bottom/>
      <diagonal/>
    </border>
    <border>
      <left/>
      <right style="dotted">
        <color theme="0" tint="-0.24994659260841701"/>
      </right>
      <top/>
      <bottom style="dotted">
        <color theme="0" tint="-0.24994659260841701"/>
      </bottom>
      <diagonal/>
    </border>
    <border>
      <left/>
      <right style="dotted">
        <color theme="0" tint="-0.24994659260841701"/>
      </right>
      <top style="dotted">
        <color theme="0" tint="-0.24994659260841701"/>
      </top>
      <bottom style="dotted">
        <color theme="0" tint="-0.24994659260841701"/>
      </bottom>
      <diagonal/>
    </border>
    <border>
      <left/>
      <right style="double">
        <color rgb="FF92D050"/>
      </right>
      <top style="double">
        <color rgb="FF92D050"/>
      </top>
      <bottom/>
      <diagonal/>
    </border>
    <border>
      <left/>
      <right style="double">
        <color rgb="FF92D050"/>
      </right>
      <top/>
      <bottom style="dotted">
        <color rgb="FF92D050"/>
      </bottom>
      <diagonal/>
    </border>
    <border>
      <left/>
      <right style="double">
        <color rgb="FF92D050"/>
      </right>
      <top style="dotted">
        <color rgb="FF92D050"/>
      </top>
      <bottom style="dotted">
        <color rgb="FF92D050"/>
      </bottom>
      <diagonal/>
    </border>
    <border>
      <left/>
      <right style="dotted">
        <color rgb="FF92D050"/>
      </right>
      <top style="dotted">
        <color rgb="FF92D050"/>
      </top>
      <bottom/>
      <diagonal/>
    </border>
    <border>
      <left style="dotted">
        <color theme="0" tint="-0.24994659260841701"/>
      </left>
      <right/>
      <top/>
      <bottom style="dotted">
        <color theme="0" tint="-0.24994659260841701"/>
      </bottom>
      <diagonal/>
    </border>
    <border>
      <left style="dotted">
        <color theme="0" tint="-0.24994659260841701"/>
      </left>
      <right/>
      <top style="dotted">
        <color theme="0" tint="-0.24994659260841701"/>
      </top>
      <bottom style="dotted">
        <color theme="0" tint="-0.24994659260841701"/>
      </bottom>
      <diagonal/>
    </border>
    <border>
      <left style="double">
        <color rgb="FF92D050"/>
      </left>
      <right style="dotted">
        <color theme="0" tint="-0.24994659260841701"/>
      </right>
      <top style="dotted">
        <color theme="0" tint="-0.24994659260841701"/>
      </top>
      <bottom style="dotted">
        <color theme="0" tint="-0.24994659260841701"/>
      </bottom>
      <diagonal/>
    </border>
    <border>
      <left style="double">
        <color rgb="FF92D050"/>
      </left>
      <right/>
      <top/>
      <bottom style="dotted">
        <color theme="0" tint="-0.24994659260841701"/>
      </bottom>
      <diagonal/>
    </border>
    <border>
      <left style="double">
        <color rgb="FF92D050"/>
      </left>
      <right/>
      <top style="dotted">
        <color theme="0" tint="-0.24994659260841701"/>
      </top>
      <bottom style="dotted">
        <color theme="0" tint="-0.24994659260841701"/>
      </bottom>
      <diagonal/>
    </border>
    <border>
      <left style="double">
        <color rgb="FF92D050"/>
      </left>
      <right/>
      <top style="dotted">
        <color theme="0" tint="-0.24994659260841701"/>
      </top>
      <bottom style="double">
        <color rgb="FF92D050"/>
      </bottom>
      <diagonal/>
    </border>
    <border>
      <left style="double">
        <color rgb="FF92D050"/>
      </left>
      <right style="dotted">
        <color theme="0" tint="-0.24994659260841701"/>
      </right>
      <top style="dotted">
        <color theme="0" tint="-0.24994659260841701"/>
      </top>
      <bottom style="double">
        <color rgb="FF92D050"/>
      </bottom>
      <diagonal/>
    </border>
    <border>
      <left style="dotted">
        <color theme="0" tint="-0.24994659260841701"/>
      </left>
      <right style="dotted">
        <color theme="0" tint="-0.24994659260841701"/>
      </right>
      <top style="dotted">
        <color theme="0" tint="-0.24994659260841701"/>
      </top>
      <bottom style="double">
        <color rgb="FF92D050"/>
      </bottom>
      <diagonal/>
    </border>
    <border>
      <left style="dotted">
        <color theme="0" tint="-0.24994659260841701"/>
      </left>
      <right style="double">
        <color rgb="FF92D050"/>
      </right>
      <top style="dotted">
        <color theme="0" tint="-0.24994659260841701"/>
      </top>
      <bottom style="double">
        <color rgb="FF92D050"/>
      </bottom>
      <diagonal/>
    </border>
    <border>
      <left style="double">
        <color theme="2"/>
      </left>
      <right/>
      <top/>
      <bottom/>
      <diagonal/>
    </border>
    <border>
      <left/>
      <right style="double">
        <color theme="2"/>
      </right>
      <top/>
      <bottom/>
      <diagonal/>
    </border>
    <border>
      <left style="double">
        <color theme="0" tint="-4.9989318521683403E-2"/>
      </left>
      <right style="dotted">
        <color theme="0" tint="-0.24994659260841701"/>
      </right>
      <top style="dotted">
        <color rgb="FF92D050"/>
      </top>
      <bottom/>
      <diagonal/>
    </border>
    <border>
      <left style="double">
        <color theme="0" tint="-4.9989318521683403E-2"/>
      </left>
      <right/>
      <top/>
      <bottom/>
      <diagonal/>
    </border>
    <border>
      <left style="double">
        <color theme="0" tint="-4.9989318521683403E-2"/>
      </left>
      <right style="dotted">
        <color theme="0" tint="-0.24994659260841701"/>
      </right>
      <top/>
      <bottom style="dotted">
        <color theme="0" tint="-0.24994659260841701"/>
      </bottom>
      <diagonal/>
    </border>
    <border>
      <left/>
      <right style="double">
        <color rgb="FF92D050"/>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dotted">
        <color rgb="FF92D050"/>
      </top>
      <bottom/>
      <diagonal/>
    </border>
    <border>
      <left style="dotted">
        <color theme="0" tint="-0.24994659260841701"/>
      </left>
      <right/>
      <top style="dotted">
        <color theme="0" tint="-0.24994659260841701"/>
      </top>
      <bottom style="double">
        <color rgb="FF92D050"/>
      </bottom>
      <diagonal/>
    </border>
    <border>
      <left style="dotted">
        <color theme="0" tint="-0.24994659260841701"/>
      </left>
      <right/>
      <top style="dotted">
        <color theme="0" tint="-0.24994659260841701"/>
      </top>
      <bottom style="double">
        <color theme="0" tint="-0.24994659260841701"/>
      </bottom>
      <diagonal/>
    </border>
  </borders>
  <cellStyleXfs count="39">
    <xf numFmtId="0" fontId="0" fillId="0" borderId="0"/>
    <xf numFmtId="0" fontId="4" fillId="0" borderId="0"/>
    <xf numFmtId="0" fontId="5" fillId="0" borderId="0"/>
    <xf numFmtId="0" fontId="4" fillId="0" borderId="0"/>
    <xf numFmtId="0" fontId="5" fillId="0" borderId="0"/>
    <xf numFmtId="0" fontId="6" fillId="0" borderId="0">
      <protection locked="0"/>
    </xf>
    <xf numFmtId="0" fontId="7" fillId="0" borderId="0">
      <protection locked="0"/>
    </xf>
    <xf numFmtId="0" fontId="7"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6" fillId="0" borderId="0">
      <protection locked="0"/>
    </xf>
    <xf numFmtId="0" fontId="30" fillId="0" borderId="0" applyNumberFormat="0" applyFill="0" applyBorder="0" applyAlignment="0" applyProtection="0">
      <alignment vertical="top"/>
      <protection locked="0"/>
    </xf>
    <xf numFmtId="164" fontId="2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0" fontId="6" fillId="0" borderId="0">
      <protection locked="0"/>
    </xf>
    <xf numFmtId="37" fontId="8" fillId="0" borderId="0"/>
    <xf numFmtId="0" fontId="3" fillId="0" borderId="0"/>
    <xf numFmtId="0" fontId="29" fillId="0" borderId="0"/>
    <xf numFmtId="0" fontId="29" fillId="0" borderId="0"/>
    <xf numFmtId="0" fontId="3" fillId="0" borderId="0"/>
    <xf numFmtId="0" fontId="13" fillId="0" borderId="0"/>
    <xf numFmtId="0" fontId="19" fillId="0" borderId="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8" fontId="9" fillId="0" borderId="0">
      <alignment horizontal="left"/>
    </xf>
    <xf numFmtId="38" fontId="10" fillId="0" borderId="0"/>
  </cellStyleXfs>
  <cellXfs count="1141">
    <xf numFmtId="0" fontId="0" fillId="0" borderId="0" xfId="0"/>
    <xf numFmtId="0" fontId="31" fillId="0" borderId="0" xfId="28" quotePrefix="1" applyFont="1" applyFill="1" applyBorder="1" applyAlignment="1" applyProtection="1">
      <alignment vertical="center"/>
      <protection hidden="1"/>
    </xf>
    <xf numFmtId="0" fontId="31" fillId="0" borderId="38" xfId="0" applyFont="1" applyBorder="1" applyAlignment="1" applyProtection="1">
      <alignment horizontal="center" vertical="center" wrapText="1"/>
      <protection hidden="1"/>
    </xf>
    <xf numFmtId="0" fontId="31" fillId="0" borderId="40" xfId="0" applyFont="1" applyBorder="1" applyAlignment="1" applyProtection="1">
      <alignment horizontal="center" vertical="center" wrapText="1"/>
      <protection hidden="1"/>
    </xf>
    <xf numFmtId="0" fontId="31" fillId="13" borderId="40" xfId="0" applyFont="1" applyFill="1" applyBorder="1" applyAlignment="1" applyProtection="1">
      <alignment horizontal="center" vertical="center" wrapText="1"/>
      <protection hidden="1"/>
    </xf>
    <xf numFmtId="0" fontId="31" fillId="13" borderId="41" xfId="0" applyFont="1" applyFill="1" applyBorder="1" applyAlignment="1" applyProtection="1">
      <alignment horizontal="left" vertical="center" wrapText="1"/>
      <protection hidden="1"/>
    </xf>
    <xf numFmtId="0" fontId="31" fillId="13" borderId="42"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left" vertical="center" wrapText="1"/>
      <protection hidden="1"/>
    </xf>
    <xf numFmtId="167" fontId="32" fillId="0" borderId="0" xfId="25" applyFont="1" applyFill="1" applyBorder="1" applyAlignment="1" applyProtection="1">
      <alignment vertical="center" wrapText="1"/>
      <protection hidden="1"/>
    </xf>
    <xf numFmtId="0" fontId="33" fillId="12" borderId="0" xfId="28" applyFont="1" applyFill="1" applyBorder="1" applyAlignment="1" applyProtection="1">
      <alignment vertical="center"/>
      <protection hidden="1"/>
    </xf>
    <xf numFmtId="0" fontId="34" fillId="0" borderId="0" xfId="28" applyFont="1" applyAlignment="1" applyProtection="1">
      <alignment vertical="center" wrapText="1"/>
      <protection hidden="1"/>
    </xf>
    <xf numFmtId="0" fontId="31" fillId="0" borderId="0" xfId="28" applyFont="1" applyFill="1" applyBorder="1" applyAlignment="1" applyProtection="1">
      <alignment vertical="center"/>
      <protection hidden="1"/>
    </xf>
    <xf numFmtId="0" fontId="32" fillId="0" borderId="0" xfId="28" applyFont="1" applyFill="1" applyBorder="1" applyAlignment="1" applyProtection="1">
      <alignment vertical="center"/>
      <protection hidden="1"/>
    </xf>
    <xf numFmtId="167" fontId="31" fillId="13" borderId="41" xfId="25" applyFont="1" applyFill="1" applyBorder="1" applyAlignment="1" applyProtection="1">
      <alignment horizontal="center" vertical="center" wrapText="1"/>
      <protection hidden="1"/>
    </xf>
    <xf numFmtId="167" fontId="31" fillId="13" borderId="43" xfId="25" applyFont="1" applyFill="1" applyBorder="1" applyAlignment="1" applyProtection="1">
      <alignment horizontal="center" vertical="center" wrapText="1"/>
      <protection hidden="1"/>
    </xf>
    <xf numFmtId="167" fontId="31" fillId="14" borderId="0" xfId="25" applyFont="1" applyFill="1" applyBorder="1" applyAlignment="1" applyProtection="1">
      <alignment vertical="center" wrapText="1"/>
      <protection hidden="1"/>
    </xf>
    <xf numFmtId="0" fontId="31" fillId="0" borderId="0" xfId="28" quotePrefix="1" applyFont="1" applyFill="1" applyBorder="1" applyAlignment="1" applyProtection="1">
      <alignment vertical="center" wrapText="1"/>
      <protection hidden="1"/>
    </xf>
    <xf numFmtId="0" fontId="32" fillId="0" borderId="0" xfId="28" applyFont="1" applyFill="1" applyBorder="1" applyAlignment="1" applyProtection="1">
      <alignment vertical="center" wrapText="1"/>
      <protection hidden="1"/>
    </xf>
    <xf numFmtId="167" fontId="31" fillId="13" borderId="44" xfId="25" applyFont="1" applyFill="1" applyBorder="1" applyAlignment="1" applyProtection="1">
      <alignment horizontal="center" vertical="center" wrapText="1"/>
      <protection hidden="1"/>
    </xf>
    <xf numFmtId="167" fontId="31" fillId="13" borderId="45" xfId="25"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indent="1"/>
      <protection hidden="1"/>
    </xf>
    <xf numFmtId="167" fontId="36" fillId="14" borderId="1" xfId="25" applyFont="1" applyFill="1" applyBorder="1" applyAlignment="1" applyProtection="1">
      <alignment horizontal="center" vertical="center" wrapText="1"/>
      <protection hidden="1"/>
    </xf>
    <xf numFmtId="0" fontId="22" fillId="0" borderId="0" xfId="0" applyFont="1" applyBorder="1" applyAlignment="1" applyProtection="1">
      <alignment horizontal="centerContinuous" vertical="center"/>
      <protection hidden="1"/>
    </xf>
    <xf numFmtId="0" fontId="22" fillId="0" borderId="0" xfId="0" applyFont="1" applyAlignment="1" applyProtection="1">
      <alignment horizontal="centerContinuous" vertical="center"/>
      <protection hidden="1"/>
    </xf>
    <xf numFmtId="0" fontId="22" fillId="0" borderId="0" xfId="0" quotePrefix="1" applyFont="1" applyAlignment="1" applyProtection="1">
      <alignment horizontal="left" vertical="center"/>
      <protection hidden="1"/>
    </xf>
    <xf numFmtId="2" fontId="22" fillId="0" borderId="3" xfId="0" applyNumberFormat="1" applyFont="1" applyBorder="1" applyAlignment="1" applyProtection="1">
      <alignment horizontal="left" vertical="center"/>
      <protection hidden="1"/>
    </xf>
    <xf numFmtId="2" fontId="22" fillId="0" borderId="4" xfId="0" applyNumberFormat="1" applyFont="1" applyBorder="1" applyAlignment="1" applyProtection="1">
      <alignment horizontal="left" vertical="center"/>
      <protection hidden="1"/>
    </xf>
    <xf numFmtId="0" fontId="33" fillId="3" borderId="39" xfId="28" applyFont="1" applyFill="1" applyBorder="1" applyAlignment="1" applyProtection="1">
      <alignment horizontal="center" vertical="center" wrapText="1"/>
      <protection hidden="1"/>
    </xf>
    <xf numFmtId="0" fontId="33" fillId="3" borderId="46" xfId="28" applyFont="1" applyFill="1" applyBorder="1" applyAlignment="1" applyProtection="1">
      <alignment horizontal="center" vertical="center" wrapText="1"/>
      <protection hidden="1"/>
    </xf>
    <xf numFmtId="167" fontId="33" fillId="14" borderId="0" xfId="25" applyFont="1" applyFill="1" applyBorder="1" applyAlignment="1" applyProtection="1">
      <alignment vertical="center" wrapText="1"/>
      <protection hidden="1"/>
    </xf>
    <xf numFmtId="0" fontId="33" fillId="3" borderId="51" xfId="28" quotePrefix="1" applyFont="1" applyFill="1" applyBorder="1" applyAlignment="1" applyProtection="1">
      <alignment horizontal="center" vertical="center" wrapText="1"/>
      <protection hidden="1"/>
    </xf>
    <xf numFmtId="0" fontId="31" fillId="0" borderId="50" xfId="0" applyFont="1" applyBorder="1" applyAlignment="1" applyProtection="1">
      <alignment horizontal="center" vertical="center" wrapText="1"/>
      <protection hidden="1"/>
    </xf>
    <xf numFmtId="0" fontId="31" fillId="13" borderId="50" xfId="0" applyFont="1" applyFill="1" applyBorder="1" applyAlignment="1" applyProtection="1">
      <alignment horizontal="center" vertical="center" wrapText="1"/>
      <protection hidden="1"/>
    </xf>
    <xf numFmtId="167" fontId="31" fillId="13" borderId="52" xfId="25" applyFont="1" applyFill="1" applyBorder="1" applyAlignment="1" applyProtection="1">
      <alignment horizontal="center" vertical="center" wrapText="1"/>
      <protection hidden="1"/>
    </xf>
    <xf numFmtId="167" fontId="31" fillId="13" borderId="51" xfId="25" applyFont="1" applyFill="1" applyBorder="1" applyAlignment="1" applyProtection="1">
      <alignment horizontal="center" vertical="center" wrapText="1"/>
      <protection hidden="1"/>
    </xf>
    <xf numFmtId="0" fontId="31" fillId="13" borderId="53" xfId="0" applyFont="1" applyFill="1" applyBorder="1" applyAlignment="1" applyProtection="1">
      <alignment horizontal="center" vertical="center" wrapText="1"/>
      <protection hidden="1"/>
    </xf>
    <xf numFmtId="167" fontId="31" fillId="13" borderId="54" xfId="25" applyFont="1" applyFill="1" applyBorder="1" applyAlignment="1" applyProtection="1">
      <alignment horizontal="center" vertical="center" wrapText="1"/>
      <protection hidden="1"/>
    </xf>
    <xf numFmtId="167" fontId="31" fillId="13" borderId="55" xfId="25" applyFont="1" applyFill="1" applyBorder="1" applyAlignment="1" applyProtection="1">
      <alignment horizontal="center" vertical="center" wrapText="1"/>
      <protection hidden="1"/>
    </xf>
    <xf numFmtId="167" fontId="31" fillId="0" borderId="56" xfId="25" applyFont="1" applyFill="1" applyBorder="1" applyAlignment="1" applyProtection="1">
      <alignment horizontal="left" vertical="center"/>
      <protection hidden="1"/>
    </xf>
    <xf numFmtId="167" fontId="31" fillId="15" borderId="52" xfId="25" applyFont="1" applyFill="1" applyBorder="1" applyAlignment="1" applyProtection="1">
      <alignment horizontal="center" vertical="center" wrapText="1"/>
      <protection hidden="1"/>
    </xf>
    <xf numFmtId="0" fontId="33" fillId="3" borderId="57" xfId="28" quotePrefix="1" applyFont="1" applyFill="1" applyBorder="1" applyAlignment="1" applyProtection="1">
      <alignment horizontal="center" vertical="center" wrapText="1"/>
      <protection hidden="1"/>
    </xf>
    <xf numFmtId="0" fontId="33" fillId="3" borderId="57" xfId="28" applyFont="1" applyFill="1" applyBorder="1" applyAlignment="1" applyProtection="1">
      <alignment horizontal="center" vertical="center" wrapText="1"/>
      <protection hidden="1"/>
    </xf>
    <xf numFmtId="167" fontId="31" fillId="13" borderId="57" xfId="25" applyFont="1" applyFill="1" applyBorder="1" applyAlignment="1" applyProtection="1">
      <alignment horizontal="center" vertical="center" wrapText="1"/>
      <protection hidden="1"/>
    </xf>
    <xf numFmtId="167" fontId="31" fillId="13" borderId="58"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wrapText="1"/>
      <protection hidden="1"/>
    </xf>
    <xf numFmtId="0" fontId="33" fillId="12" borderId="51" xfId="28" applyFont="1" applyFill="1" applyBorder="1" applyAlignment="1" applyProtection="1">
      <alignment vertical="center" wrapText="1"/>
      <protection hidden="1"/>
    </xf>
    <xf numFmtId="0" fontId="31" fillId="0" borderId="51" xfId="0" applyFont="1" applyBorder="1" applyAlignment="1" applyProtection="1">
      <alignment horizontal="left" vertical="center" wrapText="1"/>
      <protection hidden="1"/>
    </xf>
    <xf numFmtId="0" fontId="31" fillId="13" borderId="51" xfId="0" applyFont="1" applyFill="1" applyBorder="1" applyAlignment="1" applyProtection="1">
      <alignment horizontal="left" vertical="center" wrapText="1"/>
      <protection hidden="1"/>
    </xf>
    <xf numFmtId="0" fontId="31" fillId="13" borderId="55" xfId="0" applyFont="1" applyFill="1" applyBorder="1" applyAlignment="1" applyProtection="1">
      <alignment horizontal="left" vertical="center" wrapText="1"/>
      <protection hidden="1"/>
    </xf>
    <xf numFmtId="0" fontId="33" fillId="3" borderId="50" xfId="28" applyFont="1" applyFill="1" applyBorder="1" applyAlignment="1" applyProtection="1">
      <alignment horizontal="center" vertical="center" wrapText="1"/>
      <protection hidden="1"/>
    </xf>
    <xf numFmtId="167" fontId="31" fillId="13" borderId="50" xfId="25" applyFont="1" applyFill="1" applyBorder="1" applyAlignment="1" applyProtection="1">
      <alignment horizontal="center" vertical="center" wrapText="1"/>
      <protection hidden="1"/>
    </xf>
    <xf numFmtId="167" fontId="31" fillId="13" borderId="53" xfId="25" applyFont="1" applyFill="1" applyBorder="1" applyAlignment="1" applyProtection="1">
      <alignment horizontal="center" vertical="center" wrapText="1"/>
      <protection hidden="1"/>
    </xf>
    <xf numFmtId="0" fontId="33" fillId="12" borderId="59" xfId="28" applyFont="1" applyFill="1" applyBorder="1" applyAlignment="1" applyProtection="1">
      <alignment vertical="center"/>
      <protection hidden="1"/>
    </xf>
    <xf numFmtId="0" fontId="33" fillId="12" borderId="51" xfId="28" applyFont="1" applyFill="1" applyBorder="1" applyAlignment="1" applyProtection="1">
      <alignment vertical="center"/>
      <protection hidden="1"/>
    </xf>
    <xf numFmtId="167" fontId="31" fillId="14" borderId="51" xfId="25" applyFont="1" applyFill="1" applyBorder="1" applyAlignment="1" applyProtection="1">
      <alignment vertical="center" wrapText="1"/>
      <protection hidden="1"/>
    </xf>
    <xf numFmtId="167" fontId="31" fillId="13" borderId="51" xfId="25" applyFont="1" applyFill="1" applyBorder="1" applyAlignment="1" applyProtection="1">
      <alignment vertical="center" wrapText="1"/>
      <protection hidden="1"/>
    </xf>
    <xf numFmtId="0" fontId="33" fillId="3" borderId="60" xfId="28" applyFont="1" applyFill="1" applyBorder="1" applyAlignment="1" applyProtection="1">
      <alignment horizontal="center" vertical="center" wrapText="1"/>
      <protection hidden="1"/>
    </xf>
    <xf numFmtId="167" fontId="31" fillId="13" borderId="60" xfId="25" applyFont="1" applyFill="1" applyBorder="1" applyAlignment="1" applyProtection="1">
      <alignment horizontal="center" vertical="center" wrapText="1"/>
      <protection hidden="1"/>
    </xf>
    <xf numFmtId="167" fontId="31" fillId="13" borderId="61" xfId="25" applyFont="1" applyFill="1" applyBorder="1" applyAlignment="1" applyProtection="1">
      <alignment horizontal="center" vertical="center" wrapText="1"/>
      <protection hidden="1"/>
    </xf>
    <xf numFmtId="0" fontId="33" fillId="3" borderId="63" xfId="28" applyFont="1" applyFill="1" applyBorder="1" applyAlignment="1" applyProtection="1">
      <alignment horizontal="center" vertical="center" wrapText="1"/>
      <protection hidden="1"/>
    </xf>
    <xf numFmtId="0" fontId="33" fillId="3" borderId="64" xfId="28" applyFont="1" applyFill="1" applyBorder="1" applyAlignment="1" applyProtection="1">
      <alignment horizontal="center" vertical="center" wrapText="1"/>
      <protection hidden="1"/>
    </xf>
    <xf numFmtId="0" fontId="33" fillId="12" borderId="63" xfId="28" applyFont="1" applyFill="1" applyBorder="1" applyAlignment="1" applyProtection="1">
      <alignment vertical="center" wrapText="1"/>
      <protection hidden="1"/>
    </xf>
    <xf numFmtId="0" fontId="34" fillId="0" borderId="0" xfId="28" applyFont="1" applyFill="1" applyAlignment="1" applyProtection="1">
      <alignment vertical="center"/>
      <protection hidden="1"/>
    </xf>
    <xf numFmtId="0" fontId="34" fillId="0" borderId="0" xfId="28" applyFont="1" applyAlignment="1" applyProtection="1">
      <alignment vertical="center"/>
      <protection hidden="1"/>
    </xf>
    <xf numFmtId="0" fontId="37" fillId="0" borderId="0" xfId="0" applyFont="1" applyAlignment="1" applyProtection="1">
      <alignment vertical="center"/>
      <protection hidden="1"/>
    </xf>
    <xf numFmtId="0" fontId="33" fillId="17" borderId="1" xfId="0" applyFont="1" applyFill="1" applyBorder="1" applyAlignment="1" applyProtection="1">
      <alignment horizontal="left" vertical="center" wrapText="1"/>
      <protection hidden="1"/>
    </xf>
    <xf numFmtId="173" fontId="38" fillId="0" borderId="1" xfId="34" applyNumberFormat="1" applyFont="1" applyFill="1" applyBorder="1" applyAlignment="1" applyProtection="1">
      <alignment horizontal="center" vertical="center" wrapText="1"/>
      <protection hidden="1"/>
    </xf>
    <xf numFmtId="0" fontId="38" fillId="0" borderId="0" xfId="0" applyFont="1" applyAlignment="1" applyProtection="1">
      <alignment vertical="center" wrapText="1"/>
      <protection hidden="1"/>
    </xf>
    <xf numFmtId="0" fontId="33" fillId="0" borderId="0" xfId="28" applyFont="1" applyFill="1" applyBorder="1" applyAlignment="1" applyProtection="1">
      <alignment horizontal="center" vertical="center" wrapText="1"/>
      <protection hidden="1"/>
    </xf>
    <xf numFmtId="0" fontId="31" fillId="14" borderId="0" xfId="28" applyFont="1" applyFill="1" applyAlignment="1" applyProtection="1">
      <alignment vertical="center"/>
      <protection hidden="1"/>
    </xf>
    <xf numFmtId="0" fontId="31" fillId="15" borderId="50" xfId="28" applyFont="1" applyFill="1" applyBorder="1" applyAlignment="1" applyProtection="1">
      <alignment vertical="center" wrapText="1"/>
      <protection hidden="1"/>
    </xf>
    <xf numFmtId="0" fontId="31" fillId="15" borderId="60" xfId="28" applyFont="1" applyFill="1" applyBorder="1" applyAlignment="1" applyProtection="1">
      <alignment vertical="center" wrapText="1"/>
      <protection hidden="1"/>
    </xf>
    <xf numFmtId="0" fontId="33" fillId="3" borderId="66" xfId="28" applyFont="1" applyFill="1" applyBorder="1" applyAlignment="1" applyProtection="1">
      <alignment horizontal="center" vertical="center" wrapText="1"/>
      <protection hidden="1"/>
    </xf>
    <xf numFmtId="0" fontId="33" fillId="3" borderId="67" xfId="28" applyFont="1" applyFill="1" applyBorder="1" applyAlignment="1" applyProtection="1">
      <alignment horizontal="center" vertical="center" wrapText="1"/>
      <protection hidden="1"/>
    </xf>
    <xf numFmtId="166" fontId="31" fillId="15" borderId="66" xfId="22" applyNumberFormat="1" applyFont="1" applyFill="1" applyBorder="1" applyAlignment="1" applyProtection="1">
      <alignment vertical="center" wrapText="1"/>
      <protection hidden="1"/>
    </xf>
    <xf numFmtId="166" fontId="31" fillId="15" borderId="67" xfId="22" applyNumberFormat="1" applyFont="1" applyFill="1" applyBorder="1" applyAlignment="1" applyProtection="1">
      <alignment vertical="center" wrapText="1"/>
      <protection hidden="1"/>
    </xf>
    <xf numFmtId="0" fontId="34" fillId="0" borderId="0" xfId="28" applyFont="1" applyFill="1" applyBorder="1" applyAlignment="1" applyProtection="1">
      <alignment vertical="center" wrapText="1"/>
      <protection hidden="1"/>
    </xf>
    <xf numFmtId="0" fontId="31" fillId="0" borderId="0" xfId="0" applyFont="1" applyFill="1" applyBorder="1" applyAlignment="1" applyProtection="1">
      <alignment horizontal="center" vertical="center" wrapText="1"/>
      <protection hidden="1"/>
    </xf>
    <xf numFmtId="0" fontId="40" fillId="12" borderId="68" xfId="28" applyFont="1" applyFill="1" applyBorder="1" applyAlignment="1" applyProtection="1">
      <alignment horizontal="left" vertical="center"/>
      <protection hidden="1"/>
    </xf>
    <xf numFmtId="164" fontId="31" fillId="13" borderId="69" xfId="18" applyFont="1" applyFill="1" applyBorder="1" applyAlignment="1" applyProtection="1">
      <alignment horizontal="right" vertical="center" wrapText="1"/>
      <protection hidden="1"/>
    </xf>
    <xf numFmtId="164" fontId="31" fillId="13" borderId="71" xfId="18" applyFont="1" applyFill="1" applyBorder="1" applyAlignment="1" applyProtection="1">
      <alignment horizontal="right" vertical="center" wrapText="1"/>
      <protection hidden="1"/>
    </xf>
    <xf numFmtId="0" fontId="31" fillId="22" borderId="0" xfId="28" applyFont="1" applyFill="1" applyAlignment="1" applyProtection="1">
      <alignment vertical="center"/>
      <protection hidden="1"/>
    </xf>
    <xf numFmtId="0" fontId="38" fillId="0" borderId="0" xfId="0" applyFont="1" applyFill="1" applyAlignment="1" applyProtection="1">
      <alignment vertical="center"/>
      <protection hidden="1"/>
    </xf>
    <xf numFmtId="0" fontId="33" fillId="0" borderId="0" xfId="28" applyFont="1" applyFill="1" applyAlignment="1" applyProtection="1">
      <alignment vertical="center"/>
      <protection hidden="1"/>
    </xf>
    <xf numFmtId="0" fontId="31" fillId="0" borderId="0" xfId="28" applyFont="1" applyFill="1" applyAlignment="1" applyProtection="1">
      <alignment vertical="center"/>
      <protection hidden="1"/>
    </xf>
    <xf numFmtId="0" fontId="41" fillId="22" borderId="0" xfId="28" applyFont="1" applyFill="1" applyAlignment="1" applyProtection="1">
      <alignment vertical="center"/>
      <protection hidden="1"/>
    </xf>
    <xf numFmtId="0" fontId="31" fillId="0" borderId="48" xfId="0" applyFont="1" applyBorder="1" applyAlignment="1" applyProtection="1">
      <alignment horizontal="left" vertical="center" wrapText="1"/>
      <protection hidden="1"/>
    </xf>
    <xf numFmtId="0" fontId="31" fillId="0" borderId="50" xfId="0" applyFont="1" applyBorder="1" applyAlignment="1" applyProtection="1">
      <alignment horizontal="left" vertical="center" wrapText="1"/>
      <protection hidden="1"/>
    </xf>
    <xf numFmtId="0" fontId="31" fillId="0" borderId="50" xfId="0" applyFont="1" applyBorder="1" applyAlignment="1" applyProtection="1">
      <alignment vertical="center" wrapText="1"/>
      <protection hidden="1"/>
    </xf>
    <xf numFmtId="167" fontId="31" fillId="14" borderId="59" xfId="25" applyFont="1" applyFill="1" applyBorder="1" applyAlignment="1" applyProtection="1">
      <alignment horizontal="center" vertical="center" wrapText="1"/>
      <protection hidden="1"/>
    </xf>
    <xf numFmtId="0" fontId="33" fillId="3" borderId="75" xfId="28" applyFont="1" applyFill="1" applyBorder="1" applyAlignment="1" applyProtection="1">
      <alignment horizontal="center" vertical="center" wrapText="1"/>
      <protection hidden="1"/>
    </xf>
    <xf numFmtId="0" fontId="33" fillId="3" borderId="76" xfId="28" applyFont="1" applyFill="1" applyBorder="1" applyAlignment="1" applyProtection="1">
      <alignment horizontal="center" vertical="center" wrapText="1"/>
      <protection hidden="1"/>
    </xf>
    <xf numFmtId="0" fontId="33" fillId="3" borderId="59" xfId="28" applyFont="1" applyFill="1" applyBorder="1" applyAlignment="1" applyProtection="1">
      <alignment horizontal="center" vertical="center" wrapText="1"/>
      <protection hidden="1"/>
    </xf>
    <xf numFmtId="0" fontId="33" fillId="3" borderId="55" xfId="28" applyFont="1" applyFill="1" applyBorder="1" applyAlignment="1" applyProtection="1">
      <alignment horizontal="center" vertical="center" wrapText="1"/>
      <protection hidden="1"/>
    </xf>
    <xf numFmtId="0" fontId="31" fillId="23" borderId="50" xfId="0" applyFont="1" applyFill="1" applyBorder="1" applyAlignment="1" applyProtection="1">
      <alignment horizontal="left" vertical="center" wrapText="1"/>
      <protection hidden="1"/>
    </xf>
    <xf numFmtId="167" fontId="31" fillId="23" borderId="51" xfId="25" applyFont="1" applyFill="1" applyBorder="1" applyAlignment="1" applyProtection="1">
      <alignment horizontal="center" vertical="center" wrapText="1"/>
      <protection hidden="1"/>
    </xf>
    <xf numFmtId="0" fontId="31" fillId="23" borderId="53" xfId="0" applyFont="1" applyFill="1" applyBorder="1" applyAlignment="1" applyProtection="1">
      <alignment horizontal="left" vertical="center" wrapText="1"/>
      <protection hidden="1"/>
    </xf>
    <xf numFmtId="167" fontId="31" fillId="23" borderId="55" xfId="25" applyFont="1" applyFill="1" applyBorder="1" applyAlignment="1" applyProtection="1">
      <alignment horizontal="center" vertical="center" wrapText="1"/>
      <protection hidden="1"/>
    </xf>
    <xf numFmtId="0" fontId="31" fillId="23" borderId="50" xfId="0" applyFont="1" applyFill="1" applyBorder="1" applyAlignment="1" applyProtection="1">
      <alignment vertical="center" wrapText="1"/>
      <protection hidden="1"/>
    </xf>
    <xf numFmtId="0" fontId="31" fillId="23" borderId="48" xfId="0" applyFont="1" applyFill="1" applyBorder="1" applyAlignment="1" applyProtection="1">
      <alignment vertical="center" wrapText="1"/>
      <protection hidden="1"/>
    </xf>
    <xf numFmtId="167" fontId="31" fillId="23" borderId="53" xfId="25" applyFont="1" applyFill="1" applyBorder="1" applyAlignment="1" applyProtection="1">
      <alignment vertical="center" wrapText="1"/>
      <protection hidden="1"/>
    </xf>
    <xf numFmtId="0" fontId="43" fillId="16" borderId="0" xfId="0" quotePrefix="1" applyFont="1" applyFill="1" applyAlignment="1" applyProtection="1">
      <alignment horizontal="left" vertical="center"/>
      <protection hidden="1"/>
    </xf>
    <xf numFmtId="0" fontId="42" fillId="3" borderId="52" xfId="0" quotePrefix="1" applyFont="1" applyFill="1" applyBorder="1" applyAlignment="1" applyProtection="1">
      <alignment horizontal="center" vertical="center" wrapText="1"/>
      <protection hidden="1"/>
    </xf>
    <xf numFmtId="0" fontId="42" fillId="0" borderId="62" xfId="0" applyFont="1" applyBorder="1" applyAlignment="1" applyProtection="1">
      <alignment horizontal="left" vertical="center" wrapText="1"/>
      <protection hidden="1"/>
    </xf>
    <xf numFmtId="167" fontId="42" fillId="0" borderId="77" xfId="25" applyFont="1" applyFill="1" applyBorder="1" applyAlignment="1" applyProtection="1">
      <alignment vertical="center" wrapText="1"/>
      <protection hidden="1"/>
    </xf>
    <xf numFmtId="167" fontId="42" fillId="0" borderId="63" xfId="25" applyFont="1" applyFill="1" applyBorder="1" applyAlignment="1" applyProtection="1">
      <alignment vertical="center" wrapText="1"/>
      <protection hidden="1"/>
    </xf>
    <xf numFmtId="0" fontId="42" fillId="0" borderId="50" xfId="0" applyFont="1" applyBorder="1" applyAlignment="1" applyProtection="1">
      <alignment horizontal="left" vertical="center" wrapText="1"/>
      <protection hidden="1"/>
    </xf>
    <xf numFmtId="167" fontId="42" fillId="0" borderId="52" xfId="25" applyFont="1" applyFill="1" applyBorder="1" applyAlignment="1" applyProtection="1">
      <alignment vertical="center" wrapText="1"/>
      <protection hidden="1"/>
    </xf>
    <xf numFmtId="167" fontId="42" fillId="0" borderId="51" xfId="25" applyFont="1" applyFill="1" applyBorder="1" applyAlignment="1" applyProtection="1">
      <alignment vertical="center" wrapText="1"/>
      <protection hidden="1"/>
    </xf>
    <xf numFmtId="167" fontId="42" fillId="0" borderId="52" xfId="25" applyFont="1" applyFill="1" applyBorder="1" applyAlignment="1" applyProtection="1">
      <alignment horizontal="right" vertical="center" wrapText="1"/>
      <protection hidden="1"/>
    </xf>
    <xf numFmtId="167" fontId="42" fillId="0" borderId="51" xfId="25" applyFont="1" applyFill="1" applyBorder="1" applyAlignment="1" applyProtection="1">
      <alignment horizontal="right" vertical="center" wrapText="1"/>
      <protection hidden="1"/>
    </xf>
    <xf numFmtId="2" fontId="42" fillId="0" borderId="52" xfId="0" quotePrefix="1" applyNumberFormat="1" applyFont="1" applyFill="1" applyBorder="1" applyAlignment="1" applyProtection="1">
      <alignment horizontal="right" vertical="center" wrapText="1"/>
      <protection hidden="1"/>
    </xf>
    <xf numFmtId="2" fontId="42" fillId="0" borderId="51" xfId="0" quotePrefix="1" applyNumberFormat="1" applyFont="1" applyFill="1" applyBorder="1" applyAlignment="1" applyProtection="1">
      <alignment horizontal="right" vertical="center" wrapText="1"/>
      <protection hidden="1"/>
    </xf>
    <xf numFmtId="0" fontId="42" fillId="0" borderId="53" xfId="0" applyFont="1" applyBorder="1" applyAlignment="1" applyProtection="1">
      <alignment horizontal="left" vertical="center" wrapText="1"/>
      <protection hidden="1"/>
    </xf>
    <xf numFmtId="167" fontId="42" fillId="0" borderId="54" xfId="25" applyFont="1" applyFill="1" applyBorder="1" applyAlignment="1" applyProtection="1">
      <alignment horizontal="right" vertical="center" wrapText="1"/>
      <protection hidden="1"/>
    </xf>
    <xf numFmtId="167" fontId="42" fillId="0" borderId="55" xfId="25" applyFont="1" applyFill="1" applyBorder="1" applyAlignment="1" applyProtection="1">
      <alignment horizontal="right" vertical="center" wrapText="1"/>
      <protection hidden="1"/>
    </xf>
    <xf numFmtId="2" fontId="42" fillId="0" borderId="52" xfId="0" applyNumberFormat="1" applyFont="1" applyFill="1" applyBorder="1" applyAlignment="1" applyProtection="1">
      <alignment horizontal="right" vertical="center" wrapText="1"/>
      <protection hidden="1"/>
    </xf>
    <xf numFmtId="0" fontId="32" fillId="3" borderId="39" xfId="28" quotePrefix="1" applyFont="1" applyFill="1" applyBorder="1" applyAlignment="1" applyProtection="1">
      <alignment horizontal="center" vertical="center" wrapText="1"/>
      <protection hidden="1"/>
    </xf>
    <xf numFmtId="0" fontId="32" fillId="0" borderId="40" xfId="28" applyFont="1" applyBorder="1" applyAlignment="1" applyProtection="1">
      <alignment horizontal="left" vertical="center" wrapText="1"/>
      <protection hidden="1"/>
    </xf>
    <xf numFmtId="167" fontId="32" fillId="2" borderId="41" xfId="25" applyFont="1" applyFill="1" applyBorder="1" applyAlignment="1" applyProtection="1">
      <alignment vertical="center" wrapText="1"/>
      <protection hidden="1"/>
    </xf>
    <xf numFmtId="0" fontId="39" fillId="0" borderId="0" xfId="28" applyFont="1" applyFill="1" applyAlignment="1" applyProtection="1">
      <alignment vertical="center"/>
      <protection hidden="1"/>
    </xf>
    <xf numFmtId="164" fontId="31" fillId="13" borderId="50" xfId="25" applyNumberFormat="1" applyFont="1" applyFill="1" applyBorder="1" applyAlignment="1" applyProtection="1">
      <alignment horizontal="center" vertical="center" wrapText="1"/>
      <protection hidden="1"/>
    </xf>
    <xf numFmtId="167" fontId="31" fillId="13" borderId="80" xfId="25" applyFont="1" applyFill="1" applyBorder="1" applyAlignment="1" applyProtection="1">
      <alignment horizontal="center" vertical="center" wrapText="1"/>
      <protection hidden="1"/>
    </xf>
    <xf numFmtId="167" fontId="31" fillId="13" borderId="81" xfId="25" applyFont="1" applyFill="1" applyBorder="1" applyAlignment="1" applyProtection="1">
      <alignment horizontal="center" vertical="center" wrapText="1"/>
      <protection hidden="1"/>
    </xf>
    <xf numFmtId="9" fontId="42" fillId="3" borderId="52" xfId="0" quotePrefix="1" applyNumberFormat="1" applyFont="1" applyFill="1" applyBorder="1" applyAlignment="1" applyProtection="1">
      <alignment horizontal="center" vertical="center" wrapText="1"/>
      <protection hidden="1"/>
    </xf>
    <xf numFmtId="167" fontId="42" fillId="0" borderId="77" xfId="25" applyFont="1" applyFill="1" applyBorder="1" applyAlignment="1" applyProtection="1">
      <alignment horizontal="center" vertical="center" wrapText="1"/>
      <protection hidden="1"/>
    </xf>
    <xf numFmtId="0" fontId="42" fillId="2" borderId="0" xfId="0" applyFont="1" applyFill="1" applyAlignment="1" applyProtection="1">
      <alignment horizontal="left" vertical="center"/>
      <protection hidden="1"/>
    </xf>
    <xf numFmtId="0" fontId="42" fillId="3" borderId="52" xfId="0" applyFont="1" applyFill="1" applyBorder="1" applyAlignment="1" applyProtection="1">
      <alignment horizontal="centerContinuous" vertical="center" wrapText="1"/>
      <protection hidden="1"/>
    </xf>
    <xf numFmtId="0" fontId="42" fillId="3" borderId="52" xfId="0" quotePrefix="1" applyFont="1" applyFill="1" applyBorder="1" applyAlignment="1" applyProtection="1">
      <alignment horizontal="centerContinuous" vertical="center" wrapText="1"/>
      <protection hidden="1"/>
    </xf>
    <xf numFmtId="0" fontId="42" fillId="3" borderId="52" xfId="0" applyFont="1" applyFill="1" applyBorder="1" applyAlignment="1" applyProtection="1">
      <alignment horizontal="center" vertical="center" wrapText="1"/>
      <protection hidden="1"/>
    </xf>
    <xf numFmtId="167" fontId="42" fillId="14" borderId="52" xfId="25" applyFont="1" applyFill="1" applyBorder="1" applyAlignment="1" applyProtection="1">
      <alignment horizontal="center" vertical="center" wrapText="1"/>
      <protection hidden="1"/>
    </xf>
    <xf numFmtId="167" fontId="42" fillId="14" borderId="51" xfId="25" applyFont="1" applyFill="1" applyBorder="1" applyAlignment="1" applyProtection="1">
      <alignment horizontal="center" vertical="center" wrapText="1"/>
      <protection hidden="1"/>
    </xf>
    <xf numFmtId="2" fontId="42" fillId="0" borderId="51" xfId="0" applyNumberFormat="1" applyFont="1" applyFill="1" applyBorder="1" applyAlignment="1" applyProtection="1">
      <alignment horizontal="right" vertical="center" wrapText="1"/>
      <protection hidden="1"/>
    </xf>
    <xf numFmtId="2" fontId="42" fillId="0" borderId="51" xfId="0" applyNumberFormat="1" applyFont="1" applyFill="1" applyBorder="1" applyAlignment="1" applyProtection="1">
      <alignment horizontal="center" vertical="center" wrapText="1"/>
      <protection hidden="1"/>
    </xf>
    <xf numFmtId="2" fontId="42" fillId="0" borderId="54" xfId="0" applyNumberFormat="1" applyFont="1" applyFill="1" applyBorder="1" applyAlignment="1" applyProtection="1">
      <alignment horizontal="right" vertical="center" wrapText="1"/>
      <protection hidden="1"/>
    </xf>
    <xf numFmtId="2" fontId="42" fillId="0" borderId="55" xfId="0" applyNumberFormat="1" applyFont="1" applyFill="1" applyBorder="1" applyAlignment="1" applyProtection="1">
      <alignment horizontal="right" vertical="center" wrapText="1"/>
      <protection hidden="1"/>
    </xf>
    <xf numFmtId="0" fontId="42" fillId="2" borderId="0" xfId="0" applyFont="1" applyFill="1" applyAlignment="1" applyProtection="1">
      <alignment vertical="center"/>
      <protection hidden="1"/>
    </xf>
    <xf numFmtId="2" fontId="42" fillId="2" borderId="0" xfId="0" applyNumberFormat="1" applyFont="1" applyFill="1" applyAlignment="1" applyProtection="1">
      <alignment vertical="center"/>
      <protection hidden="1"/>
    </xf>
    <xf numFmtId="0" fontId="42" fillId="2" borderId="0" xfId="0" applyFont="1" applyFill="1" applyBorder="1" applyAlignment="1" applyProtection="1">
      <alignment vertical="center"/>
      <protection hidden="1"/>
    </xf>
    <xf numFmtId="9" fontId="33" fillId="3" borderId="51" xfId="28" quotePrefix="1" applyNumberFormat="1" applyFont="1" applyFill="1" applyBorder="1" applyAlignment="1" applyProtection="1">
      <alignment horizontal="center" vertical="center" wrapText="1"/>
      <protection hidden="1"/>
    </xf>
    <xf numFmtId="9" fontId="33" fillId="3" borderId="52" xfId="34" applyFont="1" applyFill="1" applyBorder="1" applyAlignment="1" applyProtection="1">
      <alignment horizontal="center" vertical="center" wrapText="1"/>
      <protection hidden="1"/>
    </xf>
    <xf numFmtId="9" fontId="33" fillId="3" borderId="51" xfId="34" applyFont="1" applyFill="1" applyBorder="1" applyAlignment="1" applyProtection="1">
      <alignment horizontal="center" vertical="center" wrapText="1"/>
      <protection hidden="1"/>
    </xf>
    <xf numFmtId="0" fontId="44" fillId="12" borderId="63" xfId="28" applyFont="1" applyFill="1" applyBorder="1" applyAlignment="1" applyProtection="1">
      <alignment vertical="center" wrapText="1"/>
      <protection hidden="1"/>
    </xf>
    <xf numFmtId="9" fontId="33" fillId="3" borderId="60" xfId="34" applyFont="1" applyFill="1" applyBorder="1" applyAlignment="1" applyProtection="1">
      <alignment horizontal="center" vertical="center" wrapText="1"/>
      <protection hidden="1"/>
    </xf>
    <xf numFmtId="9" fontId="33" fillId="3" borderId="63" xfId="34" applyFont="1" applyFill="1" applyBorder="1" applyAlignment="1" applyProtection="1">
      <alignment horizontal="center" vertical="center" wrapText="1"/>
      <protection hidden="1"/>
    </xf>
    <xf numFmtId="9" fontId="33" fillId="3" borderId="46" xfId="28" applyNumberFormat="1" applyFont="1" applyFill="1" applyBorder="1" applyAlignment="1" applyProtection="1">
      <alignment horizontal="center" vertical="center" wrapText="1"/>
      <protection hidden="1"/>
    </xf>
    <xf numFmtId="0" fontId="31" fillId="0" borderId="51" xfId="0" applyFont="1" applyFill="1" applyBorder="1" applyAlignment="1" applyProtection="1">
      <alignment horizontal="left" vertical="center" wrapText="1"/>
      <protection hidden="1"/>
    </xf>
    <xf numFmtId="167" fontId="31" fillId="0" borderId="51" xfId="25" applyFont="1" applyFill="1" applyBorder="1" applyAlignment="1" applyProtection="1">
      <alignment vertical="center" wrapText="1"/>
      <protection hidden="1"/>
    </xf>
    <xf numFmtId="0" fontId="30" fillId="0" borderId="0" xfId="17" applyFont="1" applyFill="1" applyBorder="1" applyAlignment="1" applyProtection="1">
      <alignment vertical="center" wrapText="1"/>
      <protection hidden="1"/>
    </xf>
    <xf numFmtId="0" fontId="32" fillId="12" borderId="59" xfId="28" applyFont="1" applyFill="1" applyBorder="1" applyAlignment="1" applyProtection="1">
      <alignment vertical="center"/>
      <protection hidden="1"/>
    </xf>
    <xf numFmtId="0" fontId="32" fillId="12" borderId="51" xfId="28" applyFont="1" applyFill="1" applyBorder="1" applyAlignment="1" applyProtection="1">
      <alignment vertical="center"/>
      <protection hidden="1"/>
    </xf>
    <xf numFmtId="0" fontId="32" fillId="3" borderId="50" xfId="28" applyFont="1" applyFill="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wrapText="1"/>
      <protection hidden="1"/>
    </xf>
    <xf numFmtId="0" fontId="32" fillId="3" borderId="57" xfId="28"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0" borderId="51" xfId="0" applyFont="1" applyBorder="1" applyAlignment="1" applyProtection="1">
      <alignment horizontal="left" vertical="center" wrapText="1"/>
      <protection hidden="1"/>
    </xf>
    <xf numFmtId="0" fontId="32" fillId="13" borderId="50" xfId="0" applyFont="1" applyFill="1" applyBorder="1" applyAlignment="1" applyProtection="1">
      <alignment horizontal="center" vertical="center" wrapText="1"/>
      <protection hidden="1"/>
    </xf>
    <xf numFmtId="0" fontId="32" fillId="13" borderId="51" xfId="0" applyFont="1" applyFill="1" applyBorder="1" applyAlignment="1" applyProtection="1">
      <alignment horizontal="left" vertical="center" wrapText="1"/>
      <protection hidden="1"/>
    </xf>
    <xf numFmtId="167" fontId="32" fillId="13" borderId="50" xfId="25" applyFont="1" applyFill="1" applyBorder="1" applyAlignment="1" applyProtection="1">
      <alignment horizontal="center" vertical="center" wrapText="1"/>
      <protection hidden="1"/>
    </xf>
    <xf numFmtId="167" fontId="32" fillId="13" borderId="51" xfId="25" applyFont="1" applyFill="1" applyBorder="1" applyAlignment="1" applyProtection="1">
      <alignment horizontal="center" vertical="center" wrapText="1"/>
      <protection hidden="1"/>
    </xf>
    <xf numFmtId="167" fontId="32" fillId="13" borderId="57" xfId="25" applyFont="1" applyFill="1" applyBorder="1" applyAlignment="1" applyProtection="1">
      <alignment horizontal="center" vertical="center" wrapText="1"/>
      <protection hidden="1"/>
    </xf>
    <xf numFmtId="0" fontId="32" fillId="13" borderId="53" xfId="0" applyFont="1" applyFill="1" applyBorder="1" applyAlignment="1" applyProtection="1">
      <alignment horizontal="center" vertical="center" wrapText="1"/>
      <protection hidden="1"/>
    </xf>
    <xf numFmtId="0" fontId="32" fillId="13" borderId="55" xfId="0" applyFont="1" applyFill="1" applyBorder="1" applyAlignment="1" applyProtection="1">
      <alignment horizontal="left" vertical="center" wrapText="1"/>
      <protection hidden="1"/>
    </xf>
    <xf numFmtId="167" fontId="32" fillId="13" borderId="53" xfId="25" applyFont="1" applyFill="1" applyBorder="1" applyAlignment="1" applyProtection="1">
      <alignment horizontal="center" vertical="center" wrapText="1"/>
      <protection hidden="1"/>
    </xf>
    <xf numFmtId="167" fontId="32" fillId="13" borderId="55" xfId="25" applyFont="1" applyFill="1" applyBorder="1" applyAlignment="1" applyProtection="1">
      <alignment horizontal="center" vertical="center" wrapText="1"/>
      <protection hidden="1"/>
    </xf>
    <xf numFmtId="167" fontId="32" fillId="13" borderId="58" xfId="25" applyFont="1" applyFill="1" applyBorder="1" applyAlignment="1" applyProtection="1">
      <alignment horizontal="center" vertical="center" wrapText="1"/>
      <protection hidden="1"/>
    </xf>
    <xf numFmtId="164" fontId="32" fillId="2" borderId="41" xfId="18" applyFont="1" applyFill="1" applyBorder="1" applyAlignment="1" applyProtection="1">
      <alignment vertical="center" wrapText="1"/>
      <protection hidden="1"/>
    </xf>
    <xf numFmtId="37" fontId="14" fillId="5" borderId="0" xfId="32" applyNumberFormat="1" applyFont="1" applyFill="1" applyBorder="1" applyAlignment="1" applyProtection="1">
      <alignment horizontal="centerContinuous"/>
    </xf>
    <xf numFmtId="0" fontId="15" fillId="9" borderId="6" xfId="28" applyFont="1" applyFill="1" applyBorder="1"/>
    <xf numFmtId="0" fontId="16" fillId="9" borderId="7" xfId="28" applyFont="1" applyFill="1" applyBorder="1" applyAlignment="1">
      <alignment horizontal="right"/>
    </xf>
    <xf numFmtId="10" fontId="16" fillId="9" borderId="8" xfId="36" applyNumberFormat="1" applyFont="1" applyFill="1" applyBorder="1" applyAlignment="1">
      <alignment horizontal="center"/>
    </xf>
    <xf numFmtId="0" fontId="16" fillId="9" borderId="7" xfId="28" quotePrefix="1" applyFont="1" applyFill="1" applyBorder="1" applyAlignment="1">
      <alignment horizontal="right"/>
    </xf>
    <xf numFmtId="49" fontId="18" fillId="10" borderId="11" xfId="28" applyNumberFormat="1" applyFont="1" applyFill="1" applyBorder="1" applyAlignment="1">
      <alignment horizontal="center" wrapText="1"/>
    </xf>
    <xf numFmtId="49" fontId="18" fillId="0" borderId="11" xfId="28" applyNumberFormat="1" applyFont="1" applyBorder="1" applyAlignment="1">
      <alignment horizontal="center" wrapText="1"/>
    </xf>
    <xf numFmtId="49" fontId="18" fillId="20" borderId="11" xfId="28" applyNumberFormat="1" applyFont="1" applyFill="1" applyBorder="1" applyAlignment="1">
      <alignment horizontal="center" wrapText="1"/>
    </xf>
    <xf numFmtId="37" fontId="11" fillId="2" borderId="10" xfId="32" applyNumberFormat="1" applyFont="1" applyFill="1" applyBorder="1" applyProtection="1"/>
    <xf numFmtId="10" fontId="20" fillId="2" borderId="0" xfId="36" applyNumberFormat="1" applyFont="1" applyFill="1" applyAlignment="1">
      <alignment horizontal="center"/>
    </xf>
    <xf numFmtId="0" fontId="20" fillId="2" borderId="0" xfId="28" quotePrefix="1" applyFont="1" applyFill="1" applyAlignment="1">
      <alignment horizontal="right"/>
    </xf>
    <xf numFmtId="0" fontId="20" fillId="2" borderId="0" xfId="28" applyFont="1" applyFill="1" applyAlignment="1">
      <alignment horizontal="left"/>
    </xf>
    <xf numFmtId="0" fontId="12" fillId="2" borderId="11" xfId="28" applyFont="1" applyFill="1" applyBorder="1" applyAlignment="1">
      <alignment horizontal="center"/>
    </xf>
    <xf numFmtId="0" fontId="12" fillId="2" borderId="19" xfId="28" applyFont="1" applyFill="1" applyBorder="1" applyAlignment="1">
      <alignment horizontal="center"/>
    </xf>
    <xf numFmtId="0" fontId="12" fillId="2" borderId="0" xfId="28" quotePrefix="1" applyFont="1" applyFill="1" applyAlignment="1">
      <alignment horizontal="left"/>
    </xf>
    <xf numFmtId="0" fontId="41" fillId="25" borderId="0" xfId="28" applyFont="1" applyFill="1" applyAlignment="1" applyProtection="1">
      <alignment vertical="center"/>
      <protection hidden="1"/>
    </xf>
    <xf numFmtId="0" fontId="31" fillId="25" borderId="0" xfId="28" applyFont="1" applyFill="1" applyAlignment="1" applyProtection="1">
      <alignment vertical="center"/>
      <protection hidden="1"/>
    </xf>
    <xf numFmtId="0" fontId="31" fillId="25" borderId="0" xfId="28" quotePrefix="1" applyFont="1" applyFill="1" applyBorder="1" applyAlignment="1" applyProtection="1">
      <alignment vertical="center"/>
      <protection hidden="1"/>
    </xf>
    <xf numFmtId="0" fontId="42" fillId="2" borderId="0" xfId="0" applyFont="1" applyFill="1" applyBorder="1" applyAlignment="1" applyProtection="1">
      <alignment horizontal="left" vertical="center" wrapText="1"/>
      <protection hidden="1"/>
    </xf>
    <xf numFmtId="167" fontId="42" fillId="2" borderId="0" xfId="25" applyFont="1" applyFill="1" applyBorder="1" applyAlignment="1" applyProtection="1">
      <alignment vertical="center" wrapText="1"/>
      <protection hidden="1"/>
    </xf>
    <xf numFmtId="167" fontId="42" fillId="2" borderId="0" xfId="25" applyNumberFormat="1" applyFont="1" applyFill="1" applyBorder="1" applyAlignment="1" applyProtection="1">
      <alignment vertical="center" wrapText="1"/>
      <protection hidden="1"/>
    </xf>
    <xf numFmtId="0" fontId="43" fillId="14" borderId="0" xfId="0" applyFont="1" applyFill="1" applyBorder="1" applyAlignment="1" applyProtection="1">
      <alignment vertical="center"/>
      <protection hidden="1"/>
    </xf>
    <xf numFmtId="0" fontId="42" fillId="0" borderId="62" xfId="0" applyFont="1" applyFill="1" applyBorder="1" applyAlignment="1" applyProtection="1">
      <alignment horizontal="left" vertical="center" wrapText="1"/>
      <protection hidden="1"/>
    </xf>
    <xf numFmtId="167" fontId="42" fillId="0" borderId="77" xfId="25" applyFont="1" applyFill="1" applyBorder="1" applyAlignment="1" applyProtection="1">
      <alignment horizontal="right" vertical="center" wrapText="1"/>
      <protection hidden="1"/>
    </xf>
    <xf numFmtId="0" fontId="42" fillId="0" borderId="50"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167" fontId="42" fillId="0" borderId="52" xfId="25" applyNumberFormat="1" applyFont="1" applyFill="1" applyBorder="1" applyAlignment="1" applyProtection="1">
      <alignment horizontal="right" vertical="center" wrapText="1"/>
      <protection hidden="1"/>
    </xf>
    <xf numFmtId="167" fontId="42" fillId="0" borderId="52" xfId="25" quotePrefix="1" applyFont="1" applyFill="1" applyBorder="1" applyAlignment="1" applyProtection="1">
      <alignment horizontal="right" vertical="center" wrapText="1"/>
      <protection hidden="1"/>
    </xf>
    <xf numFmtId="0" fontId="42" fillId="0" borderId="53"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167" fontId="42" fillId="2" borderId="0" xfId="25" applyFont="1" applyFill="1" applyBorder="1" applyAlignment="1" applyProtection="1">
      <alignment horizontal="center" vertical="center" wrapText="1"/>
      <protection hidden="1"/>
    </xf>
    <xf numFmtId="176" fontId="33" fillId="3" borderId="51" xfId="28" quotePrefix="1" applyNumberFormat="1" applyFont="1" applyFill="1" applyBorder="1" applyAlignment="1" applyProtection="1">
      <alignment horizontal="center" vertical="center" wrapText="1"/>
      <protection hidden="1"/>
    </xf>
    <xf numFmtId="0" fontId="49" fillId="0" borderId="0" xfId="28" applyFont="1" applyFill="1" applyAlignment="1" applyProtection="1">
      <alignment horizontal="center" vertical="center"/>
      <protection hidden="1"/>
    </xf>
    <xf numFmtId="0" fontId="42" fillId="3" borderId="50" xfId="0"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3" borderId="52" xfId="28" applyFont="1" applyFill="1" applyBorder="1" applyAlignment="1" applyProtection="1">
      <alignment horizontal="center" vertical="center" wrapText="1"/>
      <protection hidden="1"/>
    </xf>
    <xf numFmtId="0" fontId="38" fillId="16" borderId="0" xfId="0" applyFont="1" applyFill="1" applyAlignment="1" applyProtection="1">
      <alignment vertical="center" wrapText="1"/>
      <protection hidden="1"/>
    </xf>
    <xf numFmtId="0" fontId="32" fillId="0" borderId="0" xfId="0" applyFont="1" applyAlignment="1" applyProtection="1">
      <alignment vertical="center" wrapText="1"/>
      <protection hidden="1"/>
    </xf>
    <xf numFmtId="9" fontId="32" fillId="0" borderId="0" xfId="0" applyNumberFormat="1" applyFont="1" applyAlignment="1" applyProtection="1">
      <alignment vertical="center" wrapText="1"/>
      <protection hidden="1"/>
    </xf>
    <xf numFmtId="0" fontId="32" fillId="0" borderId="39" xfId="0" applyFont="1" applyBorder="1" applyAlignment="1" applyProtection="1">
      <alignment horizontal="left" vertical="center"/>
      <protection hidden="1"/>
    </xf>
    <xf numFmtId="0" fontId="32" fillId="21" borderId="0" xfId="0" applyFont="1" applyFill="1" applyAlignment="1" applyProtection="1">
      <alignment vertical="center" wrapText="1"/>
      <protection hidden="1"/>
    </xf>
    <xf numFmtId="164" fontId="32" fillId="21" borderId="0" xfId="18" applyFont="1" applyFill="1" applyAlignment="1" applyProtection="1">
      <alignment vertical="center" wrapText="1"/>
      <protection hidden="1"/>
    </xf>
    <xf numFmtId="164" fontId="32" fillId="0" borderId="0" xfId="18" applyFont="1" applyAlignment="1" applyProtection="1">
      <alignment vertical="center" wrapText="1"/>
      <protection hidden="1"/>
    </xf>
    <xf numFmtId="0" fontId="32" fillId="0" borderId="41" xfId="0" applyFont="1" applyBorder="1" applyAlignment="1" applyProtection="1">
      <alignment horizontal="left" vertical="center"/>
      <protection hidden="1"/>
    </xf>
    <xf numFmtId="2" fontId="32" fillId="21" borderId="0" xfId="0" applyNumberFormat="1" applyFont="1" applyFill="1" applyAlignment="1" applyProtection="1">
      <alignment vertical="center" wrapText="1"/>
      <protection hidden="1"/>
    </xf>
    <xf numFmtId="167" fontId="32" fillId="21" borderId="0" xfId="0" applyNumberFormat="1" applyFont="1" applyFill="1" applyAlignment="1" applyProtection="1">
      <alignment vertical="center" wrapText="1"/>
      <protection hidden="1"/>
    </xf>
    <xf numFmtId="174" fontId="32" fillId="0" borderId="0" xfId="18" applyNumberFormat="1" applyFont="1" applyAlignment="1" applyProtection="1">
      <alignment vertical="center" wrapText="1"/>
      <protection hidden="1"/>
    </xf>
    <xf numFmtId="164" fontId="54" fillId="0" borderId="78" xfId="18" applyNumberFormat="1" applyFont="1" applyBorder="1" applyAlignment="1" applyProtection="1">
      <alignment vertical="center" wrapText="1"/>
      <protection hidden="1"/>
    </xf>
    <xf numFmtId="175" fontId="55" fillId="0" borderId="79" xfId="34" applyNumberFormat="1" applyFont="1" applyBorder="1" applyAlignment="1" applyProtection="1">
      <alignment vertical="center" wrapText="1"/>
      <protection hidden="1"/>
    </xf>
    <xf numFmtId="0" fontId="32" fillId="0" borderId="0" xfId="0" applyFont="1" applyAlignment="1" applyProtection="1">
      <alignment horizontal="left" vertical="center" wrapText="1"/>
      <protection hidden="1"/>
    </xf>
    <xf numFmtId="164" fontId="32" fillId="0" borderId="0" xfId="0" applyNumberFormat="1" applyFont="1" applyAlignment="1" applyProtection="1">
      <alignment horizontal="left" vertical="center" wrapText="1"/>
      <protection hidden="1"/>
    </xf>
    <xf numFmtId="0" fontId="54" fillId="0" borderId="0" xfId="0" applyFont="1" applyAlignment="1" applyProtection="1">
      <alignment horizontal="left" vertical="center" wrapText="1"/>
      <protection hidden="1"/>
    </xf>
    <xf numFmtId="0" fontId="56" fillId="0" borderId="0" xfId="0" applyFont="1" applyAlignment="1" applyProtection="1">
      <alignment vertical="center" wrapText="1"/>
      <protection hidden="1"/>
    </xf>
    <xf numFmtId="0" fontId="38" fillId="0" borderId="0" xfId="0" applyFont="1" applyAlignment="1" applyProtection="1">
      <alignment horizontal="right" vertical="center" wrapText="1"/>
      <protection hidden="1"/>
    </xf>
    <xf numFmtId="0" fontId="38" fillId="0" borderId="0" xfId="0" applyFont="1" applyAlignment="1" applyProtection="1">
      <alignment horizontal="left" vertical="center" wrapText="1"/>
      <protection hidden="1"/>
    </xf>
    <xf numFmtId="164" fontId="38" fillId="0" borderId="1" xfId="18" applyFont="1" applyBorder="1" applyAlignment="1" applyProtection="1">
      <alignment horizontal="center" vertical="center" wrapText="1"/>
      <protection hidden="1"/>
    </xf>
    <xf numFmtId="164" fontId="57" fillId="19" borderId="1" xfId="18" applyFont="1" applyFill="1" applyBorder="1" applyAlignment="1" applyProtection="1">
      <alignment horizontal="center" vertical="center" wrapText="1"/>
      <protection hidden="1"/>
    </xf>
    <xf numFmtId="164" fontId="32" fillId="19" borderId="1" xfId="18" applyFont="1" applyFill="1" applyBorder="1" applyAlignment="1" applyProtection="1">
      <alignment horizontal="center" vertical="center" wrapText="1"/>
      <protection hidden="1"/>
    </xf>
    <xf numFmtId="173" fontId="38" fillId="18" borderId="1" xfId="34" applyNumberFormat="1" applyFont="1" applyFill="1" applyBorder="1" applyAlignment="1" applyProtection="1">
      <alignment horizontal="center" vertical="center" wrapText="1"/>
      <protection hidden="1"/>
    </xf>
    <xf numFmtId="0" fontId="38" fillId="0" borderId="0" xfId="0" applyFont="1" applyAlignment="1" applyProtection="1">
      <alignment horizontal="center" vertical="center" wrapText="1"/>
      <protection hidden="1"/>
    </xf>
    <xf numFmtId="0" fontId="58" fillId="0" borderId="1" xfId="0" applyFont="1" applyBorder="1" applyAlignment="1" applyProtection="1">
      <alignment horizontal="left" vertical="center" wrapText="1"/>
      <protection hidden="1"/>
    </xf>
    <xf numFmtId="164" fontId="38" fillId="0" borderId="1" xfId="18" applyFont="1" applyBorder="1" applyAlignment="1" applyProtection="1">
      <alignment vertical="center"/>
      <protection hidden="1"/>
    </xf>
    <xf numFmtId="2" fontId="38" fillId="0" borderId="1" xfId="0" applyNumberFormat="1" applyFont="1" applyBorder="1" applyAlignment="1" applyProtection="1">
      <alignment vertical="center" wrapText="1"/>
      <protection hidden="1"/>
    </xf>
    <xf numFmtId="0" fontId="38" fillId="19" borderId="1" xfId="0" applyFont="1" applyFill="1" applyBorder="1" applyAlignment="1" applyProtection="1">
      <alignment vertical="center" wrapText="1"/>
      <protection hidden="1"/>
    </xf>
    <xf numFmtId="170" fontId="59" fillId="2" borderId="5" xfId="32" applyNumberFormat="1" applyFont="1" applyFill="1" applyBorder="1" applyProtection="1"/>
    <xf numFmtId="0" fontId="59" fillId="2" borderId="0" xfId="32" applyFont="1" applyFill="1" applyBorder="1"/>
    <xf numFmtId="0" fontId="12" fillId="2" borderId="0" xfId="28" applyFont="1" applyFill="1" applyBorder="1"/>
    <xf numFmtId="0" fontId="12" fillId="14" borderId="0" xfId="28" applyFont="1" applyFill="1"/>
    <xf numFmtId="0" fontId="12" fillId="0" borderId="0" xfId="28" applyFont="1"/>
    <xf numFmtId="0" fontId="12" fillId="2" borderId="0" xfId="28" applyFont="1" applyFill="1" applyAlignment="1">
      <alignment horizontal="centerContinuous"/>
    </xf>
    <xf numFmtId="0" fontId="12" fillId="0" borderId="9" xfId="28" applyFont="1" applyBorder="1"/>
    <xf numFmtId="0" fontId="12" fillId="0" borderId="10" xfId="28" applyFont="1" applyBorder="1"/>
    <xf numFmtId="170" fontId="59" fillId="0" borderId="6" xfId="32" applyNumberFormat="1" applyFont="1" applyBorder="1" applyProtection="1"/>
    <xf numFmtId="37" fontId="11" fillId="0" borderId="8" xfId="32" applyNumberFormat="1" applyFont="1" applyBorder="1" applyProtection="1"/>
    <xf numFmtId="4" fontId="12" fillId="4" borderId="6" xfId="28" applyNumberFormat="1" applyFont="1" applyFill="1" applyBorder="1"/>
    <xf numFmtId="4" fontId="12" fillId="0" borderId="7" xfId="28" applyNumberFormat="1" applyFont="1" applyBorder="1"/>
    <xf numFmtId="4" fontId="12" fillId="0" borderId="8" xfId="28" applyNumberFormat="1" applyFont="1" applyBorder="1"/>
    <xf numFmtId="4" fontId="12" fillId="7" borderId="6" xfId="28" applyNumberFormat="1" applyFont="1" applyFill="1" applyBorder="1"/>
    <xf numFmtId="4" fontId="12" fillId="20" borderId="7" xfId="28" applyNumberFormat="1" applyFont="1" applyFill="1" applyBorder="1"/>
    <xf numFmtId="0" fontId="20" fillId="0" borderId="5" xfId="32" applyNumberFormat="1" applyFont="1" applyBorder="1" applyAlignment="1" applyProtection="1">
      <alignment horizontal="center"/>
    </xf>
    <xf numFmtId="37" fontId="11" fillId="0" borderId="12" xfId="32" applyNumberFormat="1" applyFont="1" applyBorder="1" applyProtection="1"/>
    <xf numFmtId="4" fontId="12" fillId="4" borderId="5" xfId="28" applyNumberFormat="1" applyFont="1" applyFill="1" applyBorder="1"/>
    <xf numFmtId="4" fontId="12" fillId="0" borderId="0" xfId="28" applyNumberFormat="1" applyFont="1" applyBorder="1"/>
    <xf numFmtId="4" fontId="12" fillId="0" borderId="12" xfId="28" applyNumberFormat="1" applyFont="1" applyBorder="1"/>
    <xf numFmtId="4" fontId="12" fillId="7" borderId="5" xfId="28" applyNumberFormat="1" applyFont="1" applyFill="1" applyBorder="1"/>
    <xf numFmtId="4" fontId="12" fillId="20" borderId="0" xfId="28" applyNumberFormat="1" applyFont="1" applyFill="1" applyBorder="1"/>
    <xf numFmtId="37" fontId="11" fillId="0" borderId="8" xfId="32" quotePrefix="1" applyNumberFormat="1" applyFont="1" applyBorder="1" applyAlignment="1" applyProtection="1">
      <alignment horizontal="left"/>
    </xf>
    <xf numFmtId="37" fontId="11" fillId="0" borderId="12" xfId="32" quotePrefix="1" applyNumberFormat="1" applyFont="1" applyBorder="1" applyAlignment="1" applyProtection="1">
      <alignment horizontal="left"/>
    </xf>
    <xf numFmtId="0" fontId="20" fillId="0" borderId="13" xfId="32" applyNumberFormat="1" applyFont="1" applyBorder="1" applyAlignment="1" applyProtection="1">
      <alignment horizontal="center"/>
    </xf>
    <xf numFmtId="37" fontId="11" fillId="0" borderId="14" xfId="32" applyNumberFormat="1" applyFont="1" applyFill="1" applyBorder="1" applyProtection="1"/>
    <xf numFmtId="4" fontId="12" fillId="4" borderId="13" xfId="28" applyNumberFormat="1" applyFont="1" applyFill="1" applyBorder="1"/>
    <xf numFmtId="4" fontId="12" fillId="0" borderId="15" xfId="28" applyNumberFormat="1" applyFont="1" applyBorder="1"/>
    <xf numFmtId="4" fontId="12" fillId="0" borderId="14" xfId="28" applyNumberFormat="1" applyFont="1" applyBorder="1"/>
    <xf numFmtId="4" fontId="12" fillId="7" borderId="13" xfId="28" applyNumberFormat="1" applyFont="1" applyFill="1" applyBorder="1"/>
    <xf numFmtId="4" fontId="12" fillId="20" borderId="15" xfId="28" applyNumberFormat="1" applyFont="1" applyFill="1" applyBorder="1"/>
    <xf numFmtId="170" fontId="59" fillId="0" borderId="5" xfId="32" applyNumberFormat="1" applyFont="1" applyBorder="1" applyProtection="1"/>
    <xf numFmtId="37" fontId="11" fillId="0" borderId="12" xfId="32" applyNumberFormat="1" applyFont="1" applyFill="1" applyBorder="1" applyProtection="1"/>
    <xf numFmtId="4" fontId="12" fillId="7" borderId="0" xfId="28" applyNumberFormat="1" applyFont="1" applyFill="1" applyBorder="1"/>
    <xf numFmtId="170" fontId="59" fillId="0" borderId="13" xfId="32" applyNumberFormat="1" applyFont="1" applyBorder="1" applyProtection="1"/>
    <xf numFmtId="4" fontId="12" fillId="0" borderId="13" xfId="28" applyNumberFormat="1" applyFont="1" applyBorder="1"/>
    <xf numFmtId="0" fontId="20" fillId="6" borderId="13" xfId="32" applyNumberFormat="1" applyFont="1" applyFill="1" applyBorder="1" applyAlignment="1" applyProtection="1">
      <alignment horizontal="center"/>
    </xf>
    <xf numFmtId="37" fontId="11" fillId="6" borderId="14" xfId="32" applyNumberFormat="1" applyFont="1" applyFill="1" applyBorder="1" applyProtection="1"/>
    <xf numFmtId="4" fontId="12" fillId="6" borderId="13" xfId="28" applyNumberFormat="1" applyFont="1" applyFill="1" applyBorder="1"/>
    <xf numFmtId="4" fontId="12" fillId="6" borderId="15" xfId="28" applyNumberFormat="1" applyFont="1" applyFill="1" applyBorder="1"/>
    <xf numFmtId="4" fontId="12" fillId="6" borderId="14" xfId="28" applyNumberFormat="1" applyFont="1" applyFill="1" applyBorder="1"/>
    <xf numFmtId="4" fontId="12" fillId="7" borderId="7" xfId="28" applyNumberFormat="1" applyFont="1" applyFill="1" applyBorder="1"/>
    <xf numFmtId="37" fontId="11" fillId="0" borderId="14" xfId="32" quotePrefix="1" applyNumberFormat="1" applyFont="1" applyFill="1" applyBorder="1" applyAlignment="1" applyProtection="1">
      <alignment horizontal="left"/>
    </xf>
    <xf numFmtId="4" fontId="12" fillId="7" borderId="15" xfId="28" applyNumberFormat="1" applyFont="1" applyFill="1" applyBorder="1"/>
    <xf numFmtId="4" fontId="12" fillId="0" borderId="0" xfId="28" applyNumberFormat="1" applyFont="1"/>
    <xf numFmtId="0" fontId="20" fillId="6" borderId="5" xfId="32" applyNumberFormat="1" applyFont="1" applyFill="1" applyBorder="1" applyAlignment="1" applyProtection="1">
      <alignment horizontal="center"/>
    </xf>
    <xf numFmtId="37" fontId="11" fillId="6" borderId="12" xfId="32" applyNumberFormat="1" applyFont="1" applyFill="1" applyBorder="1" applyProtection="1"/>
    <xf numFmtId="4" fontId="12" fillId="6" borderId="5" xfId="28" applyNumberFormat="1" applyFont="1" applyFill="1" applyBorder="1"/>
    <xf numFmtId="4" fontId="12" fillId="6" borderId="0" xfId="28" applyNumberFormat="1" applyFont="1" applyFill="1" applyBorder="1"/>
    <xf numFmtId="4" fontId="12" fillId="6" borderId="12" xfId="28" applyNumberFormat="1" applyFont="1" applyFill="1" applyBorder="1"/>
    <xf numFmtId="37" fontId="11" fillId="0" borderId="14" xfId="32" applyNumberFormat="1" applyFont="1" applyBorder="1" applyProtection="1"/>
    <xf numFmtId="0" fontId="20" fillId="0" borderId="6" xfId="32" applyNumberFormat="1" applyFont="1" applyBorder="1" applyAlignment="1" applyProtection="1">
      <alignment horizontal="center"/>
    </xf>
    <xf numFmtId="4" fontId="12" fillId="4" borderId="0" xfId="28" applyNumberFormat="1" applyFont="1" applyFill="1" applyBorder="1"/>
    <xf numFmtId="4" fontId="12" fillId="0" borderId="6" xfId="28" applyNumberFormat="1" applyFont="1" applyBorder="1"/>
    <xf numFmtId="4" fontId="12" fillId="0" borderId="5" xfId="28" applyNumberFormat="1" applyFont="1" applyBorder="1"/>
    <xf numFmtId="0" fontId="20" fillId="0" borderId="5" xfId="32" applyNumberFormat="1" applyFont="1" applyFill="1" applyBorder="1" applyAlignment="1" applyProtection="1">
      <alignment horizontal="center"/>
    </xf>
    <xf numFmtId="4" fontId="12" fillId="0" borderId="5" xfId="28" applyNumberFormat="1" applyFont="1" applyFill="1" applyBorder="1"/>
    <xf numFmtId="4" fontId="12" fillId="0" borderId="0" xfId="28" applyNumberFormat="1" applyFont="1" applyFill="1" applyBorder="1"/>
    <xf numFmtId="4" fontId="12" fillId="0" borderId="12" xfId="28" applyNumberFormat="1" applyFont="1" applyFill="1" applyBorder="1"/>
    <xf numFmtId="4" fontId="12" fillId="0" borderId="13" xfId="28" applyNumberFormat="1" applyFont="1" applyFill="1" applyBorder="1"/>
    <xf numFmtId="4" fontId="12" fillId="0" borderId="15" xfId="28" applyNumberFormat="1" applyFont="1" applyFill="1" applyBorder="1"/>
    <xf numFmtId="4" fontId="12" fillId="0" borderId="14" xfId="28" applyNumberFormat="1" applyFont="1" applyFill="1" applyBorder="1"/>
    <xf numFmtId="4" fontId="12" fillId="2" borderId="0" xfId="28" applyNumberFormat="1" applyFont="1" applyFill="1" applyBorder="1"/>
    <xf numFmtId="0" fontId="12" fillId="6" borderId="0" xfId="28" applyFont="1" applyFill="1"/>
    <xf numFmtId="0" fontId="12" fillId="6" borderId="0" xfId="28" applyFont="1" applyFill="1" applyAlignment="1">
      <alignment horizontal="left"/>
    </xf>
    <xf numFmtId="0" fontId="12" fillId="11" borderId="0" xfId="28" applyFont="1" applyFill="1"/>
    <xf numFmtId="37" fontId="11" fillId="2" borderId="0" xfId="32" applyNumberFormat="1" applyFont="1" applyFill="1" applyBorder="1" applyProtection="1"/>
    <xf numFmtId="4" fontId="12" fillId="27" borderId="0" xfId="28" applyNumberFormat="1" applyFont="1" applyFill="1" applyBorder="1"/>
    <xf numFmtId="4" fontId="12" fillId="28" borderId="0" xfId="28" applyNumberFormat="1" applyFont="1" applyFill="1" applyBorder="1"/>
    <xf numFmtId="0" fontId="20" fillId="2" borderId="9" xfId="32" applyNumberFormat="1" applyFont="1" applyFill="1" applyBorder="1" applyAlignment="1" applyProtection="1">
      <alignment horizontal="center"/>
    </xf>
    <xf numFmtId="0" fontId="12" fillId="2" borderId="10" xfId="28" applyFont="1" applyFill="1" applyBorder="1"/>
    <xf numFmtId="10" fontId="12" fillId="0" borderId="0" xfId="28" applyNumberFormat="1" applyFont="1"/>
    <xf numFmtId="0" fontId="12" fillId="2" borderId="16" xfId="28" applyFont="1" applyFill="1" applyBorder="1"/>
    <xf numFmtId="0" fontId="60" fillId="2" borderId="11" xfId="28" applyFont="1" applyFill="1" applyBorder="1"/>
    <xf numFmtId="0" fontId="12" fillId="2" borderId="11" xfId="28" applyFont="1" applyFill="1" applyBorder="1"/>
    <xf numFmtId="0" fontId="60" fillId="2" borderId="11" xfId="28" applyFont="1" applyFill="1" applyBorder="1" applyAlignment="1">
      <alignment horizontal="centerContinuous"/>
    </xf>
    <xf numFmtId="0" fontId="12" fillId="2" borderId="11" xfId="28" applyFont="1" applyFill="1" applyBorder="1" applyAlignment="1">
      <alignment horizontal="centerContinuous"/>
    </xf>
    <xf numFmtId="0" fontId="60" fillId="2" borderId="11" xfId="28" applyFont="1" applyFill="1" applyBorder="1" applyAlignment="1">
      <alignment horizontal="left"/>
    </xf>
    <xf numFmtId="0" fontId="12" fillId="2" borderId="9" xfId="28" applyFont="1" applyFill="1" applyBorder="1" applyAlignment="1">
      <alignment horizontal="centerContinuous"/>
    </xf>
    <xf numFmtId="0" fontId="12" fillId="2" borderId="17" xfId="28" applyFont="1" applyFill="1" applyBorder="1" applyAlignment="1">
      <alignment horizontal="centerContinuous"/>
    </xf>
    <xf numFmtId="0" fontId="12" fillId="2" borderId="10" xfId="28" applyFont="1" applyFill="1" applyBorder="1" applyAlignment="1">
      <alignment horizontal="centerContinuous"/>
    </xf>
    <xf numFmtId="0" fontId="12" fillId="2" borderId="18" xfId="28" applyFont="1" applyFill="1" applyBorder="1"/>
    <xf numFmtId="4" fontId="12" fillId="2" borderId="11" xfId="28" applyNumberFormat="1" applyFont="1" applyFill="1" applyBorder="1"/>
    <xf numFmtId="0" fontId="12" fillId="2" borderId="9" xfId="28" applyFont="1" applyFill="1" applyBorder="1"/>
    <xf numFmtId="4" fontId="12" fillId="2" borderId="17" xfId="28" applyNumberFormat="1" applyFont="1" applyFill="1" applyBorder="1"/>
    <xf numFmtId="4" fontId="12" fillId="2" borderId="17" xfId="28" applyNumberFormat="1" applyFont="1" applyFill="1" applyBorder="1" applyAlignment="1">
      <alignment horizontal="centerContinuous"/>
    </xf>
    <xf numFmtId="4" fontId="12" fillId="2" borderId="10" xfId="28" applyNumberFormat="1" applyFont="1" applyFill="1" applyBorder="1" applyAlignment="1">
      <alignment horizontal="centerContinuous"/>
    </xf>
    <xf numFmtId="0" fontId="12" fillId="2" borderId="17" xfId="28" applyFont="1" applyFill="1" applyBorder="1"/>
    <xf numFmtId="4" fontId="12" fillId="2" borderId="0" xfId="28" applyNumberFormat="1" applyFont="1" applyFill="1"/>
    <xf numFmtId="0" fontId="12" fillId="2" borderId="19" xfId="28" applyFont="1" applyFill="1" applyBorder="1"/>
    <xf numFmtId="0" fontId="60" fillId="2" borderId="19" xfId="28" applyFont="1" applyFill="1" applyBorder="1"/>
    <xf numFmtId="4" fontId="12" fillId="2" borderId="19" xfId="28" applyNumberFormat="1" applyFont="1" applyFill="1" applyBorder="1"/>
    <xf numFmtId="0" fontId="12" fillId="2" borderId="20" xfId="28" applyFont="1" applyFill="1" applyBorder="1" applyAlignment="1">
      <alignment horizontal="centerContinuous"/>
    </xf>
    <xf numFmtId="0" fontId="12" fillId="2" borderId="21" xfId="28" applyFont="1" applyFill="1" applyBorder="1" applyAlignment="1">
      <alignment horizontal="centerContinuous"/>
    </xf>
    <xf numFmtId="0" fontId="60" fillId="2" borderId="19" xfId="28" applyFont="1" applyFill="1" applyBorder="1" applyAlignment="1">
      <alignment horizontal="centerContinuous"/>
    </xf>
    <xf numFmtId="0" fontId="12" fillId="2" borderId="19" xfId="28" applyFont="1" applyFill="1" applyBorder="1" applyAlignment="1">
      <alignment horizontal="centerContinuous"/>
    </xf>
    <xf numFmtId="2" fontId="12" fillId="14" borderId="0" xfId="28" applyNumberFormat="1" applyFont="1" applyFill="1"/>
    <xf numFmtId="0" fontId="12" fillId="2" borderId="22" xfId="28" applyFont="1" applyFill="1" applyBorder="1"/>
    <xf numFmtId="0" fontId="12" fillId="2" borderId="23" xfId="28" applyFont="1" applyFill="1" applyBorder="1"/>
    <xf numFmtId="4" fontId="12" fillId="2" borderId="23" xfId="28" applyNumberFormat="1" applyFont="1" applyFill="1" applyBorder="1"/>
    <xf numFmtId="0" fontId="12" fillId="2" borderId="24" xfId="28" applyFont="1" applyFill="1" applyBorder="1"/>
    <xf numFmtId="0" fontId="12" fillId="2" borderId="25" xfId="28" applyFont="1" applyFill="1" applyBorder="1"/>
    <xf numFmtId="0" fontId="60" fillId="2" borderId="23" xfId="28" applyFont="1" applyFill="1" applyBorder="1" applyAlignment="1">
      <alignment horizontal="centerContinuous"/>
    </xf>
    <xf numFmtId="4" fontId="12" fillId="2" borderId="26" xfId="28" applyNumberFormat="1" applyFont="1" applyFill="1" applyBorder="1" applyAlignment="1">
      <alignment horizontal="centerContinuous"/>
    </xf>
    <xf numFmtId="4" fontId="12" fillId="2" borderId="27" xfId="28" applyNumberFormat="1" applyFont="1" applyFill="1" applyBorder="1" applyAlignment="1">
      <alignment horizontal="centerContinuous"/>
    </xf>
    <xf numFmtId="0" fontId="60" fillId="2" borderId="23" xfId="28" applyFont="1" applyFill="1" applyBorder="1" applyAlignment="1">
      <alignment horizontal="left"/>
    </xf>
    <xf numFmtId="0" fontId="12" fillId="2" borderId="28" xfId="28" applyFont="1" applyFill="1" applyBorder="1"/>
    <xf numFmtId="0" fontId="12" fillId="2" borderId="29" xfId="28" applyFont="1" applyFill="1" applyBorder="1"/>
    <xf numFmtId="0" fontId="12" fillId="2" borderId="30" xfId="28" applyFont="1" applyFill="1" applyBorder="1"/>
    <xf numFmtId="4" fontId="12" fillId="2" borderId="30" xfId="28" applyNumberFormat="1" applyFont="1" applyFill="1" applyBorder="1"/>
    <xf numFmtId="4" fontId="12" fillId="2" borderId="31" xfId="28" applyNumberFormat="1" applyFont="1" applyFill="1" applyBorder="1"/>
    <xf numFmtId="4" fontId="12" fillId="2" borderId="32" xfId="28" applyNumberFormat="1" applyFont="1" applyFill="1" applyBorder="1"/>
    <xf numFmtId="2" fontId="12" fillId="0" borderId="0" xfId="28" applyNumberFormat="1" applyFont="1" applyFill="1"/>
    <xf numFmtId="0" fontId="20" fillId="2" borderId="0" xfId="28" applyFont="1" applyFill="1"/>
    <xf numFmtId="171" fontId="12" fillId="2" borderId="0" xfId="28" applyNumberFormat="1" applyFont="1" applyFill="1"/>
    <xf numFmtId="172" fontId="12" fillId="2" borderId="0" xfId="28" applyNumberFormat="1" applyFont="1" applyFill="1"/>
    <xf numFmtId="9" fontId="12" fillId="14" borderId="0" xfId="35" applyFont="1" applyFill="1"/>
    <xf numFmtId="0" fontId="62" fillId="0" borderId="0" xfId="28" applyFont="1" applyAlignment="1">
      <alignment wrapText="1"/>
    </xf>
    <xf numFmtId="2" fontId="22" fillId="0" borderId="2" xfId="0" applyNumberFormat="1" applyFont="1" applyFill="1" applyBorder="1" applyAlignment="1" applyProtection="1">
      <alignment vertical="center"/>
      <protection hidden="1"/>
    </xf>
    <xf numFmtId="2" fontId="22" fillId="0" borderId="3" xfId="0" applyNumberFormat="1" applyFont="1" applyFill="1" applyBorder="1" applyAlignment="1" applyProtection="1">
      <alignment vertical="center"/>
      <protection hidden="1"/>
    </xf>
    <xf numFmtId="2" fontId="22" fillId="0" borderId="3" xfId="0" applyNumberFormat="1" applyFont="1" applyBorder="1" applyAlignment="1" applyProtection="1">
      <alignment vertical="center"/>
      <protection hidden="1"/>
    </xf>
    <xf numFmtId="0" fontId="31" fillId="0" borderId="0" xfId="28" applyFont="1" applyAlignment="1" applyProtection="1">
      <alignment vertical="center"/>
      <protection hidden="1"/>
    </xf>
    <xf numFmtId="0" fontId="52" fillId="0" borderId="0" xfId="0" applyFont="1" applyAlignment="1" applyProtection="1">
      <alignment vertical="center"/>
      <protection hidden="1"/>
    </xf>
    <xf numFmtId="0" fontId="63" fillId="12" borderId="48" xfId="28" quotePrefix="1" applyFont="1" applyFill="1" applyBorder="1" applyAlignment="1" applyProtection="1">
      <alignment horizontal="left" vertical="center"/>
      <protection hidden="1"/>
    </xf>
    <xf numFmtId="0" fontId="52" fillId="0" borderId="0" xfId="0" applyFont="1" applyProtection="1">
      <protection hidden="1"/>
    </xf>
    <xf numFmtId="0" fontId="63" fillId="12" borderId="50" xfId="28" quotePrefix="1" applyFont="1" applyFill="1" applyBorder="1" applyAlignment="1" applyProtection="1">
      <alignment horizontal="left" vertical="center"/>
      <protection hidden="1"/>
    </xf>
    <xf numFmtId="0" fontId="51" fillId="0" borderId="0" xfId="0" applyFont="1" applyProtection="1">
      <protection hidden="1"/>
    </xf>
    <xf numFmtId="0" fontId="51" fillId="0" borderId="0" xfId="0" applyFont="1" applyAlignment="1" applyProtection="1">
      <alignment vertical="center"/>
      <protection hidden="1"/>
    </xf>
    <xf numFmtId="167" fontId="31" fillId="14" borderId="50" xfId="25" applyFont="1" applyFill="1" applyBorder="1" applyAlignment="1" applyProtection="1">
      <alignment horizontal="center" vertical="center" wrapText="1"/>
      <protection hidden="1"/>
    </xf>
    <xf numFmtId="167" fontId="31" fillId="14" borderId="51" xfId="25" applyFont="1" applyFill="1" applyBorder="1" applyAlignment="1" applyProtection="1">
      <alignment horizontal="center" vertical="center" wrapText="1"/>
      <protection hidden="1"/>
    </xf>
    <xf numFmtId="167" fontId="31" fillId="14" borderId="57" xfId="25" applyFont="1" applyFill="1" applyBorder="1" applyAlignment="1" applyProtection="1">
      <alignment horizontal="center" vertical="center" wrapText="1"/>
      <protection hidden="1"/>
    </xf>
    <xf numFmtId="167" fontId="31" fillId="14" borderId="50" xfId="25" quotePrefix="1" applyFont="1" applyFill="1" applyBorder="1" applyAlignment="1" applyProtection="1">
      <alignment horizontal="center" vertical="center" wrapText="1"/>
      <protection hidden="1"/>
    </xf>
    <xf numFmtId="167" fontId="31" fillId="14" borderId="51" xfId="25" quotePrefix="1" applyFont="1" applyFill="1" applyBorder="1" applyAlignment="1" applyProtection="1">
      <alignment horizontal="center" vertical="center" wrapText="1"/>
      <protection hidden="1"/>
    </xf>
    <xf numFmtId="167" fontId="31" fillId="14" borderId="57" xfId="25" quotePrefix="1" applyFont="1" applyFill="1" applyBorder="1" applyAlignment="1" applyProtection="1">
      <alignment horizontal="center" vertical="center" wrapText="1"/>
      <protection hidden="1"/>
    </xf>
    <xf numFmtId="1" fontId="52" fillId="0" borderId="0" xfId="0" applyNumberFormat="1" applyFont="1" applyAlignment="1" applyProtection="1">
      <alignment vertical="center"/>
      <protection hidden="1"/>
    </xf>
    <xf numFmtId="167" fontId="31" fillId="0" borderId="50" xfId="25" applyFont="1" applyFill="1" applyBorder="1" applyAlignment="1" applyProtection="1">
      <alignment horizontal="center" vertical="center" wrapText="1"/>
      <protection hidden="1"/>
    </xf>
    <xf numFmtId="167" fontId="31" fillId="0" borderId="51" xfId="25" applyFont="1" applyFill="1" applyBorder="1" applyAlignment="1" applyProtection="1">
      <alignment horizontal="center" vertical="center" wrapText="1"/>
      <protection hidden="1"/>
    </xf>
    <xf numFmtId="167" fontId="31" fillId="0" borderId="57" xfId="25" applyFont="1" applyFill="1" applyBorder="1" applyAlignment="1" applyProtection="1">
      <alignment horizontal="center" vertical="center" wrapText="1"/>
      <protection hidden="1"/>
    </xf>
    <xf numFmtId="0" fontId="31" fillId="0" borderId="0" xfId="28" quotePrefix="1" applyFont="1" applyFill="1" applyBorder="1" applyAlignment="1" applyProtection="1">
      <alignment horizontal="right" vertical="center" wrapText="1"/>
      <protection hidden="1"/>
    </xf>
    <xf numFmtId="0" fontId="31" fillId="0" borderId="0" xfId="28" applyFont="1" applyFill="1" applyBorder="1" applyAlignment="1" applyProtection="1">
      <alignment vertical="center" wrapText="1"/>
      <protection hidden="1"/>
    </xf>
    <xf numFmtId="0" fontId="31"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wrapText="1"/>
      <protection hidden="1"/>
    </xf>
    <xf numFmtId="0" fontId="31" fillId="0" borderId="0" xfId="28" applyFont="1" applyAlignment="1" applyProtection="1">
      <alignment vertical="center" wrapText="1"/>
      <protection hidden="1"/>
    </xf>
    <xf numFmtId="0" fontId="64" fillId="0" borderId="0" xfId="17" applyFont="1" applyFill="1" applyBorder="1" applyAlignment="1" applyProtection="1">
      <alignment vertical="center" wrapText="1"/>
      <protection hidden="1"/>
    </xf>
    <xf numFmtId="0" fontId="63" fillId="0" borderId="0" xfId="28" applyFont="1" applyFill="1" applyAlignment="1" applyProtection="1">
      <alignment vertical="center"/>
      <protection hidden="1"/>
    </xf>
    <xf numFmtId="0" fontId="63" fillId="12" borderId="37" xfId="28" quotePrefix="1" applyFont="1" applyFill="1" applyBorder="1" applyAlignment="1" applyProtection="1">
      <alignment horizontal="left" vertical="center"/>
      <protection hidden="1"/>
    </xf>
    <xf numFmtId="167" fontId="31" fillId="14" borderId="39" xfId="25" applyFont="1" applyFill="1" applyBorder="1" applyAlignment="1" applyProtection="1">
      <alignment horizontal="center" vertical="center" wrapText="1"/>
      <protection hidden="1"/>
    </xf>
    <xf numFmtId="167" fontId="31" fillId="0" borderId="47" xfId="25" applyFont="1" applyFill="1" applyBorder="1" applyAlignment="1" applyProtection="1">
      <alignment horizontal="center" vertical="center" wrapText="1"/>
      <protection hidden="1"/>
    </xf>
    <xf numFmtId="167" fontId="31" fillId="14" borderId="39" xfId="25" quotePrefix="1" applyFont="1" applyFill="1" applyBorder="1" applyAlignment="1" applyProtection="1">
      <alignment horizontal="center" vertical="center" wrapText="1"/>
      <protection hidden="1"/>
    </xf>
    <xf numFmtId="167" fontId="31" fillId="0" borderId="41" xfId="25" applyFont="1" applyFill="1" applyBorder="1" applyAlignment="1" applyProtection="1">
      <alignment horizontal="center" vertical="center" wrapText="1"/>
      <protection hidden="1"/>
    </xf>
    <xf numFmtId="167" fontId="31" fillId="0" borderId="44" xfId="25" applyFont="1" applyFill="1" applyBorder="1" applyAlignment="1" applyProtection="1">
      <alignment horizontal="center" vertical="center" wrapText="1"/>
      <protection hidden="1"/>
    </xf>
    <xf numFmtId="167" fontId="31" fillId="14" borderId="41" xfId="25" applyFont="1" applyFill="1" applyBorder="1" applyAlignment="1" applyProtection="1">
      <alignment horizontal="center" vertical="center" wrapText="1"/>
      <protection hidden="1"/>
    </xf>
    <xf numFmtId="167" fontId="31" fillId="14" borderId="44" xfId="25" applyFont="1" applyFill="1" applyBorder="1" applyAlignment="1" applyProtection="1">
      <alignment horizontal="center" vertical="center" wrapText="1"/>
      <protection hidden="1"/>
    </xf>
    <xf numFmtId="0" fontId="32" fillId="12" borderId="48" xfId="28" quotePrefix="1" applyFont="1" applyFill="1" applyBorder="1" applyAlignment="1" applyProtection="1">
      <alignment horizontal="left" vertical="center"/>
      <protection hidden="1"/>
    </xf>
    <xf numFmtId="0" fontId="65" fillId="0" borderId="0" xfId="0" applyFont="1" applyProtection="1">
      <protection hidden="1"/>
    </xf>
    <xf numFmtId="0" fontId="32" fillId="12" borderId="50" xfId="28" quotePrefix="1" applyFont="1" applyFill="1" applyBorder="1" applyAlignment="1" applyProtection="1">
      <alignment horizontal="left" vertical="center"/>
      <protection hidden="1"/>
    </xf>
    <xf numFmtId="167" fontId="32" fillId="14" borderId="50" xfId="25" applyFont="1" applyFill="1" applyBorder="1" applyAlignment="1" applyProtection="1">
      <alignment horizontal="center" vertical="center" wrapText="1"/>
      <protection hidden="1"/>
    </xf>
    <xf numFmtId="167" fontId="32" fillId="0" borderId="51" xfId="25" applyFont="1" applyFill="1" applyBorder="1" applyAlignment="1" applyProtection="1">
      <alignment horizontal="center" vertical="center" wrapText="1"/>
      <protection hidden="1"/>
    </xf>
    <xf numFmtId="167" fontId="32" fillId="14" borderId="57" xfId="25" applyFont="1" applyFill="1" applyBorder="1" applyAlignment="1" applyProtection="1">
      <alignment horizontal="center" vertical="center" wrapText="1"/>
      <protection hidden="1"/>
    </xf>
    <xf numFmtId="167" fontId="32" fillId="14" borderId="50" xfId="25" quotePrefix="1" applyFont="1" applyFill="1" applyBorder="1" applyAlignment="1" applyProtection="1">
      <alignment horizontal="center" vertical="center" wrapText="1"/>
      <protection hidden="1"/>
    </xf>
    <xf numFmtId="167" fontId="32" fillId="14" borderId="57" xfId="25" quotePrefix="1" applyFont="1" applyFill="1" applyBorder="1" applyAlignment="1" applyProtection="1">
      <alignment horizontal="center" vertical="center" wrapText="1"/>
      <protection hidden="1"/>
    </xf>
    <xf numFmtId="167" fontId="32" fillId="0" borderId="50" xfId="25" applyFont="1" applyFill="1" applyBorder="1" applyAlignment="1" applyProtection="1">
      <alignment horizontal="center" vertical="center" wrapText="1"/>
      <protection hidden="1"/>
    </xf>
    <xf numFmtId="167" fontId="32" fillId="0" borderId="57" xfId="25" applyFont="1" applyFill="1" applyBorder="1" applyAlignment="1" applyProtection="1">
      <alignment horizontal="center" vertical="center" wrapText="1"/>
      <protection hidden="1"/>
    </xf>
    <xf numFmtId="167" fontId="32" fillId="14" borderId="51" xfId="25" applyFont="1" applyFill="1" applyBorder="1" applyAlignment="1" applyProtection="1">
      <alignment horizontal="center" vertical="center" wrapText="1"/>
      <protection hidden="1"/>
    </xf>
    <xf numFmtId="0" fontId="32" fillId="0" borderId="0" xfId="28" applyFont="1" applyFill="1" applyAlignment="1" applyProtection="1">
      <alignment vertical="center"/>
      <protection hidden="1"/>
    </xf>
    <xf numFmtId="0" fontId="32" fillId="0" borderId="0" xfId="28" quotePrefix="1" applyFont="1" applyFill="1" applyBorder="1" applyAlignment="1" applyProtection="1">
      <alignment horizontal="right" vertical="center" wrapText="1"/>
      <protection hidden="1"/>
    </xf>
    <xf numFmtId="0" fontId="65" fillId="0" borderId="0" xfId="0" applyFont="1" applyAlignment="1" applyProtection="1">
      <alignment vertical="center"/>
      <protection hidden="1"/>
    </xf>
    <xf numFmtId="0" fontId="32" fillId="0" borderId="0" xfId="28" applyFont="1" applyFill="1" applyBorder="1" applyAlignment="1" applyProtection="1">
      <alignment horizontal="right" vertical="center" wrapText="1"/>
      <protection hidden="1"/>
    </xf>
    <xf numFmtId="0" fontId="31" fillId="0" borderId="0" xfId="28" applyFont="1" applyFill="1" applyAlignment="1" applyProtection="1">
      <alignment horizontal="right" vertical="center"/>
      <protection hidden="1"/>
    </xf>
    <xf numFmtId="0" fontId="31" fillId="0" borderId="0" xfId="28" applyFont="1" applyFill="1" applyBorder="1" applyAlignment="1" applyProtection="1">
      <alignment horizontal="left" vertical="center" wrapText="1"/>
      <protection hidden="1"/>
    </xf>
    <xf numFmtId="0" fontId="67" fillId="0" borderId="0" xfId="28" quotePrefix="1" applyFont="1" applyFill="1" applyBorder="1" applyAlignment="1" applyProtection="1">
      <alignment horizontal="right" vertical="center" wrapText="1"/>
      <protection hidden="1"/>
    </xf>
    <xf numFmtId="0" fontId="31" fillId="0" borderId="0" xfId="28" applyFont="1" applyFill="1" applyAlignment="1" applyProtection="1">
      <alignment vertical="center" wrapText="1"/>
      <protection hidden="1"/>
    </xf>
    <xf numFmtId="167" fontId="31" fillId="14" borderId="52" xfId="25" applyFont="1" applyFill="1" applyBorder="1" applyAlignment="1" applyProtection="1">
      <alignment horizontal="center" vertical="center" wrapText="1"/>
      <protection hidden="1"/>
    </xf>
    <xf numFmtId="167" fontId="31" fillId="14" borderId="52" xfId="25" quotePrefix="1" applyFont="1" applyFill="1" applyBorder="1" applyAlignment="1" applyProtection="1">
      <alignment horizontal="center" vertical="center" wrapText="1"/>
      <protection hidden="1"/>
    </xf>
    <xf numFmtId="167" fontId="31" fillId="0" borderId="52" xfId="25" applyFont="1" applyFill="1" applyBorder="1" applyAlignment="1" applyProtection="1">
      <alignment horizontal="center" vertical="center" wrapText="1"/>
      <protection hidden="1"/>
    </xf>
    <xf numFmtId="0" fontId="38" fillId="0" borderId="0" xfId="0" applyFont="1" applyAlignment="1" applyProtection="1">
      <alignment vertical="center"/>
      <protection hidden="1"/>
    </xf>
    <xf numFmtId="0" fontId="63" fillId="12" borderId="65" xfId="28" quotePrefix="1" applyFont="1" applyFill="1" applyBorder="1" applyAlignment="1" applyProtection="1">
      <alignment horizontal="left" vertical="center"/>
      <protection hidden="1"/>
    </xf>
    <xf numFmtId="0" fontId="33" fillId="0" borderId="0" xfId="0" applyFont="1" applyAlignment="1" applyProtection="1">
      <alignment vertical="center"/>
      <protection hidden="1"/>
    </xf>
    <xf numFmtId="0" fontId="52" fillId="0" borderId="0" xfId="0" applyFont="1"/>
    <xf numFmtId="0" fontId="68" fillId="12" borderId="70" xfId="28" applyFont="1" applyFill="1" applyBorder="1" applyAlignment="1" applyProtection="1">
      <alignment horizontal="left" vertical="center"/>
      <protection hidden="1"/>
    </xf>
    <xf numFmtId="0" fontId="33" fillId="0" borderId="0" xfId="28" applyFont="1" applyAlignment="1" applyProtection="1">
      <alignment vertical="center"/>
      <protection hidden="1"/>
    </xf>
    <xf numFmtId="0" fontId="31" fillId="0" borderId="50" xfId="28" applyFont="1" applyBorder="1" applyAlignment="1" applyProtection="1">
      <alignment vertical="center" wrapText="1"/>
      <protection hidden="1"/>
    </xf>
    <xf numFmtId="0" fontId="31" fillId="0" borderId="60" xfId="28" quotePrefix="1" applyFont="1" applyBorder="1" applyAlignment="1" applyProtection="1">
      <alignment horizontal="left" vertical="center" wrapText="1"/>
      <protection hidden="1"/>
    </xf>
    <xf numFmtId="0" fontId="31" fillId="0" borderId="60" xfId="28" applyFont="1" applyBorder="1" applyAlignment="1" applyProtection="1">
      <alignment vertical="center" wrapText="1"/>
      <protection hidden="1"/>
    </xf>
    <xf numFmtId="166" fontId="31" fillId="0" borderId="66" xfId="22" applyNumberFormat="1" applyFont="1" applyBorder="1" applyAlignment="1" applyProtection="1">
      <alignment vertical="center" wrapText="1"/>
      <protection hidden="1"/>
    </xf>
    <xf numFmtId="166" fontId="31" fillId="0" borderId="67" xfId="22" applyNumberFormat="1" applyFont="1" applyBorder="1" applyAlignment="1" applyProtection="1">
      <alignment vertical="center" wrapText="1"/>
      <protection hidden="1"/>
    </xf>
    <xf numFmtId="0" fontId="69" fillId="0" borderId="60" xfId="28" applyFont="1" applyBorder="1" applyAlignment="1" applyProtection="1">
      <alignment vertical="center" wrapText="1"/>
      <protection hidden="1"/>
    </xf>
    <xf numFmtId="166" fontId="69" fillId="0" borderId="66" xfId="22" applyNumberFormat="1" applyFont="1" applyBorder="1" applyAlignment="1" applyProtection="1">
      <alignment vertical="center" wrapText="1"/>
      <protection hidden="1"/>
    </xf>
    <xf numFmtId="166" fontId="69" fillId="0" borderId="67" xfId="22" applyNumberFormat="1" applyFont="1" applyBorder="1" applyAlignment="1" applyProtection="1">
      <alignment vertical="center" wrapText="1"/>
      <protection hidden="1"/>
    </xf>
    <xf numFmtId="166" fontId="69" fillId="0" borderId="66" xfId="22" applyNumberFormat="1" applyFont="1" applyBorder="1" applyAlignment="1" applyProtection="1">
      <alignment horizontal="center" vertical="center" wrapText="1"/>
      <protection hidden="1"/>
    </xf>
    <xf numFmtId="166" fontId="69" fillId="0" borderId="67" xfId="22" applyNumberFormat="1" applyFont="1" applyFill="1" applyBorder="1" applyAlignment="1" applyProtection="1">
      <alignment horizontal="center" vertical="center" wrapText="1"/>
      <protection hidden="1"/>
    </xf>
    <xf numFmtId="166" fontId="31" fillId="0" borderId="66" xfId="22" applyNumberFormat="1" applyFont="1" applyBorder="1" applyAlignment="1" applyProtection="1">
      <alignment horizontal="center" vertical="center" wrapText="1"/>
      <protection hidden="1"/>
    </xf>
    <xf numFmtId="166" fontId="31" fillId="0" borderId="67" xfId="22" applyNumberFormat="1" applyFont="1" applyBorder="1" applyAlignment="1" applyProtection="1">
      <alignment horizontal="center" vertical="center" wrapText="1"/>
      <protection hidden="1"/>
    </xf>
    <xf numFmtId="166" fontId="31" fillId="0" borderId="0" xfId="28" applyNumberFormat="1" applyFont="1" applyAlignment="1" applyProtection="1">
      <alignment vertical="center"/>
      <protection hidden="1"/>
    </xf>
    <xf numFmtId="167" fontId="31" fillId="14" borderId="80" xfId="25" applyFont="1" applyFill="1" applyBorder="1" applyAlignment="1" applyProtection="1">
      <alignment horizontal="center" vertical="center" wrapText="1"/>
      <protection hidden="1"/>
    </xf>
    <xf numFmtId="167" fontId="31" fillId="14" borderId="81" xfId="25" applyFont="1" applyFill="1" applyBorder="1" applyAlignment="1" applyProtection="1">
      <alignment horizontal="center" vertical="center" wrapText="1"/>
      <protection hidden="1"/>
    </xf>
    <xf numFmtId="167" fontId="31" fillId="14" borderId="60" xfId="25" applyFont="1" applyFill="1" applyBorder="1" applyAlignment="1" applyProtection="1">
      <alignment horizontal="center" vertical="center" wrapText="1"/>
      <protection hidden="1"/>
    </xf>
    <xf numFmtId="0" fontId="31" fillId="0" borderId="0" xfId="28" quotePrefix="1" applyFont="1" applyFill="1" applyAlignment="1" applyProtection="1">
      <alignment horizontal="right" vertical="center"/>
      <protection hidden="1"/>
    </xf>
    <xf numFmtId="0" fontId="52" fillId="0" borderId="0" xfId="0" applyFont="1" applyFill="1" applyProtection="1">
      <protection hidden="1"/>
    </xf>
    <xf numFmtId="173" fontId="52" fillId="0" borderId="0" xfId="34" applyNumberFormat="1" applyFont="1" applyProtection="1">
      <protection hidden="1"/>
    </xf>
    <xf numFmtId="0" fontId="63" fillId="12" borderId="62" xfId="28" quotePrefix="1" applyFont="1" applyFill="1" applyBorder="1" applyAlignment="1" applyProtection="1">
      <alignment horizontal="left" vertical="center"/>
      <protection hidden="1"/>
    </xf>
    <xf numFmtId="167" fontId="31" fillId="0" borderId="60" xfId="25" applyFont="1" applyFill="1" applyBorder="1" applyAlignment="1" applyProtection="1">
      <alignment horizontal="center" vertical="center" wrapText="1"/>
      <protection hidden="1"/>
    </xf>
    <xf numFmtId="0" fontId="52" fillId="0" borderId="0" xfId="0" applyFont="1" applyFill="1" applyAlignment="1" applyProtection="1">
      <alignment vertical="center"/>
      <protection hidden="1"/>
    </xf>
    <xf numFmtId="0" fontId="67" fillId="0" borderId="0" xfId="28" applyFont="1" applyFill="1" applyBorder="1" applyAlignment="1" applyProtection="1">
      <alignment horizontal="right" vertical="center" wrapText="1"/>
      <protection hidden="1"/>
    </xf>
    <xf numFmtId="0" fontId="63" fillId="0" borderId="0" xfId="28" applyFont="1" applyFill="1" applyAlignment="1" applyProtection="1">
      <alignment vertical="center" wrapText="1"/>
      <protection hidden="1"/>
    </xf>
    <xf numFmtId="0" fontId="63" fillId="12" borderId="50" xfId="28" quotePrefix="1" applyFont="1" applyFill="1" applyBorder="1" applyAlignment="1" applyProtection="1">
      <alignment horizontal="left" vertical="center" wrapText="1"/>
      <protection hidden="1"/>
    </xf>
    <xf numFmtId="0" fontId="33" fillId="0" borderId="0" xfId="28" applyFont="1" applyFill="1" applyAlignment="1" applyProtection="1">
      <alignment vertical="center" wrapText="1"/>
      <protection hidden="1"/>
    </xf>
    <xf numFmtId="0" fontId="32" fillId="0" borderId="0" xfId="28" applyFont="1" applyFill="1" applyAlignment="1" applyProtection="1">
      <alignment vertical="center" wrapText="1"/>
      <protection hidden="1"/>
    </xf>
    <xf numFmtId="0" fontId="63" fillId="12" borderId="48" xfId="28" applyFont="1" applyFill="1" applyBorder="1" applyAlignment="1" applyProtection="1">
      <alignment horizontal="left" vertical="center" wrapText="1"/>
      <protection hidden="1"/>
    </xf>
    <xf numFmtId="0" fontId="52" fillId="0" borderId="0" xfId="0" applyFont="1" applyAlignment="1" applyProtection="1">
      <alignment vertical="center" wrapText="1"/>
      <protection hidden="1"/>
    </xf>
    <xf numFmtId="0" fontId="52" fillId="0" borderId="0" xfId="0" applyFont="1" applyFill="1" applyAlignment="1" applyProtection="1">
      <alignment vertical="center" wrapText="1"/>
      <protection hidden="1"/>
    </xf>
    <xf numFmtId="0" fontId="63" fillId="12" borderId="48" xfId="28" quotePrefix="1" applyFont="1" applyFill="1" applyBorder="1" applyAlignment="1" applyProtection="1">
      <alignment horizontal="left" vertical="center" wrapText="1"/>
      <protection hidden="1"/>
    </xf>
    <xf numFmtId="0" fontId="51" fillId="0" borderId="0" xfId="0" applyFont="1" applyAlignment="1" applyProtection="1">
      <alignment vertical="center" wrapText="1"/>
      <protection hidden="1"/>
    </xf>
    <xf numFmtId="164" fontId="31" fillId="14" borderId="50" xfId="18" applyFont="1" applyFill="1" applyBorder="1" applyAlignment="1" applyProtection="1">
      <alignment horizontal="center" vertical="center" wrapText="1"/>
      <protection hidden="1"/>
    </xf>
    <xf numFmtId="0" fontId="31" fillId="0" borderId="0" xfId="28" applyFont="1" applyFill="1" applyAlignment="1" applyProtection="1">
      <alignment horizontal="left" vertical="center"/>
      <protection hidden="1"/>
    </xf>
    <xf numFmtId="0" fontId="52" fillId="0" borderId="0" xfId="0" applyFont="1" applyAlignment="1">
      <alignment vertical="center"/>
    </xf>
    <xf numFmtId="0" fontId="70" fillId="0" borderId="0" xfId="0" applyFont="1" applyAlignment="1" applyProtection="1">
      <alignment vertical="center"/>
      <protection hidden="1"/>
    </xf>
    <xf numFmtId="167" fontId="31" fillId="23" borderId="59" xfId="25" applyFont="1" applyFill="1" applyBorder="1" applyAlignment="1" applyProtection="1">
      <alignment horizontal="center" vertical="center" wrapText="1"/>
      <protection hidden="1"/>
    </xf>
    <xf numFmtId="0" fontId="71" fillId="0" borderId="0" xfId="28" applyFont="1" applyFill="1" applyAlignment="1" applyProtection="1">
      <alignment horizontal="left" vertical="center" wrapText="1"/>
      <protection hidden="1"/>
    </xf>
    <xf numFmtId="0" fontId="72" fillId="0" borderId="0" xfId="0" applyFont="1" applyAlignment="1" applyProtection="1">
      <alignment horizontal="left" vertical="center" wrapText="1"/>
      <protection hidden="1"/>
    </xf>
    <xf numFmtId="166" fontId="42" fillId="2" borderId="0" xfId="0" applyNumberFormat="1" applyFont="1" applyFill="1" applyBorder="1" applyAlignment="1" applyProtection="1">
      <alignment vertical="center"/>
      <protection hidden="1"/>
    </xf>
    <xf numFmtId="0" fontId="42" fillId="14" borderId="0" xfId="0" applyFont="1" applyFill="1" applyBorder="1" applyAlignment="1" applyProtection="1">
      <alignment vertical="center"/>
      <protection hidden="1"/>
    </xf>
    <xf numFmtId="0" fontId="42" fillId="0" borderId="0" xfId="0" applyFont="1" applyBorder="1" applyAlignment="1" applyProtection="1">
      <alignment vertical="center"/>
      <protection hidden="1"/>
    </xf>
    <xf numFmtId="0" fontId="43" fillId="0" borderId="0" xfId="0" applyFont="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14" borderId="0" xfId="0" applyFont="1" applyFill="1" applyAlignment="1" applyProtection="1">
      <alignment vertical="center"/>
      <protection hidden="1"/>
    </xf>
    <xf numFmtId="164" fontId="42" fillId="2" borderId="0" xfId="0" applyNumberFormat="1" applyFont="1" applyFill="1" applyAlignment="1" applyProtection="1">
      <alignment vertical="center"/>
      <protection hidden="1"/>
    </xf>
    <xf numFmtId="0" fontId="43" fillId="26" borderId="48" xfId="0" applyFont="1" applyFill="1" applyBorder="1" applyAlignment="1" applyProtection="1">
      <alignment horizontal="centerContinuous" vertical="center" wrapText="1"/>
      <protection hidden="1"/>
    </xf>
    <xf numFmtId="0" fontId="43" fillId="8" borderId="49" xfId="0" applyFont="1" applyFill="1" applyBorder="1" applyAlignment="1" applyProtection="1">
      <alignment horizontal="centerContinuous" vertical="center"/>
      <protection hidden="1"/>
    </xf>
    <xf numFmtId="0" fontId="43" fillId="8" borderId="59" xfId="0" applyFont="1" applyFill="1" applyBorder="1" applyAlignment="1" applyProtection="1">
      <alignment horizontal="centerContinuous" vertical="center"/>
      <protection hidden="1"/>
    </xf>
    <xf numFmtId="0" fontId="43" fillId="8" borderId="50" xfId="0" applyFont="1" applyFill="1" applyBorder="1" applyAlignment="1" applyProtection="1">
      <alignment horizontal="centerContinuous" vertical="center" wrapText="1"/>
      <protection hidden="1"/>
    </xf>
    <xf numFmtId="0" fontId="43" fillId="8" borderId="52" xfId="0" applyFont="1" applyFill="1" applyBorder="1" applyAlignment="1" applyProtection="1">
      <alignment horizontal="centerContinuous" vertical="center"/>
      <protection hidden="1"/>
    </xf>
    <xf numFmtId="0" fontId="43" fillId="8" borderId="51" xfId="0" applyFont="1" applyFill="1" applyBorder="1" applyAlignment="1" applyProtection="1">
      <alignment horizontal="centerContinuous" vertical="center"/>
      <protection hidden="1"/>
    </xf>
    <xf numFmtId="0" fontId="42" fillId="0" borderId="0" xfId="31" applyFont="1" applyAlignment="1" applyProtection="1">
      <alignment vertical="center"/>
      <protection hidden="1"/>
    </xf>
    <xf numFmtId="0" fontId="42" fillId="0" borderId="0" xfId="0" applyFont="1" applyAlignment="1" applyProtection="1">
      <alignment vertical="center"/>
      <protection hidden="1"/>
    </xf>
    <xf numFmtId="0" fontId="43" fillId="16" borderId="0" xfId="0" applyFont="1" applyFill="1" applyAlignment="1" applyProtection="1">
      <alignment vertical="center"/>
      <protection hidden="1"/>
    </xf>
    <xf numFmtId="0" fontId="43" fillId="16" borderId="0" xfId="0" applyFont="1" applyFill="1" applyBorder="1" applyAlignment="1" applyProtection="1">
      <alignment vertical="center"/>
      <protection hidden="1"/>
    </xf>
    <xf numFmtId="0" fontId="42" fillId="3" borderId="53" xfId="0" applyFont="1" applyFill="1" applyBorder="1" applyAlignment="1" applyProtection="1">
      <alignment horizontal="center" vertical="center"/>
      <protection hidden="1"/>
    </xf>
    <xf numFmtId="0" fontId="43" fillId="2" borderId="0" xfId="0" applyFont="1" applyFill="1" applyAlignment="1" applyProtection="1">
      <alignment vertical="center"/>
      <protection hidden="1"/>
    </xf>
    <xf numFmtId="0" fontId="43" fillId="0" borderId="0" xfId="0" applyFont="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0" fillId="0" borderId="0" xfId="0" applyFont="1" applyAlignment="1" applyProtection="1">
      <alignment vertical="center"/>
      <protection hidden="1"/>
    </xf>
    <xf numFmtId="0" fontId="34" fillId="0" borderId="0" xfId="0" applyFont="1" applyFill="1" applyBorder="1" applyAlignment="1" applyProtection="1">
      <alignment horizontal="left" vertical="center" wrapText="1"/>
      <protection hidden="1"/>
    </xf>
    <xf numFmtId="167" fontId="35" fillId="0" borderId="0" xfId="25" applyFont="1" applyFill="1" applyBorder="1" applyAlignment="1" applyProtection="1">
      <alignment vertical="center" wrapText="1"/>
      <protection hidden="1"/>
    </xf>
    <xf numFmtId="0" fontId="0" fillId="0" borderId="0" xfId="0" applyFont="1" applyProtection="1">
      <protection hidden="1"/>
    </xf>
    <xf numFmtId="0" fontId="0" fillId="0" borderId="0" xfId="0" applyFont="1" applyFill="1" applyProtection="1">
      <protection hidden="1"/>
    </xf>
    <xf numFmtId="0" fontId="35" fillId="0" borderId="0" xfId="0" applyFont="1" applyFill="1" applyBorder="1" applyAlignment="1" applyProtection="1">
      <alignment horizontal="left" vertical="center" wrapText="1"/>
      <protection hidden="1"/>
    </xf>
    <xf numFmtId="0" fontId="79" fillId="14" borderId="0" xfId="0" applyFont="1" applyFill="1" applyBorder="1" applyAlignment="1" applyProtection="1">
      <alignment vertical="center"/>
      <protection hidden="1"/>
    </xf>
    <xf numFmtId="0" fontId="31" fillId="14" borderId="0" xfId="28" quotePrefix="1" applyFont="1" applyFill="1" applyBorder="1" applyAlignment="1" applyProtection="1">
      <alignment vertical="center"/>
      <protection hidden="1"/>
    </xf>
    <xf numFmtId="0" fontId="34" fillId="0" borderId="0" xfId="28" applyFont="1" applyFill="1" applyBorder="1" applyAlignment="1" applyProtection="1">
      <alignment horizontal="left" vertical="center" wrapText="1"/>
      <protection hidden="1"/>
    </xf>
    <xf numFmtId="0" fontId="50" fillId="0" borderId="0" xfId="0" applyFont="1" applyAlignment="1">
      <alignment vertical="center" wrapText="1"/>
    </xf>
    <xf numFmtId="0" fontId="82" fillId="0" borderId="0" xfId="0" applyFont="1" applyAlignment="1">
      <alignment horizontal="justify" vertical="center" wrapText="1"/>
    </xf>
    <xf numFmtId="0" fontId="82" fillId="0" borderId="0" xfId="0" applyFont="1" applyAlignment="1">
      <alignment vertical="center" wrapText="1"/>
    </xf>
    <xf numFmtId="0" fontId="82" fillId="0" borderId="0" xfId="0" applyFont="1" applyAlignment="1">
      <alignment horizontal="justify" vertical="center"/>
    </xf>
    <xf numFmtId="0" fontId="81" fillId="0" borderId="0" xfId="0" applyFont="1" applyAlignment="1">
      <alignment horizontal="justify" vertical="center"/>
    </xf>
    <xf numFmtId="0" fontId="83" fillId="0" borderId="0" xfId="0" applyFont="1" applyAlignment="1">
      <alignment vertical="center"/>
    </xf>
    <xf numFmtId="0" fontId="84" fillId="0" borderId="0" xfId="0" applyFont="1" applyAlignment="1">
      <alignment horizontal="justify" vertical="center"/>
    </xf>
    <xf numFmtId="15" fontId="85" fillId="3" borderId="54" xfId="0" applyNumberFormat="1" applyFont="1" applyFill="1" applyBorder="1" applyAlignment="1" applyProtection="1">
      <alignment horizontal="center" vertical="center" wrapText="1"/>
      <protection hidden="1"/>
    </xf>
    <xf numFmtId="15" fontId="85" fillId="3" borderId="54" xfId="0" quotePrefix="1" applyNumberFormat="1" applyFont="1" applyFill="1" applyBorder="1" applyAlignment="1" applyProtection="1">
      <alignment horizontal="center" vertical="center" wrapText="1"/>
      <protection hidden="1"/>
    </xf>
    <xf numFmtId="15" fontId="85" fillId="3" borderId="55" xfId="0" applyNumberFormat="1" applyFont="1" applyFill="1" applyBorder="1" applyAlignment="1" applyProtection="1">
      <alignment horizontal="center" vertical="center" wrapText="1"/>
      <protection hidden="1"/>
    </xf>
    <xf numFmtId="167" fontId="42" fillId="14" borderId="77" xfId="25" applyFont="1" applyFill="1" applyBorder="1" applyAlignment="1" applyProtection="1">
      <alignment horizontal="center" vertical="center" wrapText="1"/>
      <protection hidden="1"/>
    </xf>
    <xf numFmtId="167" fontId="42" fillId="14" borderId="63" xfId="25" applyFont="1" applyFill="1" applyBorder="1" applyAlignment="1" applyProtection="1">
      <alignment horizontal="center" vertical="center" wrapText="1"/>
      <protection hidden="1"/>
    </xf>
    <xf numFmtId="167" fontId="42" fillId="14" borderId="52" xfId="25" applyNumberFormat="1" applyFont="1" applyFill="1" applyBorder="1" applyAlignment="1" applyProtection="1">
      <alignment vertical="center" wrapText="1"/>
      <protection hidden="1"/>
    </xf>
    <xf numFmtId="2" fontId="79" fillId="0" borderId="51" xfId="0" applyNumberFormat="1" applyFont="1" applyFill="1" applyBorder="1" applyAlignment="1" applyProtection="1">
      <alignment horizontal="center" vertical="center" wrapText="1"/>
      <protection hidden="1"/>
    </xf>
    <xf numFmtId="167" fontId="42" fillId="14" borderId="77" xfId="25" applyFont="1" applyFill="1" applyBorder="1" applyAlignment="1" applyProtection="1">
      <alignment horizontal="right" vertical="center" wrapText="1"/>
      <protection hidden="1"/>
    </xf>
    <xf numFmtId="0" fontId="79" fillId="0" borderId="52" xfId="0" applyFont="1" applyFill="1" applyBorder="1" applyAlignment="1" applyProtection="1">
      <alignment vertical="center"/>
      <protection hidden="1"/>
    </xf>
    <xf numFmtId="0" fontId="47" fillId="3" borderId="89" xfId="0" quotePrefix="1" applyFont="1" applyFill="1" applyBorder="1" applyAlignment="1" applyProtection="1">
      <alignment vertical="center" wrapText="1"/>
      <protection hidden="1"/>
    </xf>
    <xf numFmtId="0" fontId="47" fillId="3" borderId="77" xfId="0" quotePrefix="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49" fontId="60" fillId="18" borderId="18" xfId="28" applyNumberFormat="1" applyFont="1" applyFill="1" applyBorder="1" applyAlignment="1">
      <alignment horizontal="center" vertical="center" wrapText="1"/>
    </xf>
    <xf numFmtId="4" fontId="3" fillId="0" borderId="7" xfId="28" applyNumberFormat="1" applyBorder="1"/>
    <xf numFmtId="4" fontId="3" fillId="20" borderId="7" xfId="28" applyNumberFormat="1" applyFill="1" applyBorder="1"/>
    <xf numFmtId="4" fontId="3" fillId="0" borderId="8" xfId="28" applyNumberFormat="1" applyBorder="1"/>
    <xf numFmtId="4" fontId="3" fillId="0" borderId="0" xfId="28" applyNumberFormat="1" applyBorder="1"/>
    <xf numFmtId="4" fontId="3" fillId="20" borderId="0" xfId="28" applyNumberFormat="1" applyFill="1" applyBorder="1"/>
    <xf numFmtId="4" fontId="3" fillId="0" borderId="12" xfId="28" applyNumberFormat="1" applyBorder="1"/>
    <xf numFmtId="4" fontId="3" fillId="14" borderId="6" xfId="28" applyNumberFormat="1" applyFill="1" applyBorder="1"/>
    <xf numFmtId="4" fontId="3" fillId="14" borderId="7" xfId="28" applyNumberFormat="1" applyFill="1" applyBorder="1"/>
    <xf numFmtId="4" fontId="3" fillId="14" borderId="8" xfId="28" applyNumberFormat="1" applyFill="1" applyBorder="1"/>
    <xf numFmtId="4" fontId="3" fillId="14" borderId="5" xfId="28" applyNumberFormat="1" applyFill="1" applyBorder="1"/>
    <xf numFmtId="4" fontId="3" fillId="14" borderId="0" xfId="28" applyNumberFormat="1" applyFill="1" applyBorder="1"/>
    <xf numFmtId="4" fontId="3" fillId="14" borderId="12" xfId="28" applyNumberFormat="1" applyFill="1" applyBorder="1"/>
    <xf numFmtId="4" fontId="3" fillId="14" borderId="13" xfId="28" applyNumberFormat="1" applyFill="1" applyBorder="1"/>
    <xf numFmtId="4" fontId="3" fillId="14" borderId="15" xfId="28" applyNumberFormat="1" applyFill="1" applyBorder="1"/>
    <xf numFmtId="4" fontId="3" fillId="14" borderId="14" xfId="28" applyNumberFormat="1" applyFill="1" applyBorder="1"/>
    <xf numFmtId="177" fontId="3" fillId="14" borderId="15" xfId="28" applyNumberFormat="1" applyFill="1" applyBorder="1"/>
    <xf numFmtId="4" fontId="3" fillId="14" borderId="9" xfId="28" applyNumberFormat="1" applyFill="1" applyBorder="1"/>
    <xf numFmtId="4" fontId="3" fillId="14" borderId="10" xfId="28" applyNumberFormat="1" applyFill="1" applyBorder="1"/>
    <xf numFmtId="0" fontId="3" fillId="0" borderId="0" xfId="28"/>
    <xf numFmtId="0" fontId="60" fillId="2" borderId="9" xfId="28" applyFont="1" applyFill="1" applyBorder="1" applyAlignment="1">
      <alignment horizontal="left" vertical="center"/>
    </xf>
    <xf numFmtId="0" fontId="60" fillId="0" borderId="10" xfId="28" applyFont="1" applyBorder="1" applyAlignment="1">
      <alignment vertical="center"/>
    </xf>
    <xf numFmtId="10" fontId="60" fillId="0" borderId="17" xfId="28" applyNumberFormat="1" applyFont="1" applyBorder="1" applyAlignment="1">
      <alignment vertical="center"/>
    </xf>
    <xf numFmtId="4" fontId="3" fillId="2" borderId="1" xfId="28" applyNumberFormat="1" applyFill="1" applyBorder="1"/>
    <xf numFmtId="4" fontId="3" fillId="2" borderId="117" xfId="28" applyNumberFormat="1" applyFill="1" applyBorder="1"/>
    <xf numFmtId="2" fontId="3" fillId="0" borderId="123" xfId="28" applyNumberFormat="1" applyFill="1" applyBorder="1"/>
    <xf numFmtId="37" fontId="74" fillId="14" borderId="8" xfId="32" quotePrefix="1" applyNumberFormat="1" applyFont="1" applyFill="1" applyBorder="1" applyAlignment="1" applyProtection="1">
      <alignment horizontal="left"/>
    </xf>
    <xf numFmtId="37" fontId="74" fillId="14" borderId="12" xfId="32" quotePrefix="1" applyNumberFormat="1" applyFont="1" applyFill="1" applyBorder="1" applyAlignment="1" applyProtection="1">
      <alignment horizontal="left"/>
    </xf>
    <xf numFmtId="37" fontId="74" fillId="14" borderId="14" xfId="32" applyNumberFormat="1" applyFont="1" applyFill="1" applyBorder="1" applyAlignment="1" applyProtection="1">
      <alignment horizontal="left" indent="1"/>
    </xf>
    <xf numFmtId="37" fontId="74" fillId="14" borderId="14" xfId="32" quotePrefix="1" applyNumberFormat="1" applyFont="1" applyFill="1" applyBorder="1" applyAlignment="1" applyProtection="1">
      <alignment horizontal="left"/>
    </xf>
    <xf numFmtId="0" fontId="3" fillId="6" borderId="0" xfId="28" applyFill="1" applyAlignment="1">
      <alignment horizontal="left"/>
    </xf>
    <xf numFmtId="0" fontId="3" fillId="2" borderId="128" xfId="28" quotePrefix="1" applyFill="1" applyBorder="1" applyAlignment="1">
      <alignment horizontal="left"/>
    </xf>
    <xf numFmtId="0" fontId="86" fillId="2" borderId="0" xfId="32" applyFont="1" applyFill="1" applyBorder="1" applyAlignment="1">
      <alignment horizontal="left"/>
    </xf>
    <xf numFmtId="37" fontId="74" fillId="0" borderId="8" xfId="32" applyNumberFormat="1" applyFont="1" applyBorder="1" applyAlignment="1" applyProtection="1">
      <alignment horizontal="left"/>
    </xf>
    <xf numFmtId="37" fontId="74" fillId="0" borderId="12" xfId="32" applyNumberFormat="1" applyFont="1" applyBorder="1" applyAlignment="1" applyProtection="1">
      <alignment horizontal="left"/>
    </xf>
    <xf numFmtId="37" fontId="74" fillId="14" borderId="14" xfId="32" applyNumberFormat="1" applyFont="1" applyFill="1" applyBorder="1" applyAlignment="1" applyProtection="1">
      <alignment horizontal="left"/>
    </xf>
    <xf numFmtId="37" fontId="74" fillId="14" borderId="12" xfId="32" applyNumberFormat="1" applyFont="1" applyFill="1" applyBorder="1" applyAlignment="1" applyProtection="1">
      <alignment horizontal="left"/>
    </xf>
    <xf numFmtId="37" fontId="74" fillId="14" borderId="8" xfId="32" applyNumberFormat="1" applyFont="1" applyFill="1" applyBorder="1" applyAlignment="1" applyProtection="1">
      <alignment horizontal="left"/>
    </xf>
    <xf numFmtId="37" fontId="74" fillId="14" borderId="17" xfId="32" applyNumberFormat="1" applyFont="1" applyFill="1" applyBorder="1" applyAlignment="1" applyProtection="1">
      <alignment horizontal="left"/>
    </xf>
    <xf numFmtId="4" fontId="3" fillId="4" borderId="0" xfId="28" applyNumberFormat="1" applyFill="1" applyBorder="1" applyAlignment="1">
      <alignment horizontal="left"/>
    </xf>
    <xf numFmtId="0" fontId="3" fillId="11" borderId="0" xfId="28" applyFill="1" applyAlignment="1">
      <alignment horizontal="left"/>
    </xf>
    <xf numFmtId="4" fontId="3" fillId="7" borderId="0" xfId="28" applyNumberFormat="1" applyFill="1" applyBorder="1" applyAlignment="1">
      <alignment horizontal="left"/>
    </xf>
    <xf numFmtId="4" fontId="3" fillId="27" borderId="0" xfId="28" applyNumberFormat="1" applyFill="1" applyBorder="1" applyAlignment="1">
      <alignment horizontal="left"/>
    </xf>
    <xf numFmtId="4" fontId="3" fillId="28" borderId="0" xfId="28" applyNumberFormat="1" applyFill="1" applyBorder="1" applyAlignment="1">
      <alignment horizontal="left"/>
    </xf>
    <xf numFmtId="4" fontId="3" fillId="30" borderId="0" xfId="28" applyNumberFormat="1" applyFill="1" applyBorder="1" applyAlignment="1">
      <alignment horizontal="left"/>
    </xf>
    <xf numFmtId="0" fontId="3" fillId="14" borderId="0" xfId="28" applyFill="1" applyAlignment="1">
      <alignment horizontal="left"/>
    </xf>
    <xf numFmtId="37" fontId="60" fillId="2" borderId="11" xfId="32" applyNumberFormat="1" applyFont="1" applyFill="1" applyBorder="1" applyAlignment="1" applyProtection="1">
      <alignment horizontal="left" wrapText="1"/>
    </xf>
    <xf numFmtId="0" fontId="12" fillId="2" borderId="126" xfId="28" applyFont="1" applyFill="1" applyBorder="1" applyAlignment="1">
      <alignment horizontal="left"/>
    </xf>
    <xf numFmtId="0" fontId="3" fillId="2" borderId="127" xfId="28" applyFill="1" applyBorder="1" applyAlignment="1">
      <alignment horizontal="left"/>
    </xf>
    <xf numFmtId="0" fontId="12" fillId="2" borderId="127" xfId="28" applyFont="1" applyFill="1" applyBorder="1" applyAlignment="1">
      <alignment horizontal="left"/>
    </xf>
    <xf numFmtId="37" fontId="87" fillId="18" borderId="8" xfId="32" applyNumberFormat="1" applyFont="1" applyFill="1" applyBorder="1" applyAlignment="1" applyProtection="1">
      <alignment vertical="center" wrapText="1"/>
    </xf>
    <xf numFmtId="37" fontId="87" fillId="18" borderId="12" xfId="32" applyNumberFormat="1" applyFont="1" applyFill="1" applyBorder="1" applyAlignment="1" applyProtection="1">
      <alignment vertical="center" wrapText="1"/>
    </xf>
    <xf numFmtId="37" fontId="87" fillId="18" borderId="14" xfId="32" applyNumberFormat="1" applyFont="1" applyFill="1" applyBorder="1" applyAlignment="1" applyProtection="1">
      <alignment vertical="center" wrapText="1"/>
    </xf>
    <xf numFmtId="164" fontId="38" fillId="0" borderId="0" xfId="0" applyNumberFormat="1" applyFont="1" applyAlignment="1" applyProtection="1">
      <alignment horizontal="left" vertical="center" wrapText="1"/>
      <protection hidden="1"/>
    </xf>
    <xf numFmtId="10" fontId="38" fillId="0" borderId="0" xfId="34" applyNumberFormat="1" applyFont="1" applyAlignment="1" applyProtection="1">
      <alignment horizontal="left" vertical="center" wrapText="1"/>
      <protection hidden="1"/>
    </xf>
    <xf numFmtId="15" fontId="79" fillId="3" borderId="54" xfId="0" quotePrefix="1" applyNumberFormat="1" applyFont="1" applyFill="1" applyBorder="1" applyAlignment="1" applyProtection="1">
      <alignment horizontal="center" vertical="center" wrapText="1"/>
      <protection hidden="1"/>
    </xf>
    <xf numFmtId="15" fontId="79" fillId="3" borderId="55" xfId="0" quotePrefix="1" applyNumberFormat="1" applyFont="1" applyFill="1" applyBorder="1" applyAlignment="1" applyProtection="1">
      <alignment horizontal="center" vertical="center" wrapText="1"/>
      <protection hidden="1"/>
    </xf>
    <xf numFmtId="15" fontId="85" fillId="3" borderId="88" xfId="0" applyNumberFormat="1" applyFont="1" applyFill="1" applyBorder="1" applyAlignment="1" applyProtection="1">
      <alignment horizontal="center" vertical="center" wrapText="1"/>
      <protection hidden="1"/>
    </xf>
    <xf numFmtId="0" fontId="50" fillId="0" borderId="0" xfId="0" applyFont="1" applyAlignment="1">
      <alignment vertical="center"/>
    </xf>
    <xf numFmtId="0" fontId="50" fillId="0" borderId="0" xfId="0" applyFont="1" applyAlignment="1">
      <alignment horizontal="justify" vertical="center"/>
    </xf>
    <xf numFmtId="0" fontId="0" fillId="0" borderId="0" xfId="0" applyAlignment="1">
      <alignment vertical="center"/>
    </xf>
    <xf numFmtId="0" fontId="45" fillId="0" borderId="0" xfId="0" applyFont="1" applyAlignment="1" applyProtection="1">
      <alignment vertical="center"/>
      <protection hidden="1"/>
    </xf>
    <xf numFmtId="4" fontId="22" fillId="0" borderId="2" xfId="0" applyNumberFormat="1" applyFont="1" applyFill="1" applyBorder="1" applyAlignment="1" applyProtection="1">
      <alignment horizontal="center" vertical="center"/>
      <protection hidden="1"/>
    </xf>
    <xf numFmtId="4" fontId="22" fillId="0" borderId="3" xfId="0" quotePrefix="1" applyNumberFormat="1" applyFont="1" applyFill="1" applyBorder="1" applyAlignment="1" applyProtection="1">
      <alignment horizontal="center" vertical="center"/>
      <protection hidden="1"/>
    </xf>
    <xf numFmtId="3" fontId="22" fillId="0" borderId="3" xfId="0" quotePrefix="1" applyNumberFormat="1" applyFont="1" applyFill="1" applyBorder="1" applyAlignment="1" applyProtection="1">
      <alignment horizontal="center" vertical="center"/>
      <protection hidden="1"/>
    </xf>
    <xf numFmtId="3" fontId="22" fillId="0" borderId="4" xfId="0" quotePrefix="1" applyNumberFormat="1" applyFont="1" applyFill="1" applyBorder="1" applyAlignment="1" applyProtection="1">
      <alignment horizontal="center" vertical="center"/>
      <protection hidden="1"/>
    </xf>
    <xf numFmtId="2" fontId="22" fillId="0" borderId="0" xfId="0" quotePrefix="1" applyNumberFormat="1" applyFont="1" applyBorder="1" applyAlignment="1" applyProtection="1">
      <alignment horizontal="left" vertical="center"/>
      <protection hidden="1"/>
    </xf>
    <xf numFmtId="4" fontId="22" fillId="0" borderId="0" xfId="33" applyNumberFormat="1" applyFont="1" applyFill="1" applyBorder="1" applyAlignment="1" applyProtection="1">
      <alignment horizontal="center" vertical="center"/>
      <protection hidden="1"/>
    </xf>
    <xf numFmtId="0" fontId="77" fillId="0" borderId="0" xfId="29" applyFont="1" applyFill="1" applyBorder="1" applyAlignment="1" applyProtection="1">
      <alignment vertical="center"/>
      <protection hidden="1"/>
    </xf>
    <xf numFmtId="0" fontId="77" fillId="0" borderId="0" xfId="29" applyFont="1" applyFill="1" applyBorder="1" applyAlignment="1" applyProtection="1">
      <alignment vertical="center" wrapText="1"/>
      <protection hidden="1"/>
    </xf>
    <xf numFmtId="4" fontId="78" fillId="0" borderId="0" xfId="33" applyNumberFormat="1" applyFont="1" applyFill="1" applyBorder="1" applyAlignment="1" applyProtection="1">
      <alignment horizontal="center" vertical="center"/>
      <protection hidden="1"/>
    </xf>
    <xf numFmtId="0" fontId="75" fillId="0" borderId="0" xfId="0" applyFont="1" applyFill="1" applyAlignment="1" applyProtection="1">
      <alignment vertical="center"/>
      <protection hidden="1"/>
    </xf>
    <xf numFmtId="0" fontId="78" fillId="0" borderId="0" xfId="0" applyFont="1" applyAlignment="1" applyProtection="1">
      <alignment horizontal="center" vertical="center"/>
      <protection hidden="1"/>
    </xf>
    <xf numFmtId="0" fontId="78" fillId="0" borderId="0" xfId="0" applyFont="1" applyAlignment="1" applyProtection="1">
      <alignment vertical="center"/>
      <protection hidden="1"/>
    </xf>
    <xf numFmtId="0" fontId="60"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Alignment="1" applyProtection="1">
      <alignment horizontal="left" vertical="center"/>
      <protection hidden="1"/>
    </xf>
    <xf numFmtId="0" fontId="23" fillId="0" borderId="0" xfId="0" applyFont="1" applyAlignment="1" applyProtection="1">
      <alignment vertical="center"/>
      <protection hidden="1"/>
    </xf>
    <xf numFmtId="4" fontId="22" fillId="0" borderId="3" xfId="0" applyNumberFormat="1" applyFont="1" applyFill="1" applyBorder="1" applyAlignment="1" applyProtection="1">
      <alignment horizontal="center" vertical="center"/>
      <protection hidden="1"/>
    </xf>
    <xf numFmtId="3" fontId="22" fillId="0" borderId="3" xfId="0" quotePrefix="1" applyNumberFormat="1" applyFont="1" applyBorder="1" applyAlignment="1" applyProtection="1">
      <alignment horizontal="center" vertical="center"/>
      <protection hidden="1"/>
    </xf>
    <xf numFmtId="2" fontId="22" fillId="0" borderId="3" xfId="0" applyNumberFormat="1" applyFont="1" applyBorder="1" applyAlignment="1" applyProtection="1">
      <alignment horizontal="center" vertical="center"/>
      <protection hidden="1"/>
    </xf>
    <xf numFmtId="3" fontId="22" fillId="0" borderId="3" xfId="0" applyNumberFormat="1" applyFont="1" applyBorder="1" applyAlignment="1" applyProtection="1">
      <alignment horizontal="center" vertical="center"/>
      <protection hidden="1"/>
    </xf>
    <xf numFmtId="3" fontId="22" fillId="0" borderId="4" xfId="0" quotePrefix="1" applyNumberFormat="1" applyFont="1" applyBorder="1" applyAlignment="1" applyProtection="1">
      <alignment horizontal="center" vertical="center"/>
      <protection hidden="1"/>
    </xf>
    <xf numFmtId="4" fontId="22" fillId="0" borderId="3" xfId="0" quotePrefix="1" applyNumberFormat="1" applyFont="1" applyBorder="1" applyAlignment="1" applyProtection="1">
      <alignment horizontal="center" vertical="center"/>
      <protection hidden="1"/>
    </xf>
    <xf numFmtId="0" fontId="22" fillId="0" borderId="0" xfId="0" applyFont="1" applyAlignment="1" applyProtection="1">
      <alignment horizontal="center" vertical="center"/>
      <protection hidden="1"/>
    </xf>
    <xf numFmtId="2" fontId="22" fillId="0" borderId="3" xfId="0" quotePrefix="1" applyNumberFormat="1" applyFont="1" applyBorder="1" applyAlignment="1" applyProtection="1">
      <alignment horizontal="center" vertical="center"/>
      <protection hidden="1"/>
    </xf>
    <xf numFmtId="2" fontId="22" fillId="0" borderId="3"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left" vertical="center"/>
      <protection hidden="1"/>
    </xf>
    <xf numFmtId="2" fontId="22" fillId="0" borderId="4" xfId="0" quotePrefix="1" applyNumberFormat="1" applyFont="1" applyBorder="1" applyAlignment="1" applyProtection="1">
      <alignment horizontal="center" vertical="center"/>
      <protection hidden="1"/>
    </xf>
    <xf numFmtId="2" fontId="22" fillId="0" borderId="0" xfId="0" applyNumberFormat="1" applyFont="1" applyBorder="1" applyAlignment="1" applyProtection="1">
      <alignment horizontal="left" vertical="center"/>
      <protection hidden="1"/>
    </xf>
    <xf numFmtId="0" fontId="23" fillId="0" borderId="0" xfId="29" applyFont="1" applyFill="1" applyBorder="1" applyAlignment="1" applyProtection="1">
      <alignment horizontal="left" vertical="center"/>
      <protection hidden="1"/>
    </xf>
    <xf numFmtId="2" fontId="22" fillId="0" borderId="2" xfId="0" applyNumberFormat="1" applyFont="1" applyFill="1" applyBorder="1" applyAlignment="1" applyProtection="1">
      <alignment horizontal="center" vertical="center"/>
      <protection hidden="1"/>
    </xf>
    <xf numFmtId="2" fontId="22" fillId="0" borderId="3" xfId="0"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0" fontId="90" fillId="0" borderId="0" xfId="0" applyFont="1" applyAlignment="1" applyProtection="1">
      <alignment vertical="center"/>
      <protection hidden="1"/>
    </xf>
    <xf numFmtId="0" fontId="76" fillId="0" borderId="0" xfId="28" applyFont="1" applyFill="1" applyBorder="1" applyAlignment="1" applyProtection="1">
      <alignment vertical="center"/>
      <protection hidden="1"/>
    </xf>
    <xf numFmtId="166" fontId="31" fillId="0" borderId="66" xfId="22" applyNumberFormat="1" applyFont="1" applyFill="1" applyBorder="1" applyAlignment="1" applyProtection="1">
      <alignment vertical="center" wrapText="1"/>
      <protection hidden="1"/>
    </xf>
    <xf numFmtId="166" fontId="31" fillId="0" borderId="67" xfId="22" applyNumberFormat="1" applyFont="1" applyFill="1" applyBorder="1" applyAlignment="1" applyProtection="1">
      <alignment vertical="center" wrapText="1"/>
      <protection hidden="1"/>
    </xf>
    <xf numFmtId="0" fontId="33" fillId="3" borderId="51" xfId="28" applyFont="1" applyFill="1" applyBorder="1" applyAlignment="1" applyProtection="1">
      <alignment horizontal="center" vertical="center" wrapText="1"/>
      <protection hidden="1"/>
    </xf>
    <xf numFmtId="0" fontId="91" fillId="0" borderId="0" xfId="0" quotePrefix="1" applyFont="1" applyFill="1" applyAlignment="1" applyProtection="1">
      <alignment horizontal="left" vertical="center"/>
      <protection hidden="1"/>
    </xf>
    <xf numFmtId="0" fontId="74" fillId="0" borderId="0" xfId="0" applyFont="1" applyFill="1" applyBorder="1" applyAlignment="1" applyProtection="1">
      <alignment vertical="center"/>
      <protection hidden="1"/>
    </xf>
    <xf numFmtId="0" fontId="93" fillId="14" borderId="0" xfId="0" applyFont="1" applyFill="1" applyBorder="1" applyAlignment="1" applyProtection="1">
      <alignment vertical="center"/>
      <protection hidden="1"/>
    </xf>
    <xf numFmtId="0" fontId="93" fillId="0" borderId="0" xfId="0" applyFont="1" applyBorder="1" applyAlignment="1" applyProtection="1">
      <alignment vertical="center"/>
      <protection hidden="1"/>
    </xf>
    <xf numFmtId="0" fontId="95" fillId="3" borderId="82" xfId="0" applyFont="1" applyFill="1" applyBorder="1" applyAlignment="1" applyProtection="1">
      <alignment horizontal="center" vertical="center" wrapText="1"/>
      <protection hidden="1"/>
    </xf>
    <xf numFmtId="0" fontId="94" fillId="24" borderId="82" xfId="0" applyFont="1" applyFill="1" applyBorder="1" applyAlignment="1" applyProtection="1">
      <alignment horizontal="center" vertical="center" wrapText="1"/>
      <protection hidden="1"/>
    </xf>
    <xf numFmtId="0" fontId="74" fillId="14" borderId="0" xfId="0" applyFont="1" applyFill="1" applyBorder="1" applyAlignment="1" applyProtection="1">
      <alignment vertical="center"/>
      <protection hidden="1"/>
    </xf>
    <xf numFmtId="0" fontId="74" fillId="0" borderId="0" xfId="0" applyFont="1" applyBorder="1" applyAlignment="1" applyProtection="1">
      <alignment vertical="center"/>
      <protection hidden="1"/>
    </xf>
    <xf numFmtId="9" fontId="93" fillId="3" borderId="82" xfId="0" quotePrefix="1" applyNumberFormat="1" applyFont="1" applyFill="1" applyBorder="1" applyAlignment="1" applyProtection="1">
      <alignment horizontal="center" vertical="center" wrapText="1"/>
      <protection hidden="1"/>
    </xf>
    <xf numFmtId="9" fontId="93" fillId="24" borderId="82" xfId="0" quotePrefix="1" applyNumberFormat="1" applyFont="1" applyFill="1" applyBorder="1" applyAlignment="1" applyProtection="1">
      <alignment horizontal="center" vertical="center" wrapText="1"/>
      <protection hidden="1"/>
    </xf>
    <xf numFmtId="15" fontId="96" fillId="24" borderId="83" xfId="0" quotePrefix="1" applyNumberFormat="1" applyFont="1" applyFill="1" applyBorder="1" applyAlignment="1" applyProtection="1">
      <alignment horizontal="center" vertical="center" wrapText="1"/>
      <protection hidden="1"/>
    </xf>
    <xf numFmtId="169" fontId="74" fillId="14" borderId="0" xfId="25" applyNumberFormat="1" applyFont="1" applyFill="1" applyBorder="1" applyAlignment="1" applyProtection="1">
      <alignment horizontal="center" vertical="center"/>
      <protection hidden="1"/>
    </xf>
    <xf numFmtId="169" fontId="74" fillId="0" borderId="0" xfId="25" applyNumberFormat="1" applyFont="1" applyBorder="1" applyAlignment="1" applyProtection="1">
      <alignment horizontal="center" vertical="center"/>
      <protection hidden="1"/>
    </xf>
    <xf numFmtId="167" fontId="74" fillId="14" borderId="0" xfId="25" applyNumberFormat="1" applyFont="1" applyFill="1" applyBorder="1" applyAlignment="1" applyProtection="1">
      <alignment horizontal="center" vertical="center"/>
      <protection hidden="1"/>
    </xf>
    <xf numFmtId="167" fontId="74" fillId="0" borderId="0" xfId="25" applyNumberFormat="1" applyFont="1" applyBorder="1" applyAlignment="1" applyProtection="1">
      <alignment horizontal="center" vertical="center"/>
      <protection hidden="1"/>
    </xf>
    <xf numFmtId="0" fontId="74" fillId="14" borderId="0" xfId="0" applyFont="1" applyFill="1" applyBorder="1" applyAlignment="1" applyProtection="1">
      <alignment horizontal="center" vertical="center"/>
      <protection hidden="1"/>
    </xf>
    <xf numFmtId="0" fontId="74"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167" fontId="11" fillId="2" borderId="0" xfId="25" applyFont="1" applyFill="1" applyBorder="1" applyAlignment="1" applyProtection="1">
      <alignment vertical="center" wrapText="1"/>
      <protection hidden="1"/>
    </xf>
    <xf numFmtId="0" fontId="97" fillId="2" borderId="0" xfId="0" applyFont="1" applyFill="1" applyAlignment="1" applyProtection="1">
      <alignment vertical="center"/>
      <protection hidden="1"/>
    </xf>
    <xf numFmtId="0" fontId="98" fillId="2" borderId="0" xfId="0" quotePrefix="1" applyFont="1" applyFill="1" applyAlignment="1" applyProtection="1">
      <alignment horizontal="justify" vertical="center"/>
      <protection hidden="1"/>
    </xf>
    <xf numFmtId="0" fontId="74" fillId="14" borderId="0" xfId="0" applyFont="1" applyFill="1" applyBorder="1" applyAlignment="1" applyProtection="1">
      <alignment horizontal="justify" vertical="center"/>
      <protection hidden="1"/>
    </xf>
    <xf numFmtId="0" fontId="74" fillId="0" borderId="0" xfId="0" applyFont="1" applyBorder="1" applyAlignment="1" applyProtection="1">
      <alignment horizontal="justify" vertical="center"/>
      <protection hidden="1"/>
    </xf>
    <xf numFmtId="0" fontId="98" fillId="2" borderId="0" xfId="0" applyFont="1" applyFill="1" applyAlignment="1" applyProtection="1">
      <alignment vertical="center"/>
      <protection hidden="1"/>
    </xf>
    <xf numFmtId="0" fontId="98" fillId="2" borderId="0" xfId="0" quotePrefix="1" applyFont="1" applyFill="1" applyAlignment="1" applyProtection="1">
      <alignment vertical="center"/>
      <protection hidden="1"/>
    </xf>
    <xf numFmtId="0" fontId="98" fillId="2" borderId="0" xfId="0" applyFont="1" applyFill="1" applyAlignment="1" applyProtection="1">
      <alignment horizontal="left" vertical="center"/>
      <protection hidden="1"/>
    </xf>
    <xf numFmtId="0" fontId="98" fillId="2" borderId="0" xfId="0" quotePrefix="1" applyFont="1" applyFill="1" applyAlignment="1" applyProtection="1">
      <alignment horizontal="left" vertical="center"/>
      <protection hidden="1"/>
    </xf>
    <xf numFmtId="0" fontId="97" fillId="0" borderId="0" xfId="0" applyFont="1" applyBorder="1" applyAlignment="1" applyProtection="1">
      <alignment vertical="top"/>
      <protection hidden="1"/>
    </xf>
    <xf numFmtId="0" fontId="97" fillId="0" borderId="0" xfId="0" applyFont="1" applyBorder="1" applyAlignment="1" applyProtection="1">
      <alignment vertical="top" wrapText="1"/>
      <protection hidden="1"/>
    </xf>
    <xf numFmtId="0" fontId="97" fillId="0" borderId="0" xfId="0" applyFont="1" applyBorder="1" applyAlignment="1" applyProtection="1">
      <alignment horizontal="left" vertical="top"/>
      <protection hidden="1"/>
    </xf>
    <xf numFmtId="0" fontId="97" fillId="0" borderId="0" xfId="0" applyFont="1" applyBorder="1" applyAlignment="1" applyProtection="1">
      <alignment horizontal="left" vertical="top" wrapText="1"/>
      <protection hidden="1"/>
    </xf>
    <xf numFmtId="0" fontId="74" fillId="0" borderId="0" xfId="0" applyFont="1" applyFill="1" applyAlignment="1" applyProtection="1">
      <alignment vertical="center"/>
      <protection hidden="1"/>
    </xf>
    <xf numFmtId="0" fontId="98" fillId="0" borderId="0" xfId="0" applyFont="1" applyFill="1" applyAlignment="1" applyProtection="1">
      <alignment horizontal="left" vertical="center"/>
      <protection hidden="1"/>
    </xf>
    <xf numFmtId="0" fontId="98" fillId="0" borderId="0" xfId="0" quotePrefix="1" applyFont="1" applyFill="1" applyAlignment="1" applyProtection="1">
      <alignment horizontal="left" vertical="center"/>
      <protection hidden="1"/>
    </xf>
    <xf numFmtId="0" fontId="74" fillId="0" borderId="0" xfId="0" applyFont="1" applyFill="1" applyAlignment="1" applyProtection="1">
      <alignment horizontal="left" vertical="center"/>
      <protection hidden="1"/>
    </xf>
    <xf numFmtId="0" fontId="74" fillId="0" borderId="0" xfId="0" applyFont="1" applyFill="1" applyAlignment="1" applyProtection="1">
      <alignment horizontal="left" vertical="center" wrapText="1"/>
      <protection hidden="1"/>
    </xf>
    <xf numFmtId="0" fontId="74" fillId="14" borderId="0" xfId="0" applyFont="1" applyFill="1" applyAlignment="1" applyProtection="1">
      <alignment vertical="center"/>
      <protection hidden="1"/>
    </xf>
    <xf numFmtId="9" fontId="74" fillId="14" borderId="0" xfId="0" applyNumberFormat="1" applyFont="1" applyFill="1" applyBorder="1" applyAlignment="1" applyProtection="1">
      <alignment vertical="center"/>
      <protection hidden="1"/>
    </xf>
    <xf numFmtId="169" fontId="11" fillId="31" borderId="85" xfId="25" applyNumberFormat="1" applyFont="1" applyFill="1" applyBorder="1" applyAlignment="1" applyProtection="1">
      <alignment horizontal="center" vertical="center" wrapText="1"/>
      <protection hidden="1"/>
    </xf>
    <xf numFmtId="167" fontId="11" fillId="31" borderId="82" xfId="25" applyNumberFormat="1" applyFont="1" applyFill="1" applyBorder="1" applyAlignment="1" applyProtection="1">
      <alignment horizontal="center" vertical="center" wrapText="1"/>
      <protection hidden="1"/>
    </xf>
    <xf numFmtId="167" fontId="11" fillId="31" borderId="52" xfId="25" applyFont="1" applyFill="1" applyBorder="1" applyAlignment="1" applyProtection="1">
      <alignment horizontal="center" vertical="center" wrapText="1"/>
      <protection hidden="1"/>
    </xf>
    <xf numFmtId="169" fontId="11" fillId="31" borderId="82" xfId="25" applyNumberFormat="1" applyFont="1" applyFill="1" applyBorder="1" applyAlignment="1" applyProtection="1">
      <alignment horizontal="center" vertical="center" wrapText="1"/>
      <protection hidden="1"/>
    </xf>
    <xf numFmtId="167" fontId="11" fillId="31" borderId="83" xfId="25" applyFont="1" applyFill="1" applyBorder="1" applyAlignment="1" applyProtection="1">
      <alignment horizontal="center" vertical="center" wrapText="1"/>
      <protection hidden="1"/>
    </xf>
    <xf numFmtId="164" fontId="32" fillId="0" borderId="0" xfId="0" applyNumberFormat="1" applyFont="1" applyAlignment="1" applyProtection="1">
      <alignment vertical="center" wrapText="1"/>
      <protection hidden="1"/>
    </xf>
    <xf numFmtId="176" fontId="33" fillId="3" borderId="133" xfId="28" quotePrefix="1" applyNumberFormat="1"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7" fontId="32" fillId="19" borderId="41" xfId="25" applyFont="1" applyFill="1" applyBorder="1" applyAlignment="1" applyProtection="1">
      <alignment vertical="center" wrapText="1"/>
      <protection hidden="1"/>
    </xf>
    <xf numFmtId="167" fontId="32" fillId="19" borderId="0" xfId="0" applyNumberFormat="1" applyFont="1" applyFill="1" applyAlignment="1" applyProtection="1">
      <alignment vertical="center" wrapText="1"/>
      <protection hidden="1"/>
    </xf>
    <xf numFmtId="164" fontId="32" fillId="19" borderId="0" xfId="18" applyFont="1" applyFill="1" applyAlignment="1" applyProtection="1">
      <alignment vertical="center" wrapText="1"/>
      <protection hidden="1"/>
    </xf>
    <xf numFmtId="49" fontId="31" fillId="14" borderId="57" xfId="25" applyNumberFormat="1" applyFont="1" applyFill="1" applyBorder="1" applyAlignment="1" applyProtection="1">
      <alignment horizontal="center" vertical="center" wrapText="1"/>
      <protection hidden="1"/>
    </xf>
    <xf numFmtId="49" fontId="31" fillId="14" borderId="51" xfId="25" applyNumberFormat="1" applyFont="1" applyFill="1" applyBorder="1" applyAlignment="1" applyProtection="1">
      <alignment horizontal="center" vertical="center" wrapText="1"/>
      <protection hidden="1"/>
    </xf>
    <xf numFmtId="167" fontId="32" fillId="0" borderId="0" xfId="0" applyNumberFormat="1" applyFont="1" applyAlignment="1" applyProtection="1">
      <alignment vertical="center" wrapText="1"/>
      <protection hidden="1"/>
    </xf>
    <xf numFmtId="2" fontId="32" fillId="19" borderId="0" xfId="0" applyNumberFormat="1"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34" xfId="0" applyBorder="1"/>
    <xf numFmtId="0" fontId="0" fillId="0" borderId="0" xfId="0" applyFill="1" applyBorder="1"/>
    <xf numFmtId="0" fontId="0" fillId="32" borderId="0" xfId="0" applyFill="1"/>
    <xf numFmtId="2" fontId="0" fillId="0" borderId="1" xfId="0" applyNumberFormat="1" applyBorder="1"/>
    <xf numFmtId="2" fontId="0" fillId="18" borderId="1" xfId="0" applyNumberFormat="1" applyFill="1" applyBorder="1"/>
    <xf numFmtId="0" fontId="0" fillId="0" borderId="1" xfId="0" applyBorder="1" applyAlignment="1">
      <alignment horizontal="center"/>
    </xf>
    <xf numFmtId="0" fontId="0" fillId="18" borderId="1" xfId="0" applyFill="1" applyBorder="1" applyAlignment="1">
      <alignment horizontal="center"/>
    </xf>
    <xf numFmtId="167" fontId="32" fillId="15" borderId="41" xfId="25" applyFont="1" applyFill="1" applyBorder="1" applyAlignment="1" applyProtection="1">
      <alignment vertical="center" wrapText="1"/>
      <protection hidden="1"/>
    </xf>
    <xf numFmtId="0" fontId="31" fillId="15" borderId="50" xfId="0" applyFont="1" applyFill="1" applyBorder="1" applyAlignment="1" applyProtection="1">
      <alignment vertical="center" wrapText="1"/>
      <protection hidden="1"/>
    </xf>
    <xf numFmtId="167" fontId="31" fillId="15" borderId="51" xfId="25" applyFont="1" applyFill="1" applyBorder="1" applyAlignment="1" applyProtection="1">
      <alignment horizontal="center" vertical="center" wrapText="1"/>
      <protection hidden="1"/>
    </xf>
    <xf numFmtId="167" fontId="32" fillId="19" borderId="41" xfId="25" quotePrefix="1" applyFont="1" applyFill="1" applyBorder="1" applyAlignment="1" applyProtection="1">
      <alignment horizontal="center" vertical="center" wrapText="1"/>
      <protection hidden="1"/>
    </xf>
    <xf numFmtId="164" fontId="31" fillId="0" borderId="50" xfId="18" quotePrefix="1" applyFont="1" applyFill="1" applyBorder="1" applyAlignment="1" applyProtection="1">
      <alignment horizontal="center" vertical="center" wrapText="1"/>
      <protection hidden="1"/>
    </xf>
    <xf numFmtId="167" fontId="31" fillId="15" borderId="50" xfId="25" applyFont="1" applyFill="1" applyBorder="1" applyAlignment="1" applyProtection="1">
      <alignment horizontal="center" vertical="center" wrapText="1"/>
      <protection hidden="1"/>
    </xf>
    <xf numFmtId="0" fontId="38" fillId="0" borderId="1" xfId="0" applyFont="1" applyBorder="1" applyAlignment="1" applyProtection="1">
      <alignment vertical="center" wrapText="1"/>
      <protection hidden="1"/>
    </xf>
    <xf numFmtId="164" fontId="38" fillId="32" borderId="1" xfId="18" applyNumberFormat="1" applyFont="1" applyFill="1" applyBorder="1" applyAlignment="1" applyProtection="1">
      <alignment vertical="center" wrapText="1"/>
      <protection hidden="1"/>
    </xf>
    <xf numFmtId="164" fontId="32" fillId="19" borderId="41" xfId="18" applyFont="1" applyFill="1" applyBorder="1" applyAlignment="1" applyProtection="1">
      <alignment vertical="center" wrapText="1"/>
      <protection hidden="1"/>
    </xf>
    <xf numFmtId="164" fontId="38" fillId="0" borderId="0" xfId="0" applyNumberFormat="1" applyFont="1" applyAlignment="1" applyProtection="1">
      <alignment vertical="center" wrapText="1"/>
      <protection hidden="1"/>
    </xf>
    <xf numFmtId="15" fontId="99" fillId="3" borderId="83" xfId="0" quotePrefix="1" applyNumberFormat="1" applyFont="1" applyFill="1" applyBorder="1" applyAlignment="1" applyProtection="1">
      <alignment horizontal="center" vertical="center" wrapText="1"/>
      <protection hidden="1"/>
    </xf>
    <xf numFmtId="15" fontId="99" fillId="24" borderId="83" xfId="0" quotePrefix="1" applyNumberFormat="1" applyFont="1" applyFill="1" applyBorder="1" applyAlignment="1" applyProtection="1">
      <alignment horizontal="center" vertical="center" wrapText="1"/>
      <protection hidden="1"/>
    </xf>
    <xf numFmtId="167" fontId="42" fillId="14" borderId="85" xfId="25" applyNumberFormat="1" applyFont="1" applyFill="1" applyBorder="1" applyAlignment="1" applyProtection="1">
      <alignment horizontal="center" vertical="center" wrapText="1"/>
      <protection hidden="1"/>
    </xf>
    <xf numFmtId="169" fontId="42" fillId="21" borderId="85" xfId="25" applyNumberFormat="1" applyFont="1" applyFill="1" applyBorder="1" applyAlignment="1" applyProtection="1">
      <alignment horizontal="center" vertical="center" wrapText="1"/>
      <protection hidden="1"/>
    </xf>
    <xf numFmtId="167" fontId="42" fillId="21" borderId="85" xfId="25" applyNumberFormat="1" applyFont="1" applyFill="1" applyBorder="1" applyAlignment="1" applyProtection="1">
      <alignment horizontal="center" vertical="center" wrapText="1"/>
      <protection hidden="1"/>
    </xf>
    <xf numFmtId="167" fontId="42" fillId="14" borderId="82" xfId="25" applyNumberFormat="1" applyFont="1" applyFill="1" applyBorder="1" applyAlignment="1" applyProtection="1">
      <alignment horizontal="center" wrapText="1"/>
      <protection hidden="1"/>
    </xf>
    <xf numFmtId="167" fontId="42" fillId="14" borderId="82" xfId="25" applyNumberFormat="1" applyFont="1" applyFill="1" applyBorder="1" applyAlignment="1" applyProtection="1">
      <alignment horizontal="center" vertical="center" wrapText="1"/>
      <protection hidden="1"/>
    </xf>
    <xf numFmtId="167" fontId="42" fillId="21" borderId="82" xfId="25" applyNumberFormat="1" applyFont="1" applyFill="1" applyBorder="1" applyAlignment="1" applyProtection="1">
      <alignment horizontal="center" vertical="center" wrapText="1"/>
      <protection hidden="1"/>
    </xf>
    <xf numFmtId="167" fontId="42" fillId="2" borderId="82" xfId="25" applyNumberFormat="1" applyFont="1" applyFill="1" applyBorder="1" applyAlignment="1" applyProtection="1">
      <alignment horizontal="center" vertical="center" wrapText="1"/>
      <protection hidden="1"/>
    </xf>
    <xf numFmtId="169" fontId="42" fillId="2" borderId="82" xfId="25" applyNumberFormat="1" applyFont="1" applyFill="1" applyBorder="1" applyAlignment="1" applyProtection="1">
      <alignment horizontal="center" vertical="center" wrapText="1"/>
      <protection hidden="1"/>
    </xf>
    <xf numFmtId="169" fontId="42" fillId="0" borderId="82" xfId="25" applyNumberFormat="1" applyFont="1" applyFill="1" applyBorder="1" applyAlignment="1" applyProtection="1">
      <alignment horizontal="center" vertical="center" wrapText="1"/>
      <protection hidden="1"/>
    </xf>
    <xf numFmtId="169" fontId="42" fillId="21" borderId="82" xfId="25" applyNumberFormat="1" applyFont="1" applyFill="1" applyBorder="1" applyAlignment="1" applyProtection="1">
      <alignment horizontal="center" vertical="center" wrapText="1"/>
      <protection hidden="1"/>
    </xf>
    <xf numFmtId="167" fontId="42" fillId="21" borderId="52" xfId="25" applyFont="1" applyFill="1" applyBorder="1" applyAlignment="1" applyProtection="1">
      <alignment horizontal="center" vertical="center" wrapText="1"/>
      <protection hidden="1"/>
    </xf>
    <xf numFmtId="167" fontId="42" fillId="2" borderId="83" xfId="25" applyFont="1" applyFill="1" applyBorder="1" applyAlignment="1" applyProtection="1">
      <alignment horizontal="center" vertical="center" wrapText="1"/>
      <protection hidden="1"/>
    </xf>
    <xf numFmtId="167" fontId="42" fillId="21" borderId="83" xfId="25"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32"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53" fillId="16" borderId="0" xfId="28" applyFont="1" applyFill="1" applyBorder="1" applyAlignment="1" applyProtection="1">
      <alignment horizontal="center" vertical="center" wrapText="1"/>
      <protection hidden="1"/>
    </xf>
    <xf numFmtId="167" fontId="32" fillId="15" borderId="0" xfId="25" applyFont="1" applyFill="1" applyBorder="1" applyAlignment="1" applyProtection="1">
      <alignment vertical="center" wrapText="1"/>
      <protection hidden="1"/>
    </xf>
    <xf numFmtId="0" fontId="33" fillId="17" borderId="0" xfId="0" applyFont="1" applyFill="1" applyBorder="1" applyAlignment="1" applyProtection="1">
      <alignment horizontal="center" vertical="center" wrapText="1"/>
      <protection hidden="1"/>
    </xf>
    <xf numFmtId="0" fontId="38" fillId="19" borderId="0" xfId="0" applyFont="1" applyFill="1" applyBorder="1" applyAlignment="1" applyProtection="1">
      <alignment vertical="center" wrapText="1"/>
      <protection hidden="1"/>
    </xf>
    <xf numFmtId="167" fontId="36" fillId="14" borderId="0" xfId="25" applyFont="1" applyFill="1" applyBorder="1" applyAlignment="1" applyProtection="1">
      <alignment horizontal="center" vertical="center" wrapText="1"/>
      <protection hidden="1"/>
    </xf>
    <xf numFmtId="0" fontId="52" fillId="0" borderId="36" xfId="0" applyFont="1" applyBorder="1" applyAlignment="1" applyProtection="1">
      <alignment vertical="center"/>
      <protection hidden="1"/>
    </xf>
    <xf numFmtId="0" fontId="33" fillId="3" borderId="77" xfId="28" applyFont="1" applyFill="1" applyBorder="1" applyAlignment="1" applyProtection="1">
      <alignment horizontal="center" vertical="center" wrapText="1"/>
      <protection hidden="1"/>
    </xf>
    <xf numFmtId="0" fontId="33" fillId="12" borderId="105" xfId="28" applyFont="1" applyFill="1" applyBorder="1" applyAlignment="1" applyProtection="1">
      <alignment vertical="center"/>
      <protection hidden="1"/>
    </xf>
    <xf numFmtId="0" fontId="33" fillId="12" borderId="60" xfId="28" applyFont="1" applyFill="1" applyBorder="1" applyAlignment="1" applyProtection="1">
      <alignment vertical="center" wrapText="1"/>
      <protection hidden="1"/>
    </xf>
    <xf numFmtId="0" fontId="33" fillId="12" borderId="104" xfId="28" applyFont="1" applyFill="1" applyBorder="1" applyAlignment="1" applyProtection="1">
      <alignment vertical="center" wrapText="1"/>
      <protection hidden="1"/>
    </xf>
    <xf numFmtId="0" fontId="32" fillId="3" borderId="136" xfId="28" applyFont="1" applyFill="1" applyBorder="1" applyAlignment="1" applyProtection="1">
      <alignment horizontal="center" vertical="center" wrapText="1"/>
      <protection hidden="1"/>
    </xf>
    <xf numFmtId="167" fontId="32" fillId="14" borderId="136" xfId="25" applyFont="1" applyFill="1" applyBorder="1" applyAlignment="1" applyProtection="1">
      <alignment horizontal="center" vertical="center" wrapText="1"/>
      <protection hidden="1"/>
    </xf>
    <xf numFmtId="167" fontId="32" fillId="14" borderId="136" xfId="25" quotePrefix="1" applyFont="1" applyFill="1" applyBorder="1" applyAlignment="1" applyProtection="1">
      <alignment horizontal="center" vertical="center" wrapText="1"/>
      <protection hidden="1"/>
    </xf>
    <xf numFmtId="167" fontId="32" fillId="0" borderId="136" xfId="25" applyFont="1" applyFill="1" applyBorder="1" applyAlignment="1" applyProtection="1">
      <alignment horizontal="center" vertical="center" wrapText="1"/>
      <protection hidden="1"/>
    </xf>
    <xf numFmtId="167" fontId="32" fillId="13" borderId="136" xfId="25" applyFont="1" applyFill="1" applyBorder="1" applyAlignment="1" applyProtection="1">
      <alignment horizontal="center" vertical="center" wrapText="1"/>
      <protection hidden="1"/>
    </xf>
    <xf numFmtId="167" fontId="32" fillId="13" borderId="137" xfId="25" applyFont="1" applyFill="1" applyBorder="1" applyAlignment="1" applyProtection="1">
      <alignment horizontal="center" vertical="center" wrapText="1"/>
      <protection hidden="1"/>
    </xf>
    <xf numFmtId="164" fontId="52" fillId="0" borderId="0" xfId="0" applyNumberFormat="1" applyFont="1" applyAlignment="1" applyProtection="1">
      <alignment vertical="center"/>
      <protection hidden="1"/>
    </xf>
    <xf numFmtId="167" fontId="31" fillId="0" borderId="39" xfId="25" applyFont="1" applyFill="1" applyBorder="1" applyAlignment="1" applyProtection="1">
      <alignment horizontal="center" vertical="center" wrapText="1"/>
      <protection hidden="1"/>
    </xf>
    <xf numFmtId="0" fontId="31" fillId="19" borderId="0" xfId="28" applyFont="1" applyFill="1" applyAlignment="1" applyProtection="1">
      <alignment vertical="center"/>
      <protection hidden="1"/>
    </xf>
    <xf numFmtId="37" fontId="87" fillId="32" borderId="8" xfId="32" applyNumberFormat="1" applyFont="1" applyFill="1" applyBorder="1" applyAlignment="1" applyProtection="1">
      <alignment vertical="center" wrapText="1"/>
    </xf>
    <xf numFmtId="37" fontId="87" fillId="32" borderId="12" xfId="32" applyNumberFormat="1" applyFont="1" applyFill="1" applyBorder="1" applyAlignment="1" applyProtection="1">
      <alignment vertical="center" wrapText="1"/>
    </xf>
    <xf numFmtId="37" fontId="87" fillId="32" borderId="14" xfId="32" applyNumberFormat="1" applyFont="1" applyFill="1" applyBorder="1" applyAlignment="1" applyProtection="1">
      <alignment vertical="center" wrapText="1"/>
    </xf>
    <xf numFmtId="49" fontId="60" fillId="32" borderId="18" xfId="28" applyNumberFormat="1" applyFont="1" applyFill="1" applyBorder="1" applyAlignment="1">
      <alignment horizontal="center" vertical="center" wrapText="1"/>
    </xf>
    <xf numFmtId="10" fontId="0" fillId="0" borderId="1" xfId="0" applyNumberFormat="1" applyBorder="1"/>
    <xf numFmtId="2" fontId="0" fillId="18" borderId="1" xfId="0" applyNumberFormat="1" applyFill="1" applyBorder="1" applyAlignment="1">
      <alignment horizontal="center"/>
    </xf>
    <xf numFmtId="0" fontId="31"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167" fontId="31" fillId="0" borderId="0" xfId="28" quotePrefix="1" applyNumberFormat="1" applyFont="1" applyFill="1" applyBorder="1" applyAlignment="1" applyProtection="1">
      <alignment horizontal="right" vertical="center" wrapText="1"/>
      <protection hidden="1"/>
    </xf>
    <xf numFmtId="167" fontId="31" fillId="14" borderId="136" xfId="25" applyFont="1" applyFill="1" applyBorder="1" applyAlignment="1" applyProtection="1">
      <alignment horizontal="center" vertical="center" wrapText="1"/>
      <protection hidden="1"/>
    </xf>
    <xf numFmtId="167" fontId="31" fillId="14" borderId="136" xfId="25" quotePrefix="1" applyFont="1" applyFill="1" applyBorder="1" applyAlignment="1" applyProtection="1">
      <alignment horizontal="center" vertical="center" wrapText="1"/>
      <protection hidden="1"/>
    </xf>
    <xf numFmtId="167" fontId="31" fillId="13" borderId="136" xfId="25" applyFont="1" applyFill="1" applyBorder="1" applyAlignment="1" applyProtection="1">
      <alignment horizontal="center" vertical="center" wrapText="1"/>
      <protection hidden="1"/>
    </xf>
    <xf numFmtId="167" fontId="31" fillId="0" borderId="136" xfId="25" applyFont="1" applyFill="1" applyBorder="1" applyAlignment="1" applyProtection="1">
      <alignment horizontal="center" vertical="center" wrapText="1"/>
      <protection hidden="1"/>
    </xf>
    <xf numFmtId="167" fontId="31" fillId="13" borderId="137" xfId="25" applyFont="1" applyFill="1" applyBorder="1" applyAlignment="1" applyProtection="1">
      <alignment horizontal="center" vertical="center" wrapText="1"/>
      <protection hidden="1"/>
    </xf>
    <xf numFmtId="0" fontId="38" fillId="0" borderId="0" xfId="0" applyFont="1" applyFill="1" applyBorder="1" applyAlignment="1" applyProtection="1">
      <alignment vertical="center" wrapText="1"/>
      <protection hidden="1"/>
    </xf>
    <xf numFmtId="164" fontId="38" fillId="0" borderId="0" xfId="18" applyNumberFormat="1" applyFont="1" applyFill="1" applyBorder="1" applyAlignment="1" applyProtection="1">
      <alignment vertical="center" wrapText="1"/>
      <protection hidden="1"/>
    </xf>
    <xf numFmtId="0" fontId="32" fillId="3" borderId="142" xfId="28" applyFont="1" applyFill="1" applyBorder="1" applyAlignment="1" applyProtection="1">
      <alignment horizontal="center" vertical="center" wrapText="1"/>
      <protection hidden="1"/>
    </xf>
    <xf numFmtId="0" fontId="32" fillId="0" borderId="143" xfId="28" applyFont="1" applyBorder="1" applyAlignment="1" applyProtection="1">
      <alignment horizontal="left" vertical="center" wrapText="1"/>
      <protection hidden="1"/>
    </xf>
    <xf numFmtId="164" fontId="54" fillId="0" borderId="0" xfId="18" applyNumberFormat="1" applyFont="1" applyBorder="1" applyAlignment="1" applyProtection="1">
      <alignment vertical="center" wrapText="1"/>
      <protection hidden="1"/>
    </xf>
    <xf numFmtId="164" fontId="33" fillId="33" borderId="143" xfId="28" applyNumberFormat="1" applyFont="1" applyFill="1" applyBorder="1" applyAlignment="1" applyProtection="1">
      <alignment horizontal="left" vertical="center" wrapText="1"/>
      <protection hidden="1"/>
    </xf>
    <xf numFmtId="0" fontId="0" fillId="0" borderId="1" xfId="0" applyBorder="1" applyAlignment="1">
      <alignment horizontal="center" vertical="center" wrapText="1"/>
    </xf>
    <xf numFmtId="0" fontId="38" fillId="0" borderId="0" xfId="0" applyFont="1" applyBorder="1" applyAlignment="1" applyProtection="1">
      <alignment vertical="center" wrapText="1"/>
      <protection hidden="1"/>
    </xf>
    <xf numFmtId="164" fontId="38" fillId="32" borderId="0" xfId="18" applyNumberFormat="1" applyFont="1" applyFill="1" applyBorder="1" applyAlignment="1" applyProtection="1">
      <alignment vertical="center" wrapText="1"/>
      <protection hidden="1"/>
    </xf>
    <xf numFmtId="167" fontId="32" fillId="32" borderId="41" xfId="25" applyFont="1" applyFill="1" applyBorder="1" applyAlignment="1" applyProtection="1">
      <alignment vertical="center" wrapText="1"/>
      <protection hidden="1"/>
    </xf>
    <xf numFmtId="9" fontId="0" fillId="0" borderId="0" xfId="0" applyNumberFormat="1" applyAlignment="1">
      <alignment horizontal="center"/>
    </xf>
    <xf numFmtId="0" fontId="0" fillId="0" borderId="1" xfId="0" applyBorder="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167" fontId="31" fillId="14" borderId="136" xfId="25" applyFont="1" applyFill="1" applyBorder="1" applyAlignment="1" applyProtection="1">
      <alignment vertical="center" wrapText="1"/>
      <protection hidden="1"/>
    </xf>
    <xf numFmtId="0" fontId="31" fillId="13" borderId="137" xfId="0" applyFont="1" applyFill="1" applyBorder="1" applyAlignment="1" applyProtection="1">
      <alignment horizontal="left" vertical="center" wrapText="1"/>
      <protection hidden="1"/>
    </xf>
    <xf numFmtId="164" fontId="31" fillId="15" borderId="136" xfId="0" applyNumberFormat="1" applyFont="1" applyFill="1" applyBorder="1" applyAlignment="1" applyProtection="1">
      <alignment horizontal="left" vertical="center" wrapText="1"/>
      <protection hidden="1"/>
    </xf>
    <xf numFmtId="167" fontId="31" fillId="0" borderId="136" xfId="0" applyNumberFormat="1" applyFont="1" applyBorder="1" applyAlignment="1" applyProtection="1">
      <alignment horizontal="left" vertical="center" wrapText="1"/>
      <protection hidden="1"/>
    </xf>
    <xf numFmtId="167" fontId="31" fillId="0" borderId="136" xfId="0" applyNumberFormat="1" applyFont="1" applyBorder="1" applyAlignment="1" applyProtection="1">
      <alignment horizontal="center" vertical="center" wrapText="1"/>
      <protection hidden="1"/>
    </xf>
    <xf numFmtId="0" fontId="31" fillId="13" borderId="136" xfId="0" applyFont="1" applyFill="1" applyBorder="1" applyAlignment="1" applyProtection="1">
      <alignment horizontal="center" vertical="center" wrapText="1"/>
      <protection hidden="1"/>
    </xf>
    <xf numFmtId="0" fontId="31" fillId="13" borderId="137" xfId="0" applyFont="1" applyFill="1" applyBorder="1" applyAlignment="1" applyProtection="1">
      <alignment horizontal="center" vertical="center" wrapText="1"/>
      <protection hidden="1"/>
    </xf>
    <xf numFmtId="164" fontId="31" fillId="13" borderId="136" xfId="0" applyNumberFormat="1" applyFont="1" applyFill="1" applyBorder="1" applyAlignment="1" applyProtection="1">
      <alignment horizontal="center" vertical="center" wrapText="1"/>
      <protection hidden="1"/>
    </xf>
    <xf numFmtId="167" fontId="31" fillId="13" borderId="146" xfId="25" applyFont="1" applyFill="1" applyBorder="1" applyAlignment="1" applyProtection="1">
      <alignment horizontal="center" vertical="center" wrapText="1"/>
      <protection hidden="1"/>
    </xf>
    <xf numFmtId="167" fontId="31" fillId="14" borderId="147" xfId="25" applyFont="1" applyFill="1" applyBorder="1" applyAlignment="1" applyProtection="1">
      <alignment horizontal="center" vertical="center" wrapText="1"/>
      <protection hidden="1"/>
    </xf>
    <xf numFmtId="167" fontId="31" fillId="14" borderId="64" xfId="25" applyFont="1" applyFill="1" applyBorder="1" applyAlignment="1" applyProtection="1">
      <alignment horizontal="center" vertical="center" wrapText="1"/>
      <protection hidden="1"/>
    </xf>
    <xf numFmtId="167" fontId="31" fillId="13" borderId="0" xfId="25" applyFont="1" applyFill="1" applyBorder="1" applyAlignment="1" applyProtection="1">
      <alignment horizontal="center" vertical="center" wrapText="1"/>
      <protection hidden="1"/>
    </xf>
    <xf numFmtId="0" fontId="33" fillId="3" borderId="62" xfId="28" quotePrefix="1" applyFont="1" applyFill="1" applyBorder="1" applyAlignment="1" applyProtection="1">
      <alignment horizontal="center" vertical="center" wrapText="1"/>
      <protection hidden="1"/>
    </xf>
    <xf numFmtId="0" fontId="33" fillId="3" borderId="64" xfId="28" quotePrefix="1" applyFont="1" applyFill="1" applyBorder="1" applyAlignment="1" applyProtection="1">
      <alignment horizontal="center" vertical="center" wrapText="1"/>
      <protection hidden="1"/>
    </xf>
    <xf numFmtId="0" fontId="33" fillId="3" borderId="105" xfId="28" applyFont="1" applyFill="1" applyBorder="1" applyAlignment="1" applyProtection="1">
      <alignment horizontal="center" vertical="center" wrapText="1"/>
      <protection hidden="1"/>
    </xf>
    <xf numFmtId="9" fontId="33" fillId="3" borderId="78" xfId="28" applyNumberFormat="1" applyFont="1" applyFill="1" applyBorder="1" applyAlignment="1" applyProtection="1">
      <alignment horizontal="center" vertical="center" wrapText="1"/>
      <protection hidden="1"/>
    </xf>
    <xf numFmtId="9" fontId="33" fillId="3" borderId="93" xfId="28" applyNumberFormat="1" applyFont="1" applyFill="1" applyBorder="1" applyAlignment="1" applyProtection="1">
      <alignment horizontal="center" vertical="center" wrapText="1"/>
      <protection hidden="1"/>
    </xf>
    <xf numFmtId="0" fontId="33" fillId="3" borderId="0" xfId="28" applyFont="1" applyFill="1" applyBorder="1" applyAlignment="1" applyProtection="1">
      <alignment horizontal="center" vertical="center" wrapText="1"/>
      <protection hidden="1"/>
    </xf>
    <xf numFmtId="167" fontId="31" fillId="0" borderId="0" xfId="25" applyFont="1" applyFill="1" applyBorder="1" applyAlignment="1" applyProtection="1">
      <alignment horizontal="center" vertical="center" wrapText="1"/>
      <protection hidden="1"/>
    </xf>
    <xf numFmtId="0" fontId="33" fillId="0" borderId="0" xfId="28" applyFont="1" applyFill="1" applyBorder="1" applyAlignment="1" applyProtection="1">
      <alignment horizontal="center" vertical="center"/>
      <protection hidden="1"/>
    </xf>
    <xf numFmtId="167" fontId="31" fillId="0" borderId="148" xfId="25" applyFont="1" applyFill="1" applyBorder="1" applyAlignment="1" applyProtection="1">
      <alignment horizontal="center" vertical="center" wrapText="1"/>
      <protection hidden="1"/>
    </xf>
    <xf numFmtId="167" fontId="31" fillId="0" borderId="149" xfId="25" applyFont="1" applyFill="1" applyBorder="1" applyAlignment="1" applyProtection="1">
      <alignment horizontal="center" vertical="center" wrapText="1"/>
      <protection hidden="1"/>
    </xf>
    <xf numFmtId="167" fontId="31" fillId="14" borderId="149" xfId="25" applyFont="1" applyFill="1" applyBorder="1" applyAlignment="1" applyProtection="1">
      <alignment horizontal="center" vertical="center" wrapText="1"/>
      <protection hidden="1"/>
    </xf>
    <xf numFmtId="167" fontId="31" fillId="13" borderId="149" xfId="25" applyFont="1" applyFill="1" applyBorder="1" applyAlignment="1" applyProtection="1">
      <alignment horizontal="center" vertical="center" wrapText="1"/>
      <protection hidden="1"/>
    </xf>
    <xf numFmtId="0" fontId="31" fillId="13" borderId="149" xfId="0" applyFont="1" applyFill="1" applyBorder="1" applyAlignment="1" applyProtection="1">
      <alignment horizontal="left" vertical="center" wrapText="1"/>
      <protection hidden="1"/>
    </xf>
    <xf numFmtId="167" fontId="31" fillId="13" borderId="150" xfId="25" applyFont="1" applyFill="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wrapText="1"/>
      <protection hidden="1"/>
    </xf>
    <xf numFmtId="0" fontId="33" fillId="3" borderId="148" xfId="28" applyFont="1" applyFill="1" applyBorder="1" applyAlignment="1" applyProtection="1">
      <alignment horizontal="center" vertical="center" wrapText="1"/>
      <protection hidden="1"/>
    </xf>
    <xf numFmtId="167" fontId="31" fillId="0" borderId="151" xfId="25" applyFont="1" applyFill="1" applyBorder="1" applyAlignment="1" applyProtection="1">
      <alignment horizontal="center" vertical="center" wrapText="1"/>
      <protection hidden="1"/>
    </xf>
    <xf numFmtId="167" fontId="31" fillId="0" borderId="152" xfId="25" applyFont="1" applyFill="1" applyBorder="1" applyAlignment="1" applyProtection="1">
      <alignment horizontal="center" vertical="center" wrapText="1"/>
      <protection hidden="1"/>
    </xf>
    <xf numFmtId="167" fontId="31" fillId="14" borderId="152" xfId="25" applyFont="1" applyFill="1" applyBorder="1" applyAlignment="1" applyProtection="1">
      <alignment horizontal="center" vertical="center" wrapText="1"/>
      <protection hidden="1"/>
    </xf>
    <xf numFmtId="167" fontId="31" fillId="14" borderId="151" xfId="25" applyFont="1" applyFill="1" applyBorder="1" applyAlignment="1" applyProtection="1">
      <alignment horizontal="center" vertical="center" wrapText="1"/>
      <protection hidden="1"/>
    </xf>
    <xf numFmtId="167" fontId="31" fillId="13" borderId="152" xfId="25" applyFont="1" applyFill="1" applyBorder="1" applyAlignment="1" applyProtection="1">
      <alignment horizontal="center" vertical="center" wrapText="1"/>
      <protection hidden="1"/>
    </xf>
    <xf numFmtId="167" fontId="31" fillId="13" borderId="153" xfId="25" applyFont="1" applyFill="1" applyBorder="1" applyAlignment="1" applyProtection="1">
      <alignment horizontal="center" vertical="center" wrapText="1"/>
      <protection hidden="1"/>
    </xf>
    <xf numFmtId="167" fontId="31" fillId="13" borderId="154" xfId="25" applyFont="1" applyFill="1" applyBorder="1" applyAlignment="1" applyProtection="1">
      <alignment horizontal="center" vertical="center" wrapText="1"/>
      <protection hidden="1"/>
    </xf>
    <xf numFmtId="167" fontId="31" fillId="13" borderId="155" xfId="25" applyFont="1" applyFill="1" applyBorder="1" applyAlignment="1" applyProtection="1">
      <alignment horizontal="center" vertical="center" wrapText="1"/>
      <protection hidden="1"/>
    </xf>
    <xf numFmtId="167" fontId="31" fillId="13" borderId="156" xfId="25" applyFont="1" applyFill="1" applyBorder="1" applyAlignment="1" applyProtection="1">
      <alignment horizontal="center" vertical="center" wrapText="1"/>
      <protection hidden="1"/>
    </xf>
    <xf numFmtId="0" fontId="33" fillId="3" borderId="159" xfId="28" applyFont="1" applyFill="1" applyBorder="1" applyAlignment="1" applyProtection="1">
      <alignment horizontal="center" vertical="center" wrapText="1"/>
      <protection hidden="1"/>
    </xf>
    <xf numFmtId="9" fontId="33" fillId="3" borderId="160" xfId="28" applyNumberFormat="1" applyFont="1" applyFill="1" applyBorder="1" applyAlignment="1" applyProtection="1">
      <alignment horizontal="center" vertical="center" wrapText="1"/>
      <protection hidden="1"/>
    </xf>
    <xf numFmtId="0" fontId="33" fillId="3" borderId="161" xfId="28" applyFont="1" applyFill="1" applyBorder="1" applyAlignment="1" applyProtection="1">
      <alignment horizontal="center" vertical="center" wrapText="1"/>
      <protection hidden="1"/>
    </xf>
    <xf numFmtId="0" fontId="33" fillId="3" borderId="160" xfId="28" applyFont="1" applyFill="1" applyBorder="1" applyAlignment="1" applyProtection="1">
      <alignment horizontal="center" vertical="center"/>
      <protection hidden="1"/>
    </xf>
    <xf numFmtId="0" fontId="32" fillId="0" borderId="0" xfId="28" applyFont="1" applyAlignment="1" applyProtection="1">
      <alignment vertical="center"/>
      <protection hidden="1"/>
    </xf>
    <xf numFmtId="167" fontId="31" fillId="13" borderId="136" xfId="25" applyFont="1" applyFill="1" applyBorder="1" applyAlignment="1" applyProtection="1">
      <alignment vertical="center" wrapText="1"/>
      <protection hidden="1"/>
    </xf>
    <xf numFmtId="0" fontId="33" fillId="12" borderId="138" xfId="28" applyFont="1" applyFill="1" applyBorder="1" applyAlignment="1" applyProtection="1">
      <alignment vertical="center" wrapText="1"/>
      <protection hidden="1"/>
    </xf>
    <xf numFmtId="0" fontId="33" fillId="12" borderId="91" xfId="28" applyFont="1" applyFill="1" applyBorder="1" applyAlignment="1" applyProtection="1">
      <alignment vertical="center" wrapText="1"/>
      <protection hidden="1"/>
    </xf>
    <xf numFmtId="0" fontId="31" fillId="0" borderId="136" xfId="28" quotePrefix="1" applyFont="1" applyBorder="1" applyAlignment="1" applyProtection="1">
      <alignment horizontal="left" vertical="center" wrapText="1"/>
      <protection hidden="1"/>
    </xf>
    <xf numFmtId="0" fontId="31" fillId="0" borderId="136" xfId="28" applyFont="1" applyBorder="1" applyAlignment="1" applyProtection="1">
      <alignment vertical="center" wrapText="1"/>
      <protection hidden="1"/>
    </xf>
    <xf numFmtId="0" fontId="31" fillId="15" borderId="136" xfId="28" applyFont="1" applyFill="1" applyBorder="1" applyAlignment="1" applyProtection="1">
      <alignment vertical="center" wrapText="1"/>
      <protection hidden="1"/>
    </xf>
    <xf numFmtId="0" fontId="69" fillId="0" borderId="136" xfId="28" applyFont="1" applyBorder="1" applyAlignment="1" applyProtection="1">
      <alignment vertical="center" wrapText="1"/>
      <protection hidden="1"/>
    </xf>
    <xf numFmtId="167" fontId="31" fillId="14" borderId="60" xfId="25" quotePrefix="1" applyFont="1" applyFill="1" applyBorder="1" applyAlignment="1" applyProtection="1">
      <alignment horizontal="center" vertical="center" wrapText="1"/>
      <protection hidden="1"/>
    </xf>
    <xf numFmtId="167" fontId="31" fillId="15" borderId="60" xfId="25" applyFont="1" applyFill="1" applyBorder="1" applyAlignment="1" applyProtection="1">
      <alignment horizontal="center" vertical="center" wrapText="1"/>
      <protection hidden="1"/>
    </xf>
    <xf numFmtId="0" fontId="52" fillId="0" borderId="0" xfId="0" applyFont="1" applyBorder="1" applyAlignment="1">
      <alignment horizontal="center" vertical="center" wrapText="1"/>
    </xf>
    <xf numFmtId="166" fontId="31" fillId="0" borderId="0" xfId="22" applyNumberFormat="1" applyFont="1" applyFill="1" applyBorder="1" applyAlignment="1" applyProtection="1">
      <alignment vertical="center" wrapText="1"/>
      <protection hidden="1"/>
    </xf>
    <xf numFmtId="166" fontId="31" fillId="0" borderId="0" xfId="22" applyNumberFormat="1" applyFont="1" applyBorder="1" applyAlignment="1" applyProtection="1">
      <alignment vertical="center" wrapText="1"/>
      <protection hidden="1"/>
    </xf>
    <xf numFmtId="166" fontId="31" fillId="15" borderId="0" xfId="22" applyNumberFormat="1" applyFont="1" applyFill="1" applyBorder="1" applyAlignment="1" applyProtection="1">
      <alignment vertical="center" wrapText="1"/>
      <protection hidden="1"/>
    </xf>
    <xf numFmtId="166" fontId="69" fillId="0" borderId="0" xfId="22" applyNumberFormat="1" applyFont="1" applyBorder="1" applyAlignment="1" applyProtection="1">
      <alignment vertical="center" wrapText="1"/>
      <protection hidden="1"/>
    </xf>
    <xf numFmtId="166" fontId="69" fillId="0" borderId="0" xfId="22" applyNumberFormat="1" applyFont="1" applyFill="1" applyBorder="1" applyAlignment="1" applyProtection="1">
      <alignment horizontal="center" vertical="center" wrapText="1"/>
      <protection hidden="1"/>
    </xf>
    <xf numFmtId="166" fontId="31" fillId="0" borderId="0" xfId="22" applyNumberFormat="1" applyFont="1" applyBorder="1" applyAlignment="1" applyProtection="1">
      <alignment horizontal="center" vertical="center" wrapText="1"/>
      <protection hidden="1"/>
    </xf>
    <xf numFmtId="164" fontId="31" fillId="13" borderId="0" xfId="18" applyFont="1" applyFill="1" applyBorder="1" applyAlignment="1" applyProtection="1">
      <alignment horizontal="right" vertical="center" wrapText="1"/>
      <protection hidden="1"/>
    </xf>
    <xf numFmtId="0" fontId="31" fillId="0" borderId="136" xfId="0" applyFont="1" applyBorder="1" applyAlignment="1" applyProtection="1">
      <alignment horizontal="right" vertical="center" wrapText="1"/>
      <protection hidden="1"/>
    </xf>
    <xf numFmtId="167" fontId="31" fillId="14" borderId="136" xfId="25" applyFont="1" applyFill="1" applyBorder="1" applyAlignment="1" applyProtection="1">
      <alignment horizontal="right" vertical="center" wrapText="1"/>
      <protection hidden="1"/>
    </xf>
    <xf numFmtId="0" fontId="31" fillId="13" borderId="137" xfId="0" applyFont="1" applyFill="1" applyBorder="1" applyAlignment="1" applyProtection="1">
      <alignment horizontal="right" vertical="center" wrapText="1"/>
      <protection hidden="1"/>
    </xf>
    <xf numFmtId="167" fontId="31" fillId="0" borderId="136" xfId="0" applyNumberFormat="1" applyFont="1" applyBorder="1" applyAlignment="1" applyProtection="1">
      <alignment horizontal="right" vertical="center" wrapText="1"/>
      <protection hidden="1"/>
    </xf>
    <xf numFmtId="2" fontId="31" fillId="13" borderId="136" xfId="0" applyNumberFormat="1" applyFont="1" applyFill="1" applyBorder="1" applyAlignment="1" applyProtection="1">
      <alignment horizontal="right" vertical="center" wrapText="1"/>
      <protection hidden="1"/>
    </xf>
    <xf numFmtId="167" fontId="31" fillId="0" borderId="136" xfId="0" applyNumberFormat="1" applyFont="1" applyFill="1" applyBorder="1" applyAlignment="1" applyProtection="1">
      <alignment horizontal="right" vertical="center" wrapText="1"/>
      <protection hidden="1"/>
    </xf>
    <xf numFmtId="167" fontId="31" fillId="13" borderId="136" xfId="0" applyNumberFormat="1" applyFont="1" applyFill="1" applyBorder="1" applyAlignment="1" applyProtection="1">
      <alignment horizontal="right" vertical="center" wrapText="1"/>
      <protection hidden="1"/>
    </xf>
    <xf numFmtId="0" fontId="33" fillId="3" borderId="51" xfId="28" applyFont="1" applyFill="1" applyBorder="1" applyAlignment="1" applyProtection="1">
      <alignment horizontal="center" vertical="center" wrapText="1"/>
      <protection hidden="1"/>
    </xf>
    <xf numFmtId="0" fontId="38" fillId="0" borderId="1" xfId="0" applyFont="1" applyBorder="1" applyAlignment="1" applyProtection="1">
      <alignment horizontal="center" vertical="center" wrapText="1"/>
      <protection hidden="1"/>
    </xf>
    <xf numFmtId="10" fontId="38" fillId="19" borderId="1" xfId="0" applyNumberFormat="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167" fontId="31" fillId="14" borderId="0" xfId="25" applyFont="1" applyFill="1" applyBorder="1" applyAlignment="1" applyProtection="1">
      <alignment horizontal="center" vertical="center" wrapText="1"/>
      <protection hidden="1"/>
    </xf>
    <xf numFmtId="0" fontId="33" fillId="3" borderId="136" xfId="28" applyFont="1" applyFill="1" applyBorder="1" applyAlignment="1" applyProtection="1">
      <alignment horizontal="center" vertical="center" wrapText="1"/>
      <protection hidden="1"/>
    </xf>
    <xf numFmtId="176" fontId="33" fillId="3" borderId="60" xfId="28" quotePrefix="1" applyNumberFormat="1" applyFont="1" applyFill="1" applyBorder="1" applyAlignment="1" applyProtection="1">
      <alignment horizontal="center" vertical="center" wrapText="1"/>
      <protection hidden="1"/>
    </xf>
    <xf numFmtId="9" fontId="33" fillId="3" borderId="0" xfId="34" applyFont="1" applyFill="1" applyBorder="1" applyAlignment="1" applyProtection="1">
      <alignment horizontal="center" vertical="center" wrapText="1"/>
      <protection hidden="1"/>
    </xf>
    <xf numFmtId="178" fontId="38" fillId="0" borderId="0" xfId="0" applyNumberFormat="1" applyFont="1" applyAlignment="1" applyProtection="1">
      <alignment vertical="center" wrapText="1"/>
      <protection hidden="1"/>
    </xf>
    <xf numFmtId="2" fontId="38" fillId="0" borderId="0" xfId="0" applyNumberFormat="1" applyFont="1" applyAlignment="1" applyProtection="1">
      <alignment vertical="center" wrapText="1"/>
      <protection hidden="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40" fillId="12" borderId="119"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0" fillId="0" borderId="1" xfId="0" applyBorder="1" applyAlignment="1">
      <alignment horizontal="center" vertical="center" wrapText="1"/>
    </xf>
    <xf numFmtId="0" fontId="32" fillId="0" borderId="0" xfId="28" applyFont="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4" fillId="0" borderId="0"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wrapText="1"/>
      <protection hidden="1"/>
    </xf>
    <xf numFmtId="0" fontId="33" fillId="3" borderId="62" xfId="28"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38"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173" fontId="38" fillId="0" borderId="0" xfId="34" applyNumberFormat="1" applyFont="1" applyAlignment="1" applyProtection="1">
      <alignment vertical="center" wrapText="1"/>
      <protection hidden="1"/>
    </xf>
    <xf numFmtId="2" fontId="0" fillId="34" borderId="1" xfId="0" applyNumberFormat="1" applyFill="1" applyBorder="1"/>
    <xf numFmtId="10" fontId="0" fillId="34" borderId="1" xfId="0" applyNumberFormat="1" applyFill="1" applyBorder="1"/>
    <xf numFmtId="2" fontId="0" fillId="34" borderId="1" xfId="0" applyNumberFormat="1" applyFill="1" applyBorder="1" applyAlignment="1">
      <alignment horizontal="center"/>
    </xf>
    <xf numFmtId="0" fontId="0" fillId="34" borderId="1" xfId="0" applyFill="1" applyBorder="1" applyAlignment="1">
      <alignment horizontal="center"/>
    </xf>
    <xf numFmtId="164" fontId="31" fillId="0" borderId="136" xfId="0" applyNumberFormat="1" applyFont="1" applyBorder="1" applyAlignment="1" applyProtection="1">
      <alignment horizontal="left" vertical="center" wrapText="1"/>
      <protection hidden="1"/>
    </xf>
    <xf numFmtId="0" fontId="33" fillId="12" borderId="0" xfId="28" applyFont="1" applyFill="1" applyBorder="1" applyAlignment="1" applyProtection="1">
      <alignment vertical="center" wrapText="1"/>
      <protection hidden="1"/>
    </xf>
    <xf numFmtId="179" fontId="32" fillId="15" borderId="41" xfId="25" applyNumberFormat="1" applyFont="1" applyFill="1" applyBorder="1" applyAlignment="1" applyProtection="1">
      <alignment vertical="center" wrapText="1"/>
      <protection hidden="1"/>
    </xf>
    <xf numFmtId="0" fontId="34" fillId="0" borderId="0" xfId="28" applyFont="1" applyFill="1" applyBorder="1" applyAlignment="1" applyProtection="1">
      <alignment horizontal="left" vertical="center" wrapText="1"/>
      <protection hidden="1"/>
    </xf>
    <xf numFmtId="10" fontId="32" fillId="0" borderId="0" xfId="34" applyNumberFormat="1" applyFont="1" applyAlignment="1" applyProtection="1">
      <alignment vertical="center" wrapText="1"/>
      <protection hidden="1"/>
    </xf>
    <xf numFmtId="167" fontId="32" fillId="15" borderId="41" xfId="25" applyNumberFormat="1" applyFont="1" applyFill="1" applyBorder="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0" fillId="12" borderId="91"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9" fontId="101" fillId="16" borderId="0" xfId="0" applyNumberFormat="1" applyFont="1" applyFill="1" applyAlignment="1" applyProtection="1">
      <alignment vertical="center" wrapText="1"/>
      <protection hidden="1"/>
    </xf>
    <xf numFmtId="9" fontId="33" fillId="3" borderId="57" xfId="34" applyFont="1" applyFill="1" applyBorder="1" applyAlignment="1" applyProtection="1">
      <alignment horizontal="center" vertical="center" wrapText="1"/>
      <protection hidden="1"/>
    </xf>
    <xf numFmtId="9" fontId="32" fillId="0" borderId="0" xfId="0" applyNumberFormat="1" applyFont="1" applyAlignment="1" applyProtection="1">
      <alignment horizontal="left" vertical="center" wrapText="1"/>
      <protection hidden="1"/>
    </xf>
    <xf numFmtId="9" fontId="38" fillId="0" borderId="0" xfId="0" applyNumberFormat="1" applyFont="1" applyAlignment="1" applyProtection="1">
      <alignment vertical="center" wrapText="1"/>
      <protection hidden="1"/>
    </xf>
    <xf numFmtId="9" fontId="33" fillId="3" borderId="50" xfId="28" applyNumberFormat="1" applyFont="1" applyFill="1" applyBorder="1" applyAlignment="1" applyProtection="1">
      <alignment horizontal="center" vertical="center" wrapText="1"/>
      <protection hidden="1"/>
    </xf>
    <xf numFmtId="0" fontId="0" fillId="0" borderId="0" xfId="0" applyBorder="1"/>
    <xf numFmtId="0" fontId="0" fillId="0" borderId="33" xfId="0" applyFill="1" applyBorder="1"/>
    <xf numFmtId="10" fontId="0" fillId="0" borderId="164" xfId="0" applyNumberFormat="1" applyBorder="1"/>
    <xf numFmtId="10" fontId="0" fillId="0" borderId="34" xfId="0" applyNumberFormat="1" applyBorder="1"/>
    <xf numFmtId="4" fontId="3" fillId="19" borderId="0" xfId="28" applyNumberFormat="1" applyFill="1" applyBorder="1" applyAlignment="1">
      <alignment horizontal="right"/>
    </xf>
    <xf numFmtId="0" fontId="102" fillId="19" borderId="0" xfId="0" applyFont="1" applyFill="1"/>
    <xf numFmtId="167" fontId="31" fillId="28" borderId="41" xfId="25" applyFont="1" applyFill="1" applyBorder="1" applyAlignment="1" applyProtection="1">
      <alignment vertical="center" wrapText="1"/>
      <protection hidden="1"/>
    </xf>
    <xf numFmtId="164" fontId="33" fillId="35" borderId="0" xfId="18" applyFont="1" applyFill="1" applyAlignment="1" applyProtection="1">
      <alignment vertical="center" wrapText="1"/>
      <protection hidden="1"/>
    </xf>
    <xf numFmtId="167" fontId="31" fillId="35" borderId="41" xfId="25" applyFont="1" applyFill="1" applyBorder="1" applyAlignment="1" applyProtection="1">
      <alignment vertical="center" wrapText="1"/>
      <protection hidden="1"/>
    </xf>
    <xf numFmtId="167" fontId="33" fillId="35" borderId="41" xfId="25" applyFont="1" applyFill="1" applyBorder="1" applyAlignment="1" applyProtection="1">
      <alignment vertical="center" wrapText="1"/>
      <protection hidden="1"/>
    </xf>
    <xf numFmtId="164" fontId="33" fillId="36" borderId="0" xfId="18" applyFont="1" applyFill="1" applyAlignment="1" applyProtection="1">
      <alignment vertical="center" wrapText="1"/>
      <protection hidden="1"/>
    </xf>
    <xf numFmtId="0" fontId="32" fillId="0" borderId="0" xfId="28" applyFont="1" applyAlignment="1" applyProtection="1">
      <alignment horizontal="left" vertical="center" wrapText="1"/>
      <protection hidden="1"/>
    </xf>
    <xf numFmtId="0" fontId="34" fillId="0" borderId="0" xfId="28" applyFont="1" applyFill="1" applyBorder="1" applyAlignment="1" applyProtection="1">
      <alignment horizontal="left" vertical="center" wrapText="1"/>
      <protection hidden="1"/>
    </xf>
    <xf numFmtId="0" fontId="33" fillId="3" borderId="50" xfId="28" quotePrefix="1" applyFont="1" applyFill="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41" fillId="22" borderId="0" xfId="28" applyFont="1" applyFill="1" applyAlignment="1" applyProtection="1">
      <alignment horizontal="left" vertical="center"/>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180" fontId="33" fillId="3" borderId="51" xfId="28" quotePrefix="1" applyNumberFormat="1" applyFont="1" applyFill="1" applyBorder="1" applyAlignment="1" applyProtection="1">
      <alignment horizontal="center" vertical="center" wrapText="1"/>
      <protection hidden="1"/>
    </xf>
    <xf numFmtId="167" fontId="31" fillId="14" borderId="165" xfId="25" applyFont="1" applyFill="1" applyBorder="1" applyAlignment="1" applyProtection="1">
      <alignment horizontal="center" vertical="center" wrapText="1"/>
      <protection hidden="1"/>
    </xf>
    <xf numFmtId="9" fontId="42" fillId="3" borderId="51" xfId="0" quotePrefix="1" applyNumberFormat="1" applyFont="1" applyFill="1" applyBorder="1" applyAlignment="1" applyProtection="1">
      <alignment horizontal="center" vertical="center" wrapText="1"/>
      <protection hidden="1"/>
    </xf>
    <xf numFmtId="167" fontId="31" fillId="14" borderId="148" xfId="25" applyFont="1" applyFill="1" applyBorder="1" applyAlignment="1" applyProtection="1">
      <alignment horizontal="center" vertical="center" wrapText="1"/>
      <protection hidden="1"/>
    </xf>
    <xf numFmtId="167" fontId="31" fillId="13" borderId="166" xfId="25" applyFont="1" applyFill="1" applyBorder="1" applyAlignment="1" applyProtection="1">
      <alignment horizontal="center" vertical="center" wrapText="1"/>
      <protection hidden="1"/>
    </xf>
    <xf numFmtId="167" fontId="31" fillId="13" borderId="167" xfId="25" applyFont="1" applyFill="1" applyBorder="1" applyAlignment="1" applyProtection="1">
      <alignment horizontal="center" vertical="center" wrapText="1"/>
      <protection hidden="1"/>
    </xf>
    <xf numFmtId="166" fontId="31" fillId="0" borderId="136" xfId="22" applyNumberFormat="1" applyFont="1" applyFill="1" applyBorder="1" applyAlignment="1" applyProtection="1">
      <alignment vertical="center" wrapText="1"/>
      <protection hidden="1"/>
    </xf>
    <xf numFmtId="166" fontId="31" fillId="0" borderId="136" xfId="22" applyNumberFormat="1" applyFont="1" applyBorder="1" applyAlignment="1" applyProtection="1">
      <alignment vertical="center" wrapText="1"/>
      <protection hidden="1"/>
    </xf>
    <xf numFmtId="166" fontId="31" fillId="15" borderId="136" xfId="22" applyNumberFormat="1" applyFont="1" applyFill="1" applyBorder="1" applyAlignment="1" applyProtection="1">
      <alignment vertical="center" wrapText="1"/>
      <protection hidden="1"/>
    </xf>
    <xf numFmtId="166" fontId="69" fillId="0" borderId="136" xfId="22" applyNumberFormat="1" applyFont="1" applyBorder="1" applyAlignment="1" applyProtection="1">
      <alignment vertical="center" wrapText="1"/>
      <protection hidden="1"/>
    </xf>
    <xf numFmtId="166" fontId="69" fillId="0" borderId="136" xfId="22" applyNumberFormat="1" applyFont="1" applyBorder="1" applyAlignment="1" applyProtection="1">
      <alignment horizontal="center" vertical="center" wrapText="1"/>
      <protection hidden="1"/>
    </xf>
    <xf numFmtId="166" fontId="31" fillId="0" borderId="136" xfId="22" applyNumberFormat="1" applyFont="1" applyBorder="1" applyAlignment="1" applyProtection="1">
      <alignment horizontal="center" vertical="center" wrapText="1"/>
      <protection hidden="1"/>
    </xf>
    <xf numFmtId="164" fontId="31" fillId="13" borderId="137" xfId="18" applyFont="1" applyFill="1" applyBorder="1" applyAlignment="1" applyProtection="1">
      <alignment horizontal="right" vertical="center" wrapText="1"/>
      <protection hidden="1"/>
    </xf>
    <xf numFmtId="49" fontId="31" fillId="14" borderId="50" xfId="25" applyNumberFormat="1" applyFont="1" applyFill="1" applyBorder="1" applyAlignment="1" applyProtection="1">
      <alignment horizontal="center" vertical="center" wrapText="1"/>
      <protection hidden="1"/>
    </xf>
    <xf numFmtId="0" fontId="0" fillId="0" borderId="1" xfId="0" applyBorder="1" applyAlignment="1">
      <alignment horizontal="center" vertical="center" wrapText="1"/>
    </xf>
    <xf numFmtId="169" fontId="42" fillId="0" borderId="84" xfId="25" applyNumberFormat="1" applyFont="1" applyBorder="1" applyAlignment="1" applyProtection="1">
      <alignment horizontal="left" vertical="center" wrapText="1"/>
      <protection hidden="1"/>
    </xf>
    <xf numFmtId="169" fontId="42" fillId="0" borderId="86" xfId="25" applyNumberFormat="1" applyFont="1" applyBorder="1" applyAlignment="1" applyProtection="1">
      <alignment horizontal="left" vertical="center" wrapText="1"/>
      <protection hidden="1"/>
    </xf>
    <xf numFmtId="167" fontId="42" fillId="0" borderId="86" xfId="25" applyNumberFormat="1" applyFont="1" applyBorder="1" applyAlignment="1" applyProtection="1">
      <alignment horizontal="left" vertical="center" wrapText="1"/>
      <protection hidden="1"/>
    </xf>
    <xf numFmtId="0" fontId="42" fillId="0" borderId="87" xfId="0" applyFont="1" applyBorder="1" applyAlignment="1" applyProtection="1">
      <alignment horizontal="left" vertical="center" wrapText="1"/>
      <protection hidden="1"/>
    </xf>
    <xf numFmtId="0" fontId="32" fillId="0" borderId="0" xfId="0" applyFont="1" applyAlignment="1" applyProtection="1">
      <alignment horizontal="right" vertical="center" wrapText="1"/>
      <protection hidden="1"/>
    </xf>
    <xf numFmtId="175" fontId="55" fillId="0" borderId="0" xfId="34" applyNumberFormat="1" applyFont="1" applyBorder="1" applyAlignment="1" applyProtection="1">
      <alignment vertical="center" wrapText="1"/>
      <protection hidden="1"/>
    </xf>
    <xf numFmtId="0" fontId="31" fillId="0" borderId="0" xfId="0" applyFont="1" applyBorder="1" applyAlignment="1" applyProtection="1">
      <alignment horizontal="center" vertical="center" wrapText="1"/>
      <protection hidden="1"/>
    </xf>
    <xf numFmtId="0" fontId="0" fillId="0" borderId="1" xfId="0" applyBorder="1" applyAlignment="1">
      <alignment horizontal="center" vertical="center" wrapText="1"/>
    </xf>
    <xf numFmtId="167" fontId="31" fillId="14" borderId="51" xfId="25" quotePrefix="1" applyNumberFormat="1" applyFont="1" applyFill="1" applyBorder="1" applyAlignment="1" applyProtection="1">
      <alignment horizontal="center" vertical="center" wrapText="1"/>
      <protection hidden="1"/>
    </xf>
    <xf numFmtId="10" fontId="0" fillId="19" borderId="1" xfId="0" applyNumberFormat="1" applyFill="1" applyBorder="1"/>
    <xf numFmtId="0" fontId="34" fillId="0" borderId="0" xfId="28" applyFont="1" applyFill="1" applyBorder="1" applyAlignment="1" applyProtection="1">
      <alignment horizontal="left" vertical="center" wrapText="1"/>
      <protection hidden="1"/>
    </xf>
    <xf numFmtId="49" fontId="31" fillId="14" borderId="57" xfId="25" quotePrefix="1" applyNumberFormat="1" applyFont="1" applyFill="1" applyBorder="1" applyAlignment="1" applyProtection="1">
      <alignment horizontal="center" vertical="center" wrapText="1"/>
      <protection hidden="1"/>
    </xf>
    <xf numFmtId="0" fontId="34" fillId="0" borderId="0" xfId="28" quotePrefix="1" applyFont="1" applyFill="1" applyAlignment="1" applyProtection="1">
      <alignment horizontal="right" vertical="center"/>
      <protection hidden="1"/>
    </xf>
    <xf numFmtId="0" fontId="34" fillId="0" borderId="0" xfId="28" quotePrefix="1" applyFont="1" applyFill="1" applyBorder="1" applyAlignment="1" applyProtection="1">
      <alignment horizontal="right" vertical="center" wrapText="1"/>
      <protection hidden="1"/>
    </xf>
    <xf numFmtId="167" fontId="31" fillId="0" borderId="51" xfId="25" quotePrefix="1" applyFont="1" applyFill="1" applyBorder="1" applyAlignment="1" applyProtection="1">
      <alignment horizontal="center" vertical="center" wrapText="1"/>
      <protection hidden="1"/>
    </xf>
    <xf numFmtId="0" fontId="12" fillId="32" borderId="6" xfId="28" applyFont="1" applyFill="1" applyBorder="1" applyAlignment="1">
      <alignment horizontal="center" vertical="center" wrapText="1"/>
    </xf>
    <xf numFmtId="0" fontId="12" fillId="32" borderId="7" xfId="28" applyFont="1" applyFill="1" applyBorder="1" applyAlignment="1">
      <alignment horizontal="center" vertical="center" wrapText="1"/>
    </xf>
    <xf numFmtId="0" fontId="12" fillId="32" borderId="13" xfId="28" applyFont="1" applyFill="1" applyBorder="1" applyAlignment="1">
      <alignment horizontal="center" vertical="center" wrapText="1"/>
    </xf>
    <xf numFmtId="0" fontId="12" fillId="32" borderId="15" xfId="28" applyFont="1" applyFill="1" applyBorder="1" applyAlignment="1">
      <alignment horizontal="center" vertical="center" wrapText="1"/>
    </xf>
    <xf numFmtId="10" fontId="12" fillId="32" borderId="8" xfId="36" applyNumberFormat="1" applyFont="1" applyFill="1" applyBorder="1" applyAlignment="1">
      <alignment horizontal="center" vertical="center"/>
    </xf>
    <xf numFmtId="10" fontId="12" fillId="32" borderId="14" xfId="36" applyNumberFormat="1" applyFont="1" applyFill="1" applyBorder="1" applyAlignment="1">
      <alignment horizontal="center" vertical="center"/>
    </xf>
    <xf numFmtId="0" fontId="12" fillId="19" borderId="0" xfId="28" applyFont="1" applyFill="1" applyBorder="1" applyAlignment="1">
      <alignment horizontal="center"/>
    </xf>
    <xf numFmtId="0" fontId="75" fillId="2" borderId="115" xfId="28" applyFont="1" applyFill="1" applyBorder="1" applyAlignment="1">
      <alignment horizontal="center"/>
    </xf>
    <xf numFmtId="0" fontId="75" fillId="2" borderId="116" xfId="28" applyFont="1" applyFill="1" applyBorder="1" applyAlignment="1">
      <alignment horizontal="center"/>
    </xf>
    <xf numFmtId="0" fontId="75" fillId="2" borderId="1" xfId="28" applyFont="1" applyFill="1" applyBorder="1" applyAlignment="1">
      <alignment horizontal="center"/>
    </xf>
    <xf numFmtId="0" fontId="75" fillId="2" borderId="117" xfId="28" applyFont="1" applyFill="1" applyBorder="1" applyAlignment="1">
      <alignment horizontal="center"/>
    </xf>
    <xf numFmtId="0" fontId="61" fillId="0" borderId="0" xfId="28" applyFont="1" applyAlignment="1">
      <alignment horizontal="justify" wrapText="1"/>
    </xf>
    <xf numFmtId="0" fontId="12" fillId="0" borderId="0" xfId="28" applyFont="1" applyAlignment="1">
      <alignment wrapText="1"/>
    </xf>
    <xf numFmtId="0" fontId="52" fillId="0" borderId="0" xfId="0" applyFont="1" applyAlignment="1">
      <alignment wrapText="1"/>
    </xf>
    <xf numFmtId="0" fontId="3" fillId="0" borderId="118" xfId="28" applyBorder="1" applyAlignment="1">
      <alignment horizontal="center"/>
    </xf>
    <xf numFmtId="0" fontId="3" fillId="0" borderId="119" xfId="28" applyBorder="1" applyAlignment="1">
      <alignment horizontal="center"/>
    </xf>
    <xf numFmtId="0" fontId="3" fillId="0" borderId="120" xfId="28" applyBorder="1" applyAlignment="1">
      <alignment horizontal="center"/>
    </xf>
    <xf numFmtId="0" fontId="3" fillId="0" borderId="121" xfId="28" applyBorder="1" applyAlignment="1">
      <alignment horizontal="center"/>
    </xf>
    <xf numFmtId="0" fontId="3" fillId="0" borderId="0" xfId="28" applyBorder="1" applyAlignment="1">
      <alignment horizontal="center"/>
    </xf>
    <xf numFmtId="0" fontId="3" fillId="0" borderId="12" xfId="28" applyBorder="1" applyAlignment="1">
      <alignment horizontal="center"/>
    </xf>
    <xf numFmtId="0" fontId="3" fillId="0" borderId="35" xfId="28" applyBorder="1" applyAlignment="1">
      <alignment horizontal="center"/>
    </xf>
    <xf numFmtId="0" fontId="3" fillId="0" borderId="36" xfId="28" applyBorder="1" applyAlignment="1">
      <alignment horizontal="center"/>
    </xf>
    <xf numFmtId="0" fontId="3" fillId="0" borderId="122" xfId="28" applyBorder="1" applyAlignment="1">
      <alignment horizontal="center"/>
    </xf>
    <xf numFmtId="0" fontId="3" fillId="0" borderId="124" xfId="28" applyBorder="1" applyAlignment="1">
      <alignment horizontal="center"/>
    </xf>
    <xf numFmtId="0" fontId="3" fillId="0" borderId="125" xfId="28" applyBorder="1" applyAlignment="1">
      <alignment horizontal="center"/>
    </xf>
    <xf numFmtId="0" fontId="46" fillId="0" borderId="0" xfId="28" applyFont="1" applyAlignment="1">
      <alignment horizontal="left" wrapText="1"/>
    </xf>
    <xf numFmtId="0" fontId="12" fillId="14" borderId="15" xfId="28" applyFont="1" applyFill="1" applyBorder="1" applyAlignment="1">
      <alignment horizontal="center"/>
    </xf>
    <xf numFmtId="49" fontId="17" fillId="9" borderId="13" xfId="32" quotePrefix="1" applyNumberFormat="1" applyFont="1" applyFill="1" applyBorder="1" applyAlignment="1" applyProtection="1">
      <alignment horizontal="center" vertical="center" wrapText="1"/>
    </xf>
    <xf numFmtId="49" fontId="17" fillId="9" borderId="15" xfId="32" quotePrefix="1" applyNumberFormat="1" applyFont="1" applyFill="1" applyBorder="1" applyAlignment="1" applyProtection="1">
      <alignment horizontal="center" vertical="center" wrapText="1"/>
    </xf>
    <xf numFmtId="49" fontId="17" fillId="9" borderId="14" xfId="32" quotePrefix="1" applyNumberFormat="1" applyFont="1" applyFill="1" applyBorder="1" applyAlignment="1" applyProtection="1">
      <alignment horizontal="center" vertical="center" wrapText="1"/>
    </xf>
    <xf numFmtId="0" fontId="12" fillId="0" borderId="0" xfId="28" applyFont="1" applyAlignment="1">
      <alignment horizontal="left" wrapText="1"/>
    </xf>
    <xf numFmtId="0" fontId="12" fillId="14" borderId="0" xfId="28" applyFont="1" applyFill="1" applyBorder="1" applyAlignment="1">
      <alignment horizontal="center"/>
    </xf>
    <xf numFmtId="0" fontId="12" fillId="18" borderId="6" xfId="28" applyFont="1" applyFill="1" applyBorder="1" applyAlignment="1">
      <alignment horizontal="center" vertical="center" wrapText="1"/>
    </xf>
    <xf numFmtId="0" fontId="12" fillId="18" borderId="7" xfId="28" applyFont="1" applyFill="1" applyBorder="1" applyAlignment="1">
      <alignment horizontal="center" vertical="center" wrapText="1"/>
    </xf>
    <xf numFmtId="0" fontId="12" fillId="18" borderId="13" xfId="28" applyFont="1" applyFill="1" applyBorder="1" applyAlignment="1">
      <alignment horizontal="center" vertical="center" wrapText="1"/>
    </xf>
    <xf numFmtId="0" fontId="12" fillId="18" borderId="15" xfId="28" applyFont="1" applyFill="1" applyBorder="1" applyAlignment="1">
      <alignment horizontal="center" vertical="center" wrapText="1"/>
    </xf>
    <xf numFmtId="10" fontId="12" fillId="18" borderId="8" xfId="36" applyNumberFormat="1" applyFont="1" applyFill="1" applyBorder="1" applyAlignment="1">
      <alignment horizontal="center" vertical="center"/>
    </xf>
    <xf numFmtId="10" fontId="12" fillId="18" borderId="14" xfId="36" applyNumberFormat="1" applyFont="1" applyFill="1" applyBorder="1" applyAlignment="1">
      <alignment horizontal="center" vertical="center"/>
    </xf>
    <xf numFmtId="37" fontId="14" fillId="5" borderId="6" xfId="32" applyNumberFormat="1" applyFont="1" applyFill="1" applyBorder="1" applyAlignment="1" applyProtection="1">
      <alignment horizontal="center" vertical="center" wrapText="1"/>
    </xf>
    <xf numFmtId="37" fontId="14" fillId="5" borderId="8" xfId="32" applyNumberFormat="1" applyFont="1" applyFill="1" applyBorder="1" applyAlignment="1" applyProtection="1">
      <alignment horizontal="center" vertical="center" wrapText="1"/>
    </xf>
    <xf numFmtId="37" fontId="14" fillId="5" borderId="13" xfId="32" applyNumberFormat="1" applyFont="1" applyFill="1" applyBorder="1" applyAlignment="1" applyProtection="1">
      <alignment horizontal="center" vertical="center" wrapText="1"/>
    </xf>
    <xf numFmtId="37" fontId="14" fillId="5" borderId="14" xfId="32"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xf>
    <xf numFmtId="0" fontId="0" fillId="0" borderId="164" xfId="0" applyBorder="1" applyAlignment="1">
      <alignment horizontal="center"/>
    </xf>
    <xf numFmtId="0" fontId="0" fillId="0" borderId="34" xfId="0"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134" xfId="0" applyBorder="1" applyAlignment="1">
      <alignment horizontal="center" vertical="center" wrapText="1"/>
    </xf>
    <xf numFmtId="0" fontId="0" fillId="0" borderId="163"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vertical="center"/>
    </xf>
    <xf numFmtId="0" fontId="42" fillId="3" borderId="89" xfId="0" quotePrefix="1" applyFont="1" applyFill="1" applyBorder="1" applyAlignment="1" applyProtection="1">
      <alignment horizontal="center" vertical="center" wrapText="1"/>
      <protection hidden="1"/>
    </xf>
    <xf numFmtId="0" fontId="42" fillId="3" borderId="77" xfId="0" quotePrefix="1" applyFont="1" applyFill="1" applyBorder="1" applyAlignment="1" applyProtection="1">
      <alignment horizontal="center" vertical="center" wrapText="1"/>
      <protection hidden="1"/>
    </xf>
    <xf numFmtId="0" fontId="73" fillId="26" borderId="72" xfId="0" quotePrefix="1" applyFont="1" applyFill="1" applyBorder="1" applyAlignment="1" applyProtection="1">
      <alignment horizontal="center" vertical="center" wrapText="1"/>
      <protection hidden="1"/>
    </xf>
    <xf numFmtId="0" fontId="73" fillId="26" borderId="0" xfId="0" quotePrefix="1" applyFont="1" applyFill="1" applyBorder="1" applyAlignment="1" applyProtection="1">
      <alignment horizontal="center" vertical="center" wrapText="1"/>
      <protection hidden="1"/>
    </xf>
    <xf numFmtId="0" fontId="73" fillId="26" borderId="90" xfId="0" quotePrefix="1" applyFont="1" applyFill="1" applyBorder="1" applyAlignment="1" applyProtection="1">
      <alignment horizontal="center" vertical="center" wrapText="1"/>
      <protection hidden="1"/>
    </xf>
    <xf numFmtId="0" fontId="73" fillId="26" borderId="91" xfId="0" quotePrefix="1" applyFont="1" applyFill="1" applyBorder="1" applyAlignment="1" applyProtection="1">
      <alignment horizontal="center" vertical="center" wrapText="1"/>
      <protection hidden="1"/>
    </xf>
    <xf numFmtId="0" fontId="92" fillId="8" borderId="129" xfId="0" applyFont="1" applyFill="1" applyBorder="1" applyAlignment="1" applyProtection="1">
      <alignment horizontal="center" vertical="center" wrapText="1"/>
      <protection hidden="1"/>
    </xf>
    <xf numFmtId="0" fontId="92" fillId="8" borderId="130" xfId="0" applyFont="1" applyFill="1" applyBorder="1" applyAlignment="1" applyProtection="1">
      <alignment horizontal="center" vertical="center" wrapText="1"/>
      <protection hidden="1"/>
    </xf>
    <xf numFmtId="0" fontId="92" fillId="8" borderId="131" xfId="0" applyFont="1" applyFill="1" applyBorder="1" applyAlignment="1" applyProtection="1">
      <alignment horizontal="center" vertical="center" wrapText="1"/>
      <protection hidden="1"/>
    </xf>
    <xf numFmtId="0" fontId="92" fillId="8" borderId="132" xfId="0" applyFont="1" applyFill="1" applyBorder="1" applyAlignment="1" applyProtection="1">
      <alignment horizontal="center" vertical="center" wrapText="1"/>
      <protection hidden="1"/>
    </xf>
    <xf numFmtId="0" fontId="94" fillId="3" borderId="111" xfId="0" applyFont="1" applyFill="1" applyBorder="1" applyAlignment="1" applyProtection="1">
      <alignment horizontal="center" vertical="center" wrapText="1"/>
      <protection hidden="1"/>
    </xf>
    <xf numFmtId="0" fontId="94" fillId="3" borderId="113" xfId="0" applyFont="1" applyFill="1" applyBorder="1" applyAlignment="1" applyProtection="1">
      <alignment horizontal="center" vertical="center" wrapText="1"/>
      <protection hidden="1"/>
    </xf>
    <xf numFmtId="0" fontId="94" fillId="3" borderId="114" xfId="0" applyFont="1" applyFill="1" applyBorder="1" applyAlignment="1" applyProtection="1">
      <alignment horizontal="center" vertical="center" wrapText="1"/>
      <protection hidden="1"/>
    </xf>
    <xf numFmtId="0" fontId="94" fillId="3" borderId="112" xfId="0" applyFont="1" applyFill="1" applyBorder="1" applyAlignment="1" applyProtection="1">
      <alignment horizontal="center" vertical="center" wrapText="1"/>
      <protection hidden="1"/>
    </xf>
    <xf numFmtId="0" fontId="94" fillId="3" borderId="85" xfId="0" applyFont="1" applyFill="1" applyBorder="1" applyAlignment="1" applyProtection="1">
      <alignment horizontal="center" vertical="center" wrapText="1"/>
      <protection hidden="1"/>
    </xf>
    <xf numFmtId="0" fontId="42" fillId="14" borderId="0" xfId="0" applyFont="1" applyFill="1" applyAlignment="1" applyProtection="1">
      <alignment horizontal="left" vertical="center" wrapText="1"/>
      <protection hidden="1"/>
    </xf>
    <xf numFmtId="0" fontId="42" fillId="3" borderId="50" xfId="0" applyFont="1" applyFill="1" applyBorder="1" applyAlignment="1" applyProtection="1">
      <alignment horizontal="center" vertical="center" wrapText="1"/>
      <protection hidden="1"/>
    </xf>
    <xf numFmtId="0" fontId="42" fillId="3" borderId="53" xfId="0" applyFont="1" applyFill="1" applyBorder="1" applyAlignment="1" applyProtection="1">
      <alignment horizontal="center" vertical="center" wrapText="1"/>
      <protection hidden="1"/>
    </xf>
    <xf numFmtId="0" fontId="42" fillId="3" borderId="89" xfId="0" applyFont="1" applyFill="1" applyBorder="1" applyAlignment="1" applyProtection="1">
      <alignment horizontal="center" vertical="center" wrapText="1"/>
      <protection hidden="1"/>
    </xf>
    <xf numFmtId="0" fontId="42" fillId="3" borderId="77" xfId="0" applyFont="1" applyFill="1" applyBorder="1" applyAlignment="1" applyProtection="1">
      <alignment horizontal="center" vertical="center" wrapText="1"/>
      <protection hidden="1"/>
    </xf>
    <xf numFmtId="0" fontId="73" fillId="26" borderId="72" xfId="0" applyFont="1" applyFill="1" applyBorder="1" applyAlignment="1" applyProtection="1">
      <alignment horizontal="center" vertical="center" wrapText="1"/>
      <protection hidden="1"/>
    </xf>
    <xf numFmtId="0" fontId="73" fillId="26" borderId="0" xfId="0" applyFont="1" applyFill="1" applyBorder="1" applyAlignment="1" applyProtection="1">
      <alignment horizontal="center" vertical="center" wrapText="1"/>
      <protection hidden="1"/>
    </xf>
    <xf numFmtId="0" fontId="43" fillId="8" borderId="90" xfId="0" applyFont="1" applyFill="1" applyBorder="1" applyAlignment="1" applyProtection="1">
      <alignment horizontal="center" vertical="center"/>
      <protection hidden="1"/>
    </xf>
    <xf numFmtId="0" fontId="43" fillId="8" borderId="91" xfId="0" applyFont="1" applyFill="1" applyBorder="1" applyAlignment="1" applyProtection="1">
      <alignment horizontal="center" vertical="center"/>
      <protection hidden="1"/>
    </xf>
    <xf numFmtId="0" fontId="42" fillId="3" borderId="92" xfId="0" applyFont="1" applyFill="1" applyBorder="1" applyAlignment="1" applyProtection="1">
      <alignment horizontal="center" vertical="center" wrapText="1"/>
      <protection hidden="1"/>
    </xf>
    <xf numFmtId="0" fontId="42" fillId="3" borderId="93" xfId="0" applyFont="1" applyFill="1" applyBorder="1" applyAlignment="1" applyProtection="1">
      <alignment horizontal="center" vertical="center" wrapText="1"/>
      <protection hidden="1"/>
    </xf>
    <xf numFmtId="0" fontId="42" fillId="3" borderId="94" xfId="0" applyFont="1" applyFill="1" applyBorder="1" applyAlignment="1" applyProtection="1">
      <alignment horizontal="center" vertical="center" wrapText="1"/>
      <protection hidden="1"/>
    </xf>
    <xf numFmtId="0" fontId="42" fillId="2" borderId="0" xfId="0" quotePrefix="1" applyFont="1" applyFill="1" applyAlignment="1" applyProtection="1">
      <alignment horizontal="justify" vertical="center" wrapText="1"/>
      <protection hidden="1"/>
    </xf>
    <xf numFmtId="0" fontId="42" fillId="0" borderId="0" xfId="0" applyFont="1" applyFill="1" applyBorder="1" applyAlignment="1" applyProtection="1">
      <alignment horizontal="left" vertical="center" wrapText="1"/>
      <protection hidden="1"/>
    </xf>
    <xf numFmtId="0" fontId="42" fillId="0" borderId="0" xfId="0" applyFont="1" applyFill="1" applyAlignment="1" applyProtection="1">
      <alignment horizontal="left" vertical="center" wrapText="1"/>
      <protection hidden="1"/>
    </xf>
    <xf numFmtId="0" fontId="42" fillId="0" borderId="0" xfId="0" quotePrefix="1" applyFont="1" applyFill="1" applyAlignment="1" applyProtection="1">
      <alignment horizontal="left" vertical="center" wrapText="1"/>
      <protection hidden="1"/>
    </xf>
    <xf numFmtId="0" fontId="33" fillId="17" borderId="1" xfId="0" applyFont="1" applyFill="1" applyBorder="1" applyAlignment="1" applyProtection="1">
      <alignment horizontal="center" vertical="center" wrapText="1"/>
      <protection hidden="1"/>
    </xf>
    <xf numFmtId="0" fontId="53" fillId="16" borderId="95" xfId="28" applyFont="1" applyFill="1" applyBorder="1" applyAlignment="1" applyProtection="1">
      <alignment horizontal="center" vertical="center" wrapText="1"/>
      <protection hidden="1"/>
    </xf>
    <xf numFmtId="0" fontId="53" fillId="16" borderId="96" xfId="28" applyFont="1" applyFill="1" applyBorder="1" applyAlignment="1" applyProtection="1">
      <alignment horizontal="center" vertical="center" wrapText="1"/>
      <protection hidden="1"/>
    </xf>
    <xf numFmtId="0" fontId="32" fillId="3" borderId="97" xfId="28" applyFont="1" applyFill="1" applyBorder="1" applyAlignment="1" applyProtection="1">
      <alignment horizontal="center" vertical="center" wrapText="1"/>
      <protection hidden="1"/>
    </xf>
    <xf numFmtId="0" fontId="32" fillId="3" borderId="38" xfId="28" applyFont="1" applyFill="1" applyBorder="1" applyAlignment="1" applyProtection="1">
      <alignment horizontal="center" vertical="center" wrapText="1"/>
      <protection hidden="1"/>
    </xf>
    <xf numFmtId="0" fontId="33" fillId="17" borderId="33" xfId="0" applyFont="1" applyFill="1" applyBorder="1" applyAlignment="1" applyProtection="1">
      <alignment horizontal="center" vertical="center" wrapText="1"/>
      <protection hidden="1"/>
    </xf>
    <xf numFmtId="0" fontId="33" fillId="17" borderId="34" xfId="0" applyFont="1" applyFill="1" applyBorder="1" applyAlignment="1" applyProtection="1">
      <alignment horizontal="center" vertical="center" wrapText="1"/>
      <protection hidden="1"/>
    </xf>
    <xf numFmtId="0" fontId="33" fillId="17" borderId="35" xfId="0" applyFont="1" applyFill="1" applyBorder="1" applyAlignment="1" applyProtection="1">
      <alignment horizontal="center" vertical="center" wrapText="1"/>
      <protection hidden="1"/>
    </xf>
    <xf numFmtId="0" fontId="33" fillId="17" borderId="36" xfId="0" applyFont="1" applyFill="1" applyBorder="1" applyAlignment="1" applyProtection="1">
      <alignment horizontal="center" vertical="center" wrapText="1"/>
      <protection hidden="1"/>
    </xf>
    <xf numFmtId="0" fontId="48" fillId="19" borderId="0" xfId="0" applyFont="1" applyFill="1" applyAlignment="1">
      <alignment horizontal="center" vertical="center" wrapText="1"/>
    </xf>
    <xf numFmtId="0" fontId="33" fillId="3" borderId="48" xfId="28" quotePrefix="1" applyFont="1" applyFill="1" applyBorder="1" applyAlignment="1" applyProtection="1">
      <alignment horizontal="center" vertical="center" wrapText="1"/>
      <protection hidden="1"/>
    </xf>
    <xf numFmtId="0" fontId="33" fillId="3" borderId="53" xfId="28" quotePrefix="1" applyFont="1" applyFill="1" applyBorder="1" applyAlignment="1" applyProtection="1">
      <alignment horizontal="center" vertical="center" wrapText="1"/>
      <protection hidden="1"/>
    </xf>
    <xf numFmtId="0" fontId="33" fillId="3" borderId="98" xfId="28" applyFont="1" applyFill="1" applyBorder="1" applyAlignment="1" applyProtection="1">
      <alignment horizontal="center" vertical="center" wrapText="1"/>
      <protection hidden="1"/>
    </xf>
    <xf numFmtId="0" fontId="33" fillId="3" borderId="99" xfId="28" applyFont="1" applyFill="1" applyBorder="1" applyAlignment="1" applyProtection="1">
      <alignment horizontal="center" vertical="center" wrapText="1"/>
      <protection hidden="1"/>
    </xf>
    <xf numFmtId="0" fontId="32" fillId="0" borderId="0" xfId="28" applyFont="1" applyAlignment="1" applyProtection="1">
      <alignment horizontal="left" vertical="center" wrapText="1"/>
      <protection hidden="1"/>
    </xf>
    <xf numFmtId="0" fontId="100" fillId="0" borderId="0" xfId="0" applyFont="1" applyFill="1" applyAlignment="1">
      <alignment horizontal="center" vertical="center" wrapText="1"/>
    </xf>
    <xf numFmtId="0" fontId="48" fillId="0" borderId="0" xfId="0" applyFont="1" applyFill="1" applyAlignment="1">
      <alignment horizontal="center" vertical="center" wrapText="1"/>
    </xf>
    <xf numFmtId="0" fontId="34" fillId="0" borderId="0" xfId="28" applyFont="1" applyFill="1" applyBorder="1" applyAlignment="1" applyProtection="1">
      <alignment horizontal="left" vertical="center" wrapText="1"/>
      <protection hidden="1"/>
    </xf>
    <xf numFmtId="0" fontId="33" fillId="3" borderId="101" xfId="28" applyFont="1" applyFill="1" applyBorder="1" applyAlignment="1" applyProtection="1">
      <alignment horizontal="center" vertical="center" wrapText="1"/>
      <protection hidden="1"/>
    </xf>
    <xf numFmtId="0" fontId="33" fillId="3" borderId="62" xfId="28" applyFont="1" applyFill="1" applyBorder="1" applyAlignment="1" applyProtection="1">
      <alignment horizontal="center" vertical="center" wrapText="1"/>
      <protection hidden="1"/>
    </xf>
    <xf numFmtId="0" fontId="33" fillId="12" borderId="109" xfId="28" applyFont="1" applyFill="1" applyBorder="1" applyAlignment="1" applyProtection="1">
      <alignment horizontal="center" vertical="center" wrapText="1"/>
      <protection hidden="1"/>
    </xf>
    <xf numFmtId="0" fontId="33" fillId="12" borderId="110"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center" vertical="center" wrapText="1"/>
      <protection hidden="1"/>
    </xf>
    <xf numFmtId="0" fontId="33" fillId="12" borderId="107" xfId="28" applyFont="1" applyFill="1" applyBorder="1" applyAlignment="1" applyProtection="1">
      <alignment horizontal="center" vertical="center" wrapText="1"/>
      <protection hidden="1"/>
    </xf>
    <xf numFmtId="0" fontId="33" fillId="12" borderId="106" xfId="28" applyFont="1" applyFill="1" applyBorder="1" applyAlignment="1" applyProtection="1">
      <alignment horizontal="left" vertical="center" wrapText="1"/>
      <protection hidden="1"/>
    </xf>
    <xf numFmtId="0" fontId="33" fillId="12" borderId="107" xfId="28" applyFont="1" applyFill="1" applyBorder="1" applyAlignment="1" applyProtection="1">
      <alignment horizontal="left" vertical="center" wrapText="1"/>
      <protection hidden="1"/>
    </xf>
    <xf numFmtId="0" fontId="31" fillId="0" borderId="0" xfId="28" applyFont="1" applyFill="1" applyBorder="1" applyAlignment="1" applyProtection="1">
      <alignment horizontal="left" vertical="center"/>
      <protection hidden="1"/>
    </xf>
    <xf numFmtId="0" fontId="40" fillId="12" borderId="73" xfId="28" applyFont="1" applyFill="1" applyBorder="1" applyAlignment="1" applyProtection="1">
      <alignment horizontal="center" vertical="center"/>
      <protection hidden="1"/>
    </xf>
    <xf numFmtId="0" fontId="40" fillId="12" borderId="74" xfId="28" applyFont="1" applyFill="1" applyBorder="1" applyAlignment="1" applyProtection="1">
      <alignment horizontal="center" vertical="center"/>
      <protection hidden="1"/>
    </xf>
    <xf numFmtId="0" fontId="40" fillId="12" borderId="106" xfId="28" applyFont="1" applyFill="1" applyBorder="1" applyAlignment="1" applyProtection="1">
      <alignment horizontal="center" vertical="center"/>
      <protection hidden="1"/>
    </xf>
    <xf numFmtId="0" fontId="40" fillId="12" borderId="108" xfId="28" applyFont="1" applyFill="1" applyBorder="1" applyAlignment="1" applyProtection="1">
      <alignment horizontal="center" vertical="center"/>
      <protection hidden="1"/>
    </xf>
    <xf numFmtId="0" fontId="33" fillId="12" borderId="108" xfId="28" applyFont="1" applyFill="1" applyBorder="1" applyAlignment="1" applyProtection="1">
      <alignment horizontal="center" vertical="center" wrapText="1"/>
      <protection hidden="1"/>
    </xf>
    <xf numFmtId="0" fontId="33" fillId="3" borderId="50" xfId="28" quotePrefix="1" applyFont="1" applyFill="1" applyBorder="1" applyAlignment="1" applyProtection="1">
      <alignment horizontal="center" vertical="center" wrapText="1"/>
      <protection hidden="1"/>
    </xf>
    <xf numFmtId="0" fontId="33" fillId="0" borderId="50" xfId="0" applyFont="1" applyBorder="1" applyAlignment="1" applyProtection="1">
      <alignment horizontal="center" vertical="center" wrapText="1"/>
      <protection hidden="1"/>
    </xf>
    <xf numFmtId="0" fontId="33" fillId="3" borderId="51" xfId="28" applyFont="1" applyFill="1" applyBorder="1" applyAlignment="1" applyProtection="1">
      <alignment horizontal="center" vertical="center" wrapText="1"/>
      <protection hidden="1"/>
    </xf>
    <xf numFmtId="0" fontId="33" fillId="0" borderId="51" xfId="0" applyFont="1" applyBorder="1" applyAlignment="1" applyProtection="1">
      <alignment horizontal="center" vertical="center" wrapText="1"/>
      <protection hidden="1"/>
    </xf>
    <xf numFmtId="0" fontId="31" fillId="0" borderId="0" xfId="28" applyFont="1" applyFill="1" applyBorder="1" applyAlignment="1" applyProtection="1">
      <alignment horizontal="left" vertical="center" wrapText="1"/>
      <protection hidden="1"/>
    </xf>
    <xf numFmtId="0" fontId="76" fillId="0" borderId="0" xfId="28" applyFont="1" applyFill="1" applyBorder="1" applyAlignment="1" applyProtection="1">
      <alignment horizontal="left" vertical="center" wrapText="1"/>
      <protection hidden="1"/>
    </xf>
    <xf numFmtId="0" fontId="40" fillId="12" borderId="102" xfId="28" applyFont="1" applyFill="1" applyBorder="1" applyAlignment="1" applyProtection="1">
      <alignment horizontal="center" vertical="center" wrapText="1"/>
      <protection hidden="1"/>
    </xf>
    <xf numFmtId="0" fontId="40" fillId="12" borderId="138" xfId="28" applyFont="1" applyFill="1" applyBorder="1" applyAlignment="1" applyProtection="1">
      <alignment horizontal="center" vertical="center" wrapText="1"/>
      <protection hidden="1"/>
    </xf>
    <xf numFmtId="0" fontId="40" fillId="12" borderId="144" xfId="28" applyFont="1" applyFill="1" applyBorder="1" applyAlignment="1" applyProtection="1">
      <alignment horizontal="center" vertical="center" wrapText="1"/>
      <protection hidden="1"/>
    </xf>
    <xf numFmtId="0" fontId="40" fillId="12" borderId="90" xfId="28" applyFont="1" applyFill="1" applyBorder="1" applyAlignment="1" applyProtection="1">
      <alignment horizontal="center" vertical="center" wrapText="1"/>
      <protection hidden="1"/>
    </xf>
    <xf numFmtId="0" fontId="40" fillId="12" borderId="91" xfId="28" applyFont="1" applyFill="1" applyBorder="1" applyAlignment="1" applyProtection="1">
      <alignment horizontal="center" vertical="center" wrapText="1"/>
      <protection hidden="1"/>
    </xf>
    <xf numFmtId="0" fontId="40" fillId="12" borderId="145" xfId="28" applyFont="1" applyFill="1" applyBorder="1" applyAlignment="1" applyProtection="1">
      <alignment horizontal="center" vertical="center" wrapText="1"/>
      <protection hidden="1"/>
    </xf>
    <xf numFmtId="0" fontId="33" fillId="12" borderId="100" xfId="28" applyFont="1" applyFill="1" applyBorder="1" applyAlignment="1" applyProtection="1">
      <alignment horizontal="center" vertical="center" wrapText="1"/>
      <protection hidden="1"/>
    </xf>
    <xf numFmtId="0" fontId="33" fillId="12" borderId="135" xfId="28" applyFont="1" applyFill="1" applyBorder="1" applyAlignment="1" applyProtection="1">
      <alignment horizontal="center" vertical="center" wrapText="1"/>
      <protection hidden="1"/>
    </xf>
    <xf numFmtId="0" fontId="33" fillId="12" borderId="59" xfId="28" applyFont="1" applyFill="1" applyBorder="1" applyAlignment="1" applyProtection="1">
      <alignment horizontal="center" vertical="center" wrapText="1"/>
      <protection hidden="1"/>
    </xf>
    <xf numFmtId="0" fontId="33" fillId="12" borderId="57" xfId="28" applyFont="1" applyFill="1" applyBorder="1" applyAlignment="1" applyProtection="1">
      <alignment horizontal="center" vertical="center" wrapText="1"/>
      <protection hidden="1"/>
    </xf>
    <xf numFmtId="0" fontId="33" fillId="12" borderId="136" xfId="28" applyFont="1" applyFill="1" applyBorder="1" applyAlignment="1" applyProtection="1">
      <alignment horizontal="center" vertical="center" wrapText="1"/>
      <protection hidden="1"/>
    </xf>
    <xf numFmtId="0" fontId="33" fillId="12" borderId="51" xfId="28" applyFont="1" applyFill="1" applyBorder="1" applyAlignment="1" applyProtection="1">
      <alignment horizontal="center" vertical="center" wrapText="1"/>
      <protection hidden="1"/>
    </xf>
    <xf numFmtId="0" fontId="31" fillId="0" borderId="36" xfId="28" applyFont="1" applyFill="1" applyBorder="1" applyAlignment="1" applyProtection="1">
      <alignment horizontal="left" vertical="center"/>
      <protection hidden="1"/>
    </xf>
    <xf numFmtId="0" fontId="33" fillId="3" borderId="51" xfId="28" applyFont="1" applyFill="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40" fillId="12" borderId="118" xfId="28" applyFont="1" applyFill="1" applyBorder="1" applyAlignment="1" applyProtection="1">
      <alignment horizontal="center" vertical="center"/>
      <protection hidden="1"/>
    </xf>
    <xf numFmtId="0" fontId="40" fillId="12" borderId="119" xfId="28" applyFont="1" applyFill="1" applyBorder="1" applyAlignment="1" applyProtection="1">
      <alignment horizontal="center" vertical="center"/>
      <protection hidden="1"/>
    </xf>
    <xf numFmtId="0" fontId="40" fillId="12" borderId="139" xfId="28" applyFont="1" applyFill="1" applyBorder="1" applyAlignment="1" applyProtection="1">
      <alignment horizontal="center" vertical="center"/>
      <protection hidden="1"/>
    </xf>
    <xf numFmtId="0" fontId="40" fillId="12" borderId="35" xfId="28" applyFont="1" applyFill="1" applyBorder="1" applyAlignment="1" applyProtection="1">
      <alignment horizontal="center" vertical="center"/>
      <protection hidden="1"/>
    </xf>
    <xf numFmtId="0" fontId="40" fillId="12" borderId="36" xfId="28" applyFont="1" applyFill="1" applyBorder="1" applyAlignment="1" applyProtection="1">
      <alignment horizontal="center" vertical="center"/>
      <protection hidden="1"/>
    </xf>
    <xf numFmtId="0" fontId="40" fillId="12" borderId="140" xfId="28" applyFont="1" applyFill="1" applyBorder="1" applyAlignment="1" applyProtection="1">
      <alignment horizontal="center" vertical="center"/>
      <protection hidden="1"/>
    </xf>
    <xf numFmtId="0" fontId="40" fillId="12" borderId="72" xfId="28" applyFont="1" applyFill="1" applyBorder="1" applyAlignment="1" applyProtection="1">
      <alignment horizontal="center" vertical="center"/>
      <protection hidden="1"/>
    </xf>
    <xf numFmtId="0" fontId="40" fillId="12" borderId="0" xfId="28" applyFont="1" applyFill="1" applyBorder="1" applyAlignment="1" applyProtection="1">
      <alignment horizontal="center" vertical="center"/>
      <protection hidden="1"/>
    </xf>
    <xf numFmtId="0" fontId="40" fillId="12" borderId="90" xfId="28" applyFont="1" applyFill="1" applyBorder="1" applyAlignment="1" applyProtection="1">
      <alignment horizontal="center" vertical="center"/>
      <protection hidden="1"/>
    </xf>
    <xf numFmtId="0" fontId="40" fillId="12" borderId="91" xfId="28" applyFont="1" applyFill="1" applyBorder="1" applyAlignment="1" applyProtection="1">
      <alignment horizontal="center" vertical="center"/>
      <protection hidden="1"/>
    </xf>
    <xf numFmtId="0" fontId="40" fillId="12" borderId="162" xfId="28" applyFont="1" applyFill="1" applyBorder="1" applyAlignment="1" applyProtection="1">
      <alignment horizontal="center" vertical="center"/>
      <protection hidden="1"/>
    </xf>
    <xf numFmtId="0" fontId="40" fillId="12" borderId="48" xfId="28" applyFont="1" applyFill="1" applyBorder="1" applyAlignment="1" applyProtection="1">
      <alignment horizontal="center" vertical="center"/>
      <protection hidden="1"/>
    </xf>
    <xf numFmtId="0" fontId="40" fillId="12" borderId="59" xfId="28" applyFont="1" applyFill="1" applyBorder="1" applyAlignment="1" applyProtection="1">
      <alignment horizontal="center" vertical="center"/>
      <protection hidden="1"/>
    </xf>
    <xf numFmtId="0" fontId="40" fillId="12" borderId="50" xfId="28" applyFont="1" applyFill="1" applyBorder="1" applyAlignment="1" applyProtection="1">
      <alignment horizontal="center" vertical="center"/>
      <protection hidden="1"/>
    </xf>
    <xf numFmtId="0" fontId="40" fillId="12" borderId="51" xfId="28" applyFont="1" applyFill="1" applyBorder="1" applyAlignment="1" applyProtection="1">
      <alignment horizontal="center" vertical="center"/>
      <protection hidden="1"/>
    </xf>
    <xf numFmtId="0" fontId="40" fillId="12" borderId="100" xfId="28" applyFont="1" applyFill="1" applyBorder="1" applyAlignment="1" applyProtection="1">
      <alignment horizontal="center" vertical="center"/>
      <protection hidden="1"/>
    </xf>
    <xf numFmtId="0" fontId="40" fillId="12" borderId="57" xfId="28" applyFont="1" applyFill="1" applyBorder="1" applyAlignment="1" applyProtection="1">
      <alignment horizontal="center" vertical="center"/>
      <protection hidden="1"/>
    </xf>
    <xf numFmtId="0" fontId="41" fillId="22" borderId="0" xfId="28" applyFont="1" applyFill="1" applyAlignment="1" applyProtection="1">
      <alignment horizontal="left" vertical="center"/>
      <protection hidden="1"/>
    </xf>
    <xf numFmtId="0" fontId="33" fillId="12" borderId="102" xfId="28" quotePrefix="1" applyFont="1" applyFill="1" applyBorder="1" applyAlignment="1" applyProtection="1">
      <alignment horizontal="center" vertical="center"/>
      <protection hidden="1"/>
    </xf>
    <xf numFmtId="0" fontId="33" fillId="12" borderId="138" xfId="28" quotePrefix="1" applyFont="1" applyFill="1" applyBorder="1" applyAlignment="1" applyProtection="1">
      <alignment horizontal="center" vertical="center"/>
      <protection hidden="1"/>
    </xf>
    <xf numFmtId="0" fontId="33" fillId="12" borderId="141" xfId="28" quotePrefix="1" applyFont="1" applyFill="1" applyBorder="1" applyAlignment="1" applyProtection="1">
      <alignment horizontal="center" vertical="center"/>
      <protection hidden="1"/>
    </xf>
    <xf numFmtId="0" fontId="33" fillId="12" borderId="90" xfId="28" quotePrefix="1" applyFont="1" applyFill="1" applyBorder="1" applyAlignment="1" applyProtection="1">
      <alignment horizontal="center" vertical="center"/>
      <protection hidden="1"/>
    </xf>
    <xf numFmtId="0" fontId="33" fillId="12" borderId="91" xfId="28" quotePrefix="1" applyFont="1" applyFill="1" applyBorder="1" applyAlignment="1" applyProtection="1">
      <alignment horizontal="center" vertical="center"/>
      <protection hidden="1"/>
    </xf>
    <xf numFmtId="0" fontId="33" fillId="12" borderId="64" xfId="28" quotePrefix="1" applyFont="1" applyFill="1" applyBorder="1" applyAlignment="1" applyProtection="1">
      <alignment horizontal="center" vertical="center"/>
      <protection hidden="1"/>
    </xf>
    <xf numFmtId="0" fontId="33" fillId="12" borderId="72" xfId="28" quotePrefix="1" applyFont="1" applyFill="1" applyBorder="1" applyAlignment="1" applyProtection="1">
      <alignment horizontal="center" vertical="center"/>
      <protection hidden="1"/>
    </xf>
    <xf numFmtId="0" fontId="33" fillId="12" borderId="0" xfId="28" quotePrefix="1" applyFont="1" applyFill="1" applyBorder="1" applyAlignment="1" applyProtection="1">
      <alignment horizontal="center" vertical="center"/>
      <protection hidden="1"/>
    </xf>
    <xf numFmtId="0" fontId="33" fillId="12" borderId="100" xfId="28" applyFont="1" applyFill="1" applyBorder="1" applyAlignment="1" applyProtection="1">
      <alignment horizontal="center" vertical="center"/>
      <protection hidden="1"/>
    </xf>
    <xf numFmtId="0" fontId="33" fillId="12" borderId="59" xfId="28" applyFont="1" applyFill="1" applyBorder="1" applyAlignment="1" applyProtection="1">
      <alignment horizontal="center" vertical="center"/>
      <protection hidden="1"/>
    </xf>
    <xf numFmtId="0" fontId="33" fillId="12" borderId="57" xfId="28" applyFont="1" applyFill="1" applyBorder="1" applyAlignment="1" applyProtection="1">
      <alignment horizontal="center" vertical="center"/>
      <protection hidden="1"/>
    </xf>
    <xf numFmtId="0" fontId="33" fillId="12" borderId="51" xfId="28" applyFont="1" applyFill="1" applyBorder="1" applyAlignment="1" applyProtection="1">
      <alignment horizontal="center" vertical="center"/>
      <protection hidden="1"/>
    </xf>
    <xf numFmtId="0" fontId="33" fillId="3" borderId="97" xfId="28" quotePrefix="1" applyFont="1" applyFill="1" applyBorder="1" applyAlignment="1" applyProtection="1">
      <alignment horizontal="center" vertical="center" wrapText="1"/>
      <protection hidden="1"/>
    </xf>
    <xf numFmtId="0" fontId="33" fillId="0" borderId="38" xfId="0" applyFont="1" applyBorder="1" applyAlignment="1" applyProtection="1">
      <alignment horizontal="center" vertical="center" wrapText="1"/>
      <protection hidden="1"/>
    </xf>
    <xf numFmtId="0" fontId="33" fillId="3" borderId="78" xfId="28" applyFont="1" applyFill="1" applyBorder="1" applyAlignment="1" applyProtection="1">
      <alignment horizontal="center" vertical="center"/>
      <protection hidden="1"/>
    </xf>
    <xf numFmtId="0" fontId="33" fillId="0" borderId="148" xfId="0" applyFont="1" applyBorder="1" applyAlignment="1" applyProtection="1">
      <alignment horizontal="center" vertical="center"/>
      <protection hidden="1"/>
    </xf>
    <xf numFmtId="0" fontId="40" fillId="12" borderId="157" xfId="28" applyFont="1" applyFill="1" applyBorder="1" applyAlignment="1" applyProtection="1">
      <alignment horizontal="center" vertical="center"/>
      <protection hidden="1"/>
    </xf>
    <xf numFmtId="0" fontId="40" fillId="12" borderId="158" xfId="28" applyFont="1" applyFill="1" applyBorder="1" applyAlignment="1" applyProtection="1">
      <alignment horizontal="center" vertical="center"/>
      <protection hidden="1"/>
    </xf>
    <xf numFmtId="0" fontId="40" fillId="0" borderId="0" xfId="28" applyFont="1" applyFill="1" applyBorder="1" applyAlignment="1" applyProtection="1">
      <alignment horizontal="center" vertical="center"/>
      <protection hidden="1"/>
    </xf>
    <xf numFmtId="0" fontId="40" fillId="12" borderId="102" xfId="28" applyFont="1" applyFill="1" applyBorder="1" applyAlignment="1" applyProtection="1">
      <alignment horizontal="center" vertical="center"/>
      <protection hidden="1"/>
    </xf>
    <xf numFmtId="0" fontId="40" fillId="12" borderId="144" xfId="28" applyFont="1" applyFill="1" applyBorder="1" applyAlignment="1" applyProtection="1">
      <alignment horizontal="center" vertical="center"/>
      <protection hidden="1"/>
    </xf>
    <xf numFmtId="0" fontId="40" fillId="12" borderId="145" xfId="28" applyFont="1" applyFill="1" applyBorder="1" applyAlignment="1" applyProtection="1">
      <alignment horizontal="center" vertical="center"/>
      <protection hidden="1"/>
    </xf>
    <xf numFmtId="0" fontId="49" fillId="22" borderId="0" xfId="28" applyFont="1" applyFill="1" applyAlignment="1" applyProtection="1">
      <alignment horizontal="center" vertical="center"/>
      <protection hidden="1"/>
    </xf>
    <xf numFmtId="0" fontId="40" fillId="12" borderId="135" xfId="28" applyFont="1" applyFill="1" applyBorder="1" applyAlignment="1" applyProtection="1">
      <alignment horizontal="center" vertical="center"/>
      <protection hidden="1"/>
    </xf>
    <xf numFmtId="0" fontId="40" fillId="12" borderId="104" xfId="28" applyFont="1" applyFill="1" applyBorder="1" applyAlignment="1" applyProtection="1">
      <alignment horizontal="center" vertical="center"/>
      <protection hidden="1"/>
    </xf>
    <xf numFmtId="0" fontId="40" fillId="12" borderId="64" xfId="28" applyFont="1" applyFill="1" applyBorder="1" applyAlignment="1" applyProtection="1">
      <alignment horizontal="center" vertical="center"/>
      <protection hidden="1"/>
    </xf>
    <xf numFmtId="0" fontId="40" fillId="12" borderId="105" xfId="28" applyFont="1" applyFill="1" applyBorder="1" applyAlignment="1" applyProtection="1">
      <alignment horizontal="center" vertical="center"/>
      <protection hidden="1"/>
    </xf>
    <xf numFmtId="0" fontId="40" fillId="12" borderId="136" xfId="28" applyFont="1" applyFill="1" applyBorder="1" applyAlignment="1" applyProtection="1">
      <alignment horizontal="center" vertical="center"/>
      <protection hidden="1"/>
    </xf>
    <xf numFmtId="0" fontId="40" fillId="12" borderId="60" xfId="28" applyFont="1" applyFill="1" applyBorder="1" applyAlignment="1" applyProtection="1">
      <alignment horizontal="center" vertical="center"/>
      <protection hidden="1"/>
    </xf>
    <xf numFmtId="0" fontId="40" fillId="12" borderId="62" xfId="28" applyFont="1" applyFill="1" applyBorder="1" applyAlignment="1" applyProtection="1">
      <alignment horizontal="center" vertical="center"/>
      <protection hidden="1"/>
    </xf>
    <xf numFmtId="0" fontId="40" fillId="12" borderId="63" xfId="28" applyFont="1" applyFill="1" applyBorder="1" applyAlignment="1" applyProtection="1">
      <alignment horizontal="center" vertical="center"/>
      <protection hidden="1"/>
    </xf>
    <xf numFmtId="0" fontId="40" fillId="24" borderId="72" xfId="28" applyFont="1" applyFill="1" applyBorder="1" applyAlignment="1" applyProtection="1">
      <alignment horizontal="center" vertical="center" wrapText="1"/>
      <protection hidden="1"/>
    </xf>
    <xf numFmtId="0" fontId="40" fillId="24" borderId="0" xfId="28" applyFont="1" applyFill="1" applyBorder="1" applyAlignment="1" applyProtection="1">
      <alignment horizontal="center" vertical="center" wrapText="1"/>
      <protection hidden="1"/>
    </xf>
    <xf numFmtId="0" fontId="40" fillId="24" borderId="90" xfId="28" applyFont="1" applyFill="1" applyBorder="1" applyAlignment="1" applyProtection="1">
      <alignment horizontal="center" vertical="center" wrapText="1"/>
      <protection hidden="1"/>
    </xf>
    <xf numFmtId="0" fontId="40" fillId="24" borderId="91" xfId="28" applyFont="1" applyFill="1" applyBorder="1" applyAlignment="1" applyProtection="1">
      <alignment horizontal="center" vertical="center" wrapText="1"/>
      <protection hidden="1"/>
    </xf>
    <xf numFmtId="0" fontId="40" fillId="12" borderId="72" xfId="28" applyFont="1" applyFill="1" applyBorder="1" applyAlignment="1" applyProtection="1">
      <alignment horizontal="center" vertical="center" wrapText="1"/>
      <protection hidden="1"/>
    </xf>
    <xf numFmtId="0" fontId="40" fillId="12" borderId="0" xfId="28" applyFont="1" applyFill="1" applyBorder="1" applyAlignment="1" applyProtection="1">
      <alignment horizontal="center" vertical="center" wrapText="1"/>
      <protection hidden="1"/>
    </xf>
    <xf numFmtId="0" fontId="40" fillId="12" borderId="48" xfId="28" applyFont="1" applyFill="1" applyBorder="1" applyAlignment="1" applyProtection="1">
      <alignment horizontal="center" vertical="center" wrapText="1"/>
      <protection hidden="1"/>
    </xf>
    <xf numFmtId="0" fontId="40" fillId="12" borderId="59" xfId="28" applyFont="1" applyFill="1" applyBorder="1" applyAlignment="1" applyProtection="1">
      <alignment horizontal="center" vertical="center" wrapText="1"/>
      <protection hidden="1"/>
    </xf>
    <xf numFmtId="0" fontId="40" fillId="12" borderId="50" xfId="28" applyFont="1" applyFill="1" applyBorder="1" applyAlignment="1" applyProtection="1">
      <alignment horizontal="center" vertical="center" wrapText="1"/>
      <protection hidden="1"/>
    </xf>
    <xf numFmtId="0" fontId="40" fillId="12" borderId="51" xfId="28" applyFont="1" applyFill="1" applyBorder="1" applyAlignment="1" applyProtection="1">
      <alignment horizontal="center" vertical="center" wrapText="1"/>
      <protection hidden="1"/>
    </xf>
    <xf numFmtId="0" fontId="33" fillId="3" borderId="102" xfId="28" applyFont="1" applyFill="1" applyBorder="1" applyAlignment="1" applyProtection="1">
      <alignment horizontal="center" vertical="center" wrapText="1"/>
      <protection hidden="1"/>
    </xf>
    <xf numFmtId="0" fontId="52" fillId="0" borderId="90" xfId="0" applyFont="1" applyBorder="1" applyAlignment="1">
      <alignment horizontal="center" vertical="center" wrapText="1"/>
    </xf>
    <xf numFmtId="0" fontId="52" fillId="0" borderId="103" xfId="0" applyFont="1" applyBorder="1" applyAlignment="1">
      <alignment horizontal="center" vertical="center" wrapText="1"/>
    </xf>
    <xf numFmtId="0" fontId="40" fillId="12" borderId="138" xfId="28" applyFont="1" applyFill="1" applyBorder="1" applyAlignment="1" applyProtection="1">
      <alignment horizontal="center" vertical="center"/>
      <protection hidden="1"/>
    </xf>
    <xf numFmtId="0" fontId="32" fillId="12" borderId="48" xfId="28" applyFont="1" applyFill="1" applyBorder="1" applyAlignment="1" applyProtection="1">
      <alignment horizontal="center" vertical="center"/>
      <protection hidden="1"/>
    </xf>
    <xf numFmtId="0" fontId="32" fillId="12" borderId="135" xfId="28" applyFont="1" applyFill="1" applyBorder="1" applyAlignment="1" applyProtection="1">
      <alignment horizontal="center" vertical="center"/>
      <protection hidden="1"/>
    </xf>
    <xf numFmtId="0" fontId="32" fillId="12" borderId="59" xfId="28" applyFont="1" applyFill="1" applyBorder="1" applyAlignment="1" applyProtection="1">
      <alignment horizontal="center" vertical="center"/>
      <protection hidden="1"/>
    </xf>
    <xf numFmtId="0" fontId="32" fillId="12" borderId="50" xfId="28" applyFont="1" applyFill="1" applyBorder="1" applyAlignment="1" applyProtection="1">
      <alignment horizontal="center" vertical="center"/>
      <protection hidden="1"/>
    </xf>
    <xf numFmtId="0" fontId="32" fillId="12" borderId="136" xfId="28" applyFont="1" applyFill="1" applyBorder="1" applyAlignment="1" applyProtection="1">
      <alignment horizontal="center" vertical="center"/>
      <protection hidden="1"/>
    </xf>
    <xf numFmtId="0" fontId="32" fillId="12" borderId="51" xfId="28" applyFont="1" applyFill="1" applyBorder="1" applyAlignment="1" applyProtection="1">
      <alignment horizontal="center" vertical="center"/>
      <protection hidden="1"/>
    </xf>
    <xf numFmtId="0" fontId="32" fillId="12" borderId="100" xfId="28" applyFont="1" applyFill="1" applyBorder="1" applyAlignment="1" applyProtection="1">
      <alignment horizontal="center" vertical="center"/>
      <protection hidden="1"/>
    </xf>
    <xf numFmtId="0" fontId="32" fillId="12" borderId="57" xfId="28" applyFont="1" applyFill="1" applyBorder="1" applyAlignment="1" applyProtection="1">
      <alignment horizontal="center" vertical="center"/>
      <protection hidden="1"/>
    </xf>
    <xf numFmtId="0" fontId="32" fillId="3" borderId="50" xfId="28" quotePrefix="1" applyFont="1" applyFill="1" applyBorder="1" applyAlignment="1" applyProtection="1">
      <alignment horizontal="center" vertical="center" wrapText="1"/>
      <protection hidden="1"/>
    </xf>
    <xf numFmtId="0" fontId="32" fillId="0" borderId="50" xfId="0" applyFont="1" applyBorder="1" applyAlignment="1" applyProtection="1">
      <alignment horizontal="center" vertical="center" wrapText="1"/>
      <protection hidden="1"/>
    </xf>
    <xf numFmtId="0" fontId="32" fillId="3" borderId="51" xfId="28" applyFont="1" applyFill="1" applyBorder="1" applyAlignment="1" applyProtection="1">
      <alignment horizontal="center" vertical="center"/>
      <protection hidden="1"/>
    </xf>
    <xf numFmtId="0" fontId="32" fillId="0" borderId="51" xfId="0" applyFont="1" applyBorder="1" applyAlignment="1" applyProtection="1">
      <alignment horizontal="center" vertical="center"/>
      <protection hidden="1"/>
    </xf>
    <xf numFmtId="0" fontId="32" fillId="0" borderId="0" xfId="28" applyFont="1" applyFill="1" applyBorder="1" applyAlignment="1" applyProtection="1">
      <alignment horizontal="left" vertical="center" wrapText="1"/>
      <protection hidden="1"/>
    </xf>
    <xf numFmtId="2" fontId="45" fillId="29" borderId="2" xfId="29" applyNumberFormat="1" applyFont="1" applyFill="1" applyBorder="1" applyAlignment="1" applyProtection="1">
      <alignment horizontal="center" vertical="center" wrapText="1"/>
      <protection hidden="1"/>
    </xf>
    <xf numFmtId="2" fontId="45" fillId="29" borderId="4" xfId="29" applyNumberFormat="1" applyFont="1" applyFill="1" applyBorder="1" applyAlignment="1" applyProtection="1">
      <alignment horizontal="center" vertical="center" wrapText="1"/>
      <protection hidden="1"/>
    </xf>
    <xf numFmtId="0" fontId="52" fillId="0" borderId="4" xfId="0" applyFont="1" applyBorder="1" applyAlignment="1">
      <alignment horizontal="center" vertical="center" wrapText="1"/>
    </xf>
    <xf numFmtId="2" fontId="45" fillId="29" borderId="2" xfId="29" applyNumberFormat="1" applyFont="1" applyFill="1" applyBorder="1" applyAlignment="1" applyProtection="1">
      <alignment horizontal="center" vertical="center"/>
      <protection hidden="1"/>
    </xf>
    <xf numFmtId="2" fontId="45" fillId="29" borderId="4" xfId="29" applyNumberFormat="1" applyFont="1" applyFill="1" applyBorder="1" applyAlignment="1" applyProtection="1">
      <alignment horizontal="center" vertical="center"/>
      <protection hidden="1"/>
    </xf>
    <xf numFmtId="2" fontId="22" fillId="29" borderId="2" xfId="29" applyNumberFormat="1" applyFont="1" applyFill="1" applyBorder="1" applyAlignment="1" applyProtection="1">
      <alignment horizontal="center" vertical="center" wrapText="1"/>
      <protection hidden="1"/>
    </xf>
    <xf numFmtId="2" fontId="22" fillId="29" borderId="4" xfId="29" applyNumberFormat="1" applyFont="1" applyFill="1" applyBorder="1" applyAlignment="1" applyProtection="1">
      <alignment horizontal="center" vertical="center" wrapText="1"/>
      <protection hidden="1"/>
    </xf>
    <xf numFmtId="0" fontId="23" fillId="0" borderId="0" xfId="29" applyFont="1" applyFill="1" applyBorder="1" applyAlignment="1" applyProtection="1">
      <alignment horizontal="left" vertical="center"/>
      <protection hidden="1"/>
    </xf>
  </cellXfs>
  <cellStyles count="39">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Hipervínculo" xfId="17" builtinId="8"/>
    <cellStyle name="Millares" xfId="18" builtinId="3"/>
    <cellStyle name="Millares 2" xfId="19"/>
    <cellStyle name="Millares 3" xfId="20"/>
    <cellStyle name="Millares 4" xfId="21"/>
    <cellStyle name="Millares 5" xfId="22"/>
    <cellStyle name="Millares 6" xfId="23"/>
    <cellStyle name="Millares 7" xfId="24"/>
    <cellStyle name="Millares 8" xfId="25"/>
    <cellStyle name="Monetario" xfId="26"/>
    <cellStyle name="no dec" xfId="27"/>
    <cellStyle name="Normal" xfId="0" builtinId="0"/>
    <cellStyle name="Normal 2" xfId="28"/>
    <cellStyle name="Normal 3" xfId="29"/>
    <cellStyle name="Normal 4" xfId="30"/>
    <cellStyle name="Normal 4 2" xfId="31"/>
    <cellStyle name="Normal_DdasEG-0204" xfId="32"/>
    <cellStyle name="Normal_PRECIOS FRONTERA CESARABRIL" xfId="33"/>
    <cellStyle name="Porcentaje" xfId="34"/>
    <cellStyle name="Porcentual 2" xfId="35"/>
    <cellStyle name="Porcentual 2 2" xfId="36"/>
    <cellStyle name="Priceheader" xfId="37"/>
    <cellStyle name="RM"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Precios%20PME\GRE_PRECIOS\COMBUSTIBLES\2013\03%20Marzo\Publicacion%20marzo%202013\PRECIOS%20MARZO%202013_cambio%20de%20precios_(pb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MBUSTIBLES "/>
      <sheetName val="GASOLINA CORRIENTE OXIGENADA"/>
      <sheetName val="SUSPENSIÓN DE MEZCLAS GASOLINA"/>
      <sheetName val="GASOLINA EXTRA OXIGENADA"/>
      <sheetName val="BIODIESEL"/>
      <sheetName val="SUSPENSIÓN DE MEZCLAS ACPM"/>
      <sheetName val="SAN-ANDRES + GENERACION"/>
      <sheetName val="DIESEL MARINO "/>
      <sheetName val="GCINI"/>
      <sheetName val="TARIFAS DE TRANSPORTE"/>
    </sheetNames>
    <sheetDataSet>
      <sheetData sheetId="0"/>
      <sheetData sheetId="1">
        <row r="1">
          <cell r="A1" t="str">
            <v>MARZO DE 2013</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1">
    <tabColor rgb="FF7030A0"/>
    <pageSetUpPr fitToPage="1"/>
  </sheetPr>
  <dimension ref="A1:AZ178"/>
  <sheetViews>
    <sheetView zoomScale="80" zoomScaleNormal="80" workbookViewId="0">
      <pane xSplit="2" ySplit="4" topLeftCell="AP5" activePane="bottomRight" state="frozen"/>
      <selection activeCell="AY13" sqref="AY13"/>
      <selection pane="topRight" activeCell="AY13" sqref="AY13"/>
      <selection pane="bottomLeft" activeCell="AY13" sqref="AY13"/>
      <selection pane="bottomRight" activeCell="AX1" sqref="AX1:AZ1"/>
    </sheetView>
  </sheetViews>
  <sheetFormatPr baseColWidth="10" defaultColWidth="10.85546875" defaultRowHeight="12.75"/>
  <cols>
    <col min="1" max="1" width="6.28515625" style="238" customWidth="1"/>
    <col min="2" max="2" width="37.7109375" style="238" customWidth="1"/>
    <col min="3" max="3" width="9" style="238" hidden="1" customWidth="1"/>
    <col min="4" max="4" width="7.42578125" style="238" hidden="1" customWidth="1"/>
    <col min="5" max="5" width="11.7109375" style="238" hidden="1" customWidth="1"/>
    <col min="6" max="7" width="8.7109375" style="238" hidden="1" customWidth="1"/>
    <col min="8" max="8" width="9.85546875" style="238" hidden="1" customWidth="1"/>
    <col min="9" max="9" width="11.28515625" style="238" hidden="1" customWidth="1"/>
    <col min="10" max="10" width="9" style="238" hidden="1" customWidth="1"/>
    <col min="11" max="11" width="9.28515625" style="238" hidden="1" customWidth="1"/>
    <col min="12" max="12" width="12.42578125" style="238" hidden="1" customWidth="1"/>
    <col min="13" max="14" width="11.42578125" style="238" hidden="1" customWidth="1"/>
    <col min="15" max="15" width="15.42578125" style="238" hidden="1" customWidth="1"/>
    <col min="16" max="17" width="11.42578125" style="238" hidden="1" customWidth="1"/>
    <col min="18" max="28" width="11.42578125" style="237" hidden="1" customWidth="1"/>
    <col min="29" max="30" width="10.85546875" style="237" hidden="1" customWidth="1"/>
    <col min="31" max="32" width="10.85546875" style="238" hidden="1" customWidth="1"/>
    <col min="33" max="35" width="10.85546875" style="238" customWidth="1"/>
    <col min="36" max="38" width="10.85546875" style="238"/>
    <col min="39" max="39" width="37.7109375" style="238" bestFit="1" customWidth="1"/>
    <col min="40" max="42" width="10.85546875" style="238"/>
    <col min="43" max="43" width="37.7109375" style="238" bestFit="1" customWidth="1"/>
    <col min="44" max="16384" width="10.85546875" style="238"/>
  </cols>
  <sheetData>
    <row r="1" spans="1:52" ht="16.5" thickBot="1">
      <c r="A1" s="234"/>
      <c r="B1" s="235"/>
      <c r="C1" s="235"/>
      <c r="D1" s="235"/>
      <c r="E1" s="235"/>
      <c r="F1" s="235"/>
      <c r="G1" s="235"/>
      <c r="H1" s="235"/>
      <c r="I1" s="236"/>
      <c r="J1" s="236"/>
      <c r="K1" s="237"/>
      <c r="L1" s="237"/>
      <c r="M1" s="237"/>
      <c r="N1" s="237"/>
      <c r="O1" s="237"/>
      <c r="P1" s="237"/>
      <c r="Q1" s="237"/>
      <c r="AA1" s="947" t="s">
        <v>66</v>
      </c>
      <c r="AB1" s="947"/>
      <c r="AC1" s="947"/>
      <c r="AD1" s="947" t="s">
        <v>67</v>
      </c>
      <c r="AE1" s="947"/>
      <c r="AF1" s="947"/>
      <c r="AG1" s="947" t="s">
        <v>375</v>
      </c>
      <c r="AH1" s="947"/>
      <c r="AI1" s="947"/>
      <c r="AJ1" s="947" t="s">
        <v>421</v>
      </c>
      <c r="AK1" s="947"/>
      <c r="AL1" s="947"/>
      <c r="AM1" s="535"/>
      <c r="AN1" s="952" t="s">
        <v>522</v>
      </c>
      <c r="AO1" s="952"/>
      <c r="AP1" s="952"/>
      <c r="AQ1" s="535"/>
      <c r="AR1" s="927" t="s">
        <v>649</v>
      </c>
      <c r="AS1" s="927"/>
      <c r="AT1" s="927"/>
      <c r="AU1" s="927" t="s">
        <v>655</v>
      </c>
      <c r="AV1" s="927"/>
      <c r="AW1" s="927"/>
      <c r="AX1" s="927" t="s">
        <v>672</v>
      </c>
      <c r="AY1" s="927"/>
      <c r="AZ1" s="927"/>
    </row>
    <row r="2" spans="1:52" ht="15" customHeight="1">
      <c r="A2" s="959" t="s">
        <v>68</v>
      </c>
      <c r="B2" s="960"/>
      <c r="C2" s="168"/>
      <c r="D2" s="168"/>
      <c r="E2" s="168"/>
      <c r="F2" s="168"/>
      <c r="G2" s="168"/>
      <c r="H2" s="168"/>
      <c r="I2" s="168"/>
      <c r="J2" s="168"/>
      <c r="K2" s="168"/>
      <c r="L2" s="168"/>
      <c r="M2" s="168"/>
      <c r="N2" s="168"/>
      <c r="O2" s="168"/>
      <c r="P2" s="168"/>
      <c r="Q2" s="168"/>
      <c r="R2" s="239"/>
      <c r="S2" s="239"/>
      <c r="T2" s="239"/>
      <c r="U2" s="169"/>
      <c r="V2" s="170" t="s">
        <v>69</v>
      </c>
      <c r="W2" s="171">
        <v>0.04</v>
      </c>
      <c r="X2" s="169"/>
      <c r="Y2" s="172" t="s">
        <v>70</v>
      </c>
      <c r="Z2" s="171">
        <v>0.04</v>
      </c>
      <c r="AA2" s="169" t="s">
        <v>71</v>
      </c>
      <c r="AB2" s="172"/>
      <c r="AC2" s="171">
        <v>0.05</v>
      </c>
      <c r="AD2" s="169" t="s">
        <v>71</v>
      </c>
      <c r="AE2" s="172"/>
      <c r="AF2" s="171">
        <v>0.03</v>
      </c>
      <c r="AG2" s="169" t="s">
        <v>71</v>
      </c>
      <c r="AH2" s="172"/>
      <c r="AI2" s="171">
        <v>0.03</v>
      </c>
      <c r="AJ2" s="169" t="s">
        <v>71</v>
      </c>
      <c r="AK2" s="172"/>
      <c r="AL2" s="171">
        <v>0.03</v>
      </c>
      <c r="AM2" s="553"/>
      <c r="AN2" s="953" t="s">
        <v>71</v>
      </c>
      <c r="AO2" s="954"/>
      <c r="AP2" s="957">
        <v>0.03</v>
      </c>
      <c r="AQ2" s="719"/>
      <c r="AR2" s="921" t="s">
        <v>71</v>
      </c>
      <c r="AS2" s="922"/>
      <c r="AT2" s="925">
        <v>0.03</v>
      </c>
      <c r="AU2" s="921" t="s">
        <v>71</v>
      </c>
      <c r="AV2" s="922"/>
      <c r="AW2" s="925">
        <v>0.03</v>
      </c>
      <c r="AX2" s="921" t="s">
        <v>71</v>
      </c>
      <c r="AY2" s="922"/>
      <c r="AZ2" s="925">
        <v>0.03</v>
      </c>
    </row>
    <row r="3" spans="1:52" ht="55.5" customHeight="1" thickBot="1">
      <c r="A3" s="961"/>
      <c r="B3" s="962"/>
      <c r="C3" s="949" t="s">
        <v>72</v>
      </c>
      <c r="D3" s="949"/>
      <c r="E3" s="950"/>
      <c r="F3" s="949" t="s">
        <v>73</v>
      </c>
      <c r="G3" s="949"/>
      <c r="H3" s="950"/>
      <c r="I3" s="949" t="s">
        <v>74</v>
      </c>
      <c r="J3" s="949"/>
      <c r="K3" s="950"/>
      <c r="L3" s="949" t="s">
        <v>75</v>
      </c>
      <c r="M3" s="949"/>
      <c r="N3" s="950"/>
      <c r="O3" s="949" t="s">
        <v>76</v>
      </c>
      <c r="P3" s="949"/>
      <c r="Q3" s="950"/>
      <c r="R3" s="949" t="s">
        <v>77</v>
      </c>
      <c r="S3" s="949"/>
      <c r="T3" s="949"/>
      <c r="U3" s="948" t="s">
        <v>78</v>
      </c>
      <c r="V3" s="949"/>
      <c r="W3" s="950"/>
      <c r="X3" s="948" t="s">
        <v>79</v>
      </c>
      <c r="Y3" s="949"/>
      <c r="Z3" s="950"/>
      <c r="AA3" s="948"/>
      <c r="AB3" s="949"/>
      <c r="AC3" s="950"/>
      <c r="AD3" s="948"/>
      <c r="AE3" s="949"/>
      <c r="AF3" s="950"/>
      <c r="AG3" s="948"/>
      <c r="AH3" s="949"/>
      <c r="AI3" s="950"/>
      <c r="AJ3" s="948"/>
      <c r="AK3" s="949"/>
      <c r="AL3" s="950"/>
      <c r="AM3" s="554"/>
      <c r="AN3" s="955"/>
      <c r="AO3" s="956"/>
      <c r="AP3" s="958"/>
      <c r="AQ3" s="720"/>
      <c r="AR3" s="923"/>
      <c r="AS3" s="924"/>
      <c r="AT3" s="926"/>
      <c r="AU3" s="923"/>
      <c r="AV3" s="924"/>
      <c r="AW3" s="926"/>
      <c r="AX3" s="923"/>
      <c r="AY3" s="924"/>
      <c r="AZ3" s="926"/>
    </row>
    <row r="4" spans="1:52" ht="48.75" thickBot="1">
      <c r="A4" s="240"/>
      <c r="B4" s="241"/>
      <c r="C4" s="173" t="s">
        <v>80</v>
      </c>
      <c r="D4" s="173" t="s">
        <v>81</v>
      </c>
      <c r="E4" s="173" t="s">
        <v>82</v>
      </c>
      <c r="F4" s="174" t="s">
        <v>83</v>
      </c>
      <c r="G4" s="174" t="s">
        <v>81</v>
      </c>
      <c r="H4" s="174" t="s">
        <v>82</v>
      </c>
      <c r="I4" s="174" t="s">
        <v>84</v>
      </c>
      <c r="J4" s="174" t="s">
        <v>81</v>
      </c>
      <c r="K4" s="174" t="s">
        <v>82</v>
      </c>
      <c r="L4" s="174" t="s">
        <v>85</v>
      </c>
      <c r="M4" s="174" t="s">
        <v>81</v>
      </c>
      <c r="N4" s="174" t="s">
        <v>82</v>
      </c>
      <c r="O4" s="174" t="s">
        <v>85</v>
      </c>
      <c r="P4" s="174" t="s">
        <v>81</v>
      </c>
      <c r="Q4" s="174" t="s">
        <v>82</v>
      </c>
      <c r="R4" s="174" t="s">
        <v>85</v>
      </c>
      <c r="S4" s="174" t="s">
        <v>81</v>
      </c>
      <c r="T4" s="174" t="s">
        <v>82</v>
      </c>
      <c r="U4" s="174" t="s">
        <v>86</v>
      </c>
      <c r="V4" s="174" t="s">
        <v>81</v>
      </c>
      <c r="W4" s="174" t="s">
        <v>82</v>
      </c>
      <c r="X4" s="174" t="s">
        <v>86</v>
      </c>
      <c r="Y4" s="174" t="s">
        <v>81</v>
      </c>
      <c r="Z4" s="174" t="s">
        <v>82</v>
      </c>
      <c r="AA4" s="174" t="s">
        <v>86</v>
      </c>
      <c r="AB4" s="174" t="s">
        <v>81</v>
      </c>
      <c r="AC4" s="174" t="s">
        <v>82</v>
      </c>
      <c r="AD4" s="174" t="s">
        <v>87</v>
      </c>
      <c r="AE4" s="175" t="s">
        <v>81</v>
      </c>
      <c r="AF4" s="174" t="s">
        <v>82</v>
      </c>
      <c r="AG4" s="174" t="s">
        <v>422</v>
      </c>
      <c r="AH4" s="175" t="s">
        <v>81</v>
      </c>
      <c r="AI4" s="174" t="s">
        <v>82</v>
      </c>
      <c r="AJ4" s="174" t="s">
        <v>437</v>
      </c>
      <c r="AK4" s="175" t="s">
        <v>81</v>
      </c>
      <c r="AL4" s="174" t="s">
        <v>82</v>
      </c>
      <c r="AM4" s="555"/>
      <c r="AN4" s="503" t="s">
        <v>523</v>
      </c>
      <c r="AO4" s="503" t="s">
        <v>81</v>
      </c>
      <c r="AP4" s="503" t="s">
        <v>82</v>
      </c>
      <c r="AQ4" s="721"/>
      <c r="AR4" s="722" t="s">
        <v>523</v>
      </c>
      <c r="AS4" s="722" t="s">
        <v>81</v>
      </c>
      <c r="AT4" s="722" t="s">
        <v>82</v>
      </c>
      <c r="AU4" s="722" t="s">
        <v>523</v>
      </c>
      <c r="AV4" s="722" t="s">
        <v>81</v>
      </c>
      <c r="AW4" s="722" t="s">
        <v>82</v>
      </c>
      <c r="AX4" s="722" t="s">
        <v>523</v>
      </c>
      <c r="AY4" s="722" t="s">
        <v>81</v>
      </c>
      <c r="AZ4" s="722" t="s">
        <v>82</v>
      </c>
    </row>
    <row r="5" spans="1:52" ht="15.75">
      <c r="A5" s="242"/>
      <c r="B5" s="243" t="s">
        <v>88</v>
      </c>
      <c r="C5" s="244">
        <v>12</v>
      </c>
      <c r="D5" s="245">
        <v>12</v>
      </c>
      <c r="E5" s="246">
        <v>504</v>
      </c>
      <c r="F5" s="247">
        <v>34</v>
      </c>
      <c r="G5" s="245">
        <v>34</v>
      </c>
      <c r="H5" s="246">
        <v>1428</v>
      </c>
      <c r="I5" s="245">
        <v>35.869999999999997</v>
      </c>
      <c r="J5" s="245">
        <v>35.869999999999997</v>
      </c>
      <c r="K5" s="246">
        <v>1506.54</v>
      </c>
      <c r="L5" s="245">
        <v>37.663499999999999</v>
      </c>
      <c r="M5" s="245">
        <v>37.663499999999999</v>
      </c>
      <c r="N5" s="246">
        <v>1581.867</v>
      </c>
      <c r="O5" s="245">
        <v>39.358357499999997</v>
      </c>
      <c r="P5" s="245">
        <v>39.358357499999997</v>
      </c>
      <c r="Q5" s="246">
        <v>1653.0510149999998</v>
      </c>
      <c r="R5" s="245">
        <v>39.358357499999997</v>
      </c>
      <c r="S5" s="245">
        <v>39.358357499999997</v>
      </c>
      <c r="T5" s="246">
        <v>1653.0510149999998</v>
      </c>
      <c r="U5" s="245">
        <v>40.932691800000001</v>
      </c>
      <c r="V5" s="245">
        <v>40.932691800000001</v>
      </c>
      <c r="W5" s="246">
        <v>1719.1730556</v>
      </c>
      <c r="X5" s="245"/>
      <c r="Y5" s="245"/>
      <c r="Z5" s="246"/>
      <c r="AA5" s="245"/>
      <c r="AB5" s="245"/>
      <c r="AC5" s="246"/>
      <c r="AD5" s="245"/>
      <c r="AE5" s="248"/>
      <c r="AF5" s="246"/>
      <c r="AG5" s="245"/>
      <c r="AH5" s="248"/>
      <c r="AI5" s="246"/>
      <c r="AJ5" s="245"/>
      <c r="AK5" s="248"/>
      <c r="AL5" s="246"/>
      <c r="AM5" s="536" t="s">
        <v>88</v>
      </c>
      <c r="AN5" s="504"/>
      <c r="AO5" s="505"/>
      <c r="AP5" s="506"/>
      <c r="AQ5" s="536" t="s">
        <v>88</v>
      </c>
      <c r="AR5" s="504"/>
      <c r="AS5" s="505"/>
      <c r="AT5" s="506"/>
      <c r="AU5" s="504"/>
      <c r="AV5" s="505"/>
      <c r="AW5" s="506"/>
      <c r="AX5" s="504"/>
      <c r="AY5" s="505"/>
      <c r="AZ5" s="506"/>
    </row>
    <row r="6" spans="1:52" ht="15.75" thickBot="1">
      <c r="A6" s="249">
        <v>420</v>
      </c>
      <c r="B6" s="250" t="s">
        <v>89</v>
      </c>
      <c r="C6" s="251">
        <v>15</v>
      </c>
      <c r="D6" s="252">
        <v>15</v>
      </c>
      <c r="E6" s="253">
        <v>630</v>
      </c>
      <c r="F6" s="254">
        <v>34</v>
      </c>
      <c r="G6" s="252">
        <v>34</v>
      </c>
      <c r="H6" s="253">
        <v>1428</v>
      </c>
      <c r="I6" s="252">
        <v>35.869999999999997</v>
      </c>
      <c r="J6" s="252">
        <v>35.869999999999997</v>
      </c>
      <c r="K6" s="253">
        <v>1506.54</v>
      </c>
      <c r="L6" s="252">
        <v>37.663499999999999</v>
      </c>
      <c r="M6" s="252">
        <v>37.663499999999999</v>
      </c>
      <c r="N6" s="253">
        <v>1581.867</v>
      </c>
      <c r="O6" s="252">
        <v>39.358357499999997</v>
      </c>
      <c r="P6" s="252">
        <v>39.358357499999997</v>
      </c>
      <c r="Q6" s="253">
        <v>1653.0510149999998</v>
      </c>
      <c r="R6" s="252">
        <v>39.358357499999997</v>
      </c>
      <c r="S6" s="252">
        <v>39.358357499999997</v>
      </c>
      <c r="T6" s="253">
        <v>1653.0510149999998</v>
      </c>
      <c r="U6" s="252">
        <v>40.932691800000001</v>
      </c>
      <c r="V6" s="252">
        <v>40.932691800000001</v>
      </c>
      <c r="W6" s="253">
        <v>1719.1730556</v>
      </c>
      <c r="X6" s="252"/>
      <c r="Y6" s="252"/>
      <c r="Z6" s="253"/>
      <c r="AA6" s="252"/>
      <c r="AB6" s="252"/>
      <c r="AC6" s="253"/>
      <c r="AD6" s="252"/>
      <c r="AE6" s="255"/>
      <c r="AF6" s="253"/>
      <c r="AG6" s="252"/>
      <c r="AH6" s="255"/>
      <c r="AI6" s="253"/>
      <c r="AJ6" s="252"/>
      <c r="AK6" s="255"/>
      <c r="AL6" s="253"/>
      <c r="AM6" s="537" t="s">
        <v>89</v>
      </c>
      <c r="AN6" s="507"/>
      <c r="AO6" s="508"/>
      <c r="AP6" s="509"/>
      <c r="AQ6" s="537" t="s">
        <v>89</v>
      </c>
      <c r="AR6" s="507"/>
      <c r="AS6" s="508"/>
      <c r="AT6" s="509"/>
      <c r="AU6" s="507"/>
      <c r="AV6" s="508"/>
      <c r="AW6" s="509"/>
      <c r="AX6" s="507"/>
      <c r="AY6" s="508"/>
      <c r="AZ6" s="509"/>
    </row>
    <row r="7" spans="1:52" ht="15">
      <c r="A7" s="249"/>
      <c r="B7" s="256" t="s">
        <v>90</v>
      </c>
      <c r="C7" s="251"/>
      <c r="D7" s="252"/>
      <c r="E7" s="253"/>
      <c r="F7" s="254"/>
      <c r="G7" s="252"/>
      <c r="H7" s="253"/>
      <c r="I7" s="252"/>
      <c r="J7" s="252"/>
      <c r="K7" s="253"/>
      <c r="L7" s="252"/>
      <c r="M7" s="252"/>
      <c r="N7" s="253"/>
      <c r="O7" s="252"/>
      <c r="P7" s="252"/>
      <c r="Q7" s="253"/>
      <c r="R7" s="252"/>
      <c r="S7" s="252"/>
      <c r="T7" s="253"/>
      <c r="U7" s="252">
        <v>56.7</v>
      </c>
      <c r="V7" s="252">
        <v>56.7</v>
      </c>
      <c r="W7" s="253">
        <v>2381.4</v>
      </c>
      <c r="X7" s="252">
        <v>58.968000000000004</v>
      </c>
      <c r="Y7" s="252">
        <v>58.968000000000004</v>
      </c>
      <c r="Z7" s="253">
        <v>2476.6559999999999</v>
      </c>
      <c r="AA7" s="252">
        <v>61.916400000000003</v>
      </c>
      <c r="AB7" s="252">
        <v>61.916400000000003</v>
      </c>
      <c r="AC7" s="253">
        <v>2600.4888000000001</v>
      </c>
      <c r="AD7" s="252">
        <v>63.78</v>
      </c>
      <c r="AE7" s="255">
        <v>63.78</v>
      </c>
      <c r="AF7" s="253">
        <f>AE7*42</f>
        <v>2678.76</v>
      </c>
      <c r="AG7" s="252">
        <v>65.693399999999997</v>
      </c>
      <c r="AH7" s="255">
        <v>65.693399999999997</v>
      </c>
      <c r="AI7" s="253">
        <v>2759.1228000000001</v>
      </c>
      <c r="AJ7" s="252">
        <v>67.664202000000003</v>
      </c>
      <c r="AK7" s="255">
        <v>67.664202000000003</v>
      </c>
      <c r="AL7" s="253">
        <v>2841.8964840000003</v>
      </c>
      <c r="AM7" s="529" t="s">
        <v>90</v>
      </c>
      <c r="AN7" s="510">
        <v>69.694128060000011</v>
      </c>
      <c r="AO7" s="511">
        <v>69.694128060000011</v>
      </c>
      <c r="AP7" s="512">
        <v>2927.1533785200004</v>
      </c>
      <c r="AQ7" s="529" t="s">
        <v>90</v>
      </c>
      <c r="AR7" s="510">
        <f>AN7*(1+$AT$2)</f>
        <v>71.784951901800014</v>
      </c>
      <c r="AS7" s="511">
        <f t="shared" ref="AS7:AT7" si="0">AO7*(1+$AT$2)</f>
        <v>71.784951901800014</v>
      </c>
      <c r="AT7" s="512">
        <f t="shared" si="0"/>
        <v>3014.9679798756006</v>
      </c>
      <c r="AU7" s="510">
        <f>AR7*(1+$AW$2)</f>
        <v>73.938500458854023</v>
      </c>
      <c r="AV7" s="511">
        <f>AS7*(1+$AW$2)</f>
        <v>73.938500458854023</v>
      </c>
      <c r="AW7" s="512">
        <f>AT7*(1+$AW$2)</f>
        <v>3105.4170192718689</v>
      </c>
      <c r="AX7" s="510">
        <f>AU7*(1+$AZ$2)</f>
        <v>76.156655472619647</v>
      </c>
      <c r="AY7" s="511">
        <f>AV7*(1+$AZ$2)</f>
        <v>76.156655472619647</v>
      </c>
      <c r="AZ7" s="512">
        <f>AW7*(1+$AZ$2)</f>
        <v>3198.5795298500252</v>
      </c>
    </row>
    <row r="8" spans="1:52" ht="15">
      <c r="A8" s="249"/>
      <c r="B8" s="257" t="s">
        <v>91</v>
      </c>
      <c r="C8" s="251"/>
      <c r="D8" s="252"/>
      <c r="E8" s="253"/>
      <c r="F8" s="254"/>
      <c r="G8" s="252"/>
      <c r="H8" s="253"/>
      <c r="I8" s="252"/>
      <c r="J8" s="252"/>
      <c r="K8" s="253"/>
      <c r="L8" s="252"/>
      <c r="M8" s="252"/>
      <c r="N8" s="253"/>
      <c r="O8" s="252"/>
      <c r="P8" s="252"/>
      <c r="Q8" s="253"/>
      <c r="R8" s="252"/>
      <c r="S8" s="252"/>
      <c r="T8" s="253"/>
      <c r="U8" s="252">
        <v>56.7</v>
      </c>
      <c r="V8" s="252">
        <v>56.7</v>
      </c>
      <c r="W8" s="253">
        <v>2381.4</v>
      </c>
      <c r="X8" s="252">
        <v>58.968000000000004</v>
      </c>
      <c r="Y8" s="252">
        <v>58.968000000000004</v>
      </c>
      <c r="Z8" s="253">
        <v>2476.6559999999999</v>
      </c>
      <c r="AA8" s="252">
        <v>61.916400000000003</v>
      </c>
      <c r="AB8" s="252">
        <v>61.916400000000003</v>
      </c>
      <c r="AC8" s="253">
        <v>2600.4888000000001</v>
      </c>
      <c r="AD8" s="252">
        <v>63.78</v>
      </c>
      <c r="AE8" s="255">
        <v>63.78</v>
      </c>
      <c r="AF8" s="253">
        <f>AE8*42</f>
        <v>2678.76</v>
      </c>
      <c r="AG8" s="252">
        <v>65.693399999999997</v>
      </c>
      <c r="AH8" s="255">
        <v>65.693399999999997</v>
      </c>
      <c r="AI8" s="253">
        <v>2759.1228000000001</v>
      </c>
      <c r="AJ8" s="252">
        <v>67.664202000000003</v>
      </c>
      <c r="AK8" s="255">
        <v>67.664202000000003</v>
      </c>
      <c r="AL8" s="253">
        <v>2841.8964840000003</v>
      </c>
      <c r="AM8" s="530" t="s">
        <v>91</v>
      </c>
      <c r="AN8" s="513">
        <v>69.694128060000011</v>
      </c>
      <c r="AO8" s="514">
        <v>69.694128060000011</v>
      </c>
      <c r="AP8" s="515">
        <v>2927.1533785200004</v>
      </c>
      <c r="AQ8" s="530" t="s">
        <v>91</v>
      </c>
      <c r="AR8" s="513">
        <f t="shared" ref="AR8:AR61" si="1">AN8*(1+$AT$2)</f>
        <v>71.784951901800014</v>
      </c>
      <c r="AS8" s="514">
        <f t="shared" ref="AS8:AS61" si="2">AO8*(1+$AT$2)</f>
        <v>71.784951901800014</v>
      </c>
      <c r="AT8" s="515">
        <f t="shared" ref="AT8:AT61" si="3">AP8*(1+$AT$2)</f>
        <v>3014.9679798756006</v>
      </c>
      <c r="AU8" s="513">
        <f t="shared" ref="AU8:AU61" si="4">AR8*(1+$AW$2)</f>
        <v>73.938500458854023</v>
      </c>
      <c r="AV8" s="514">
        <f t="shared" ref="AV8:AV61" si="5">AS8*(1+$AW$2)</f>
        <v>73.938500458854023</v>
      </c>
      <c r="AW8" s="515">
        <f t="shared" ref="AW8:AW61" si="6">AT8*(1+$AW$2)</f>
        <v>3105.4170192718689</v>
      </c>
      <c r="AX8" s="513">
        <f t="shared" ref="AX8:AX61" si="7">AU8*(1+$AZ$2)</f>
        <v>76.156655472619647</v>
      </c>
      <c r="AY8" s="514">
        <f t="shared" ref="AY8:AY61" si="8">AV8*(1+$AZ$2)</f>
        <v>76.156655472619647</v>
      </c>
      <c r="AZ8" s="515">
        <f t="shared" ref="AZ8:AZ61" si="9">AW8*(1+$AZ$2)</f>
        <v>3198.5795298500252</v>
      </c>
    </row>
    <row r="9" spans="1:52" ht="15.75" thickBot="1">
      <c r="A9" s="258">
        <v>422</v>
      </c>
      <c r="B9" s="259" t="s">
        <v>92</v>
      </c>
      <c r="C9" s="260">
        <v>50</v>
      </c>
      <c r="D9" s="261">
        <v>50</v>
      </c>
      <c r="E9" s="262">
        <v>2100</v>
      </c>
      <c r="F9" s="263">
        <v>69</v>
      </c>
      <c r="G9" s="261">
        <v>69</v>
      </c>
      <c r="H9" s="262">
        <v>2898</v>
      </c>
      <c r="I9" s="261">
        <v>72.795000000000002</v>
      </c>
      <c r="J9" s="261">
        <v>72.8</v>
      </c>
      <c r="K9" s="262">
        <v>3057.6</v>
      </c>
      <c r="L9" s="261">
        <v>76.434750000000008</v>
      </c>
      <c r="M9" s="261">
        <v>76.434750000000008</v>
      </c>
      <c r="N9" s="262">
        <v>3210.2595000000001</v>
      </c>
      <c r="O9" s="261">
        <v>79.874313749999999</v>
      </c>
      <c r="P9" s="261">
        <v>79.874313749999999</v>
      </c>
      <c r="Q9" s="262">
        <v>3354.7211775000001</v>
      </c>
      <c r="R9" s="261">
        <v>79.874313749999999</v>
      </c>
      <c r="S9" s="261">
        <v>79.874313749999999</v>
      </c>
      <c r="T9" s="262">
        <v>3354.7211775000001</v>
      </c>
      <c r="U9" s="261">
        <v>83.069286300000002</v>
      </c>
      <c r="V9" s="261">
        <v>83.069286300000002</v>
      </c>
      <c r="W9" s="262">
        <v>3488.9100246000003</v>
      </c>
      <c r="X9" s="261">
        <v>86.392057751999999</v>
      </c>
      <c r="Y9" s="261">
        <v>86.392057751999999</v>
      </c>
      <c r="Z9" s="262">
        <v>3628.4664255839998</v>
      </c>
      <c r="AA9" s="261">
        <v>90.711660639599998</v>
      </c>
      <c r="AB9" s="261">
        <v>90.711660639599998</v>
      </c>
      <c r="AC9" s="262">
        <v>3809.8897468631999</v>
      </c>
      <c r="AD9" s="261">
        <f>93.43+0.01</f>
        <v>93.440000000000012</v>
      </c>
      <c r="AE9" s="264">
        <f>93.43+0.01</f>
        <v>93.440000000000012</v>
      </c>
      <c r="AF9" s="262">
        <f t="shared" ref="AF9:AF54" si="10">AE9*42</f>
        <v>3924.4800000000005</v>
      </c>
      <c r="AG9" s="261">
        <v>96.243200000000016</v>
      </c>
      <c r="AH9" s="264">
        <v>96.243200000000016</v>
      </c>
      <c r="AI9" s="262">
        <v>4042.2144000000008</v>
      </c>
      <c r="AJ9" s="261">
        <v>99.130496000000022</v>
      </c>
      <c r="AK9" s="264">
        <v>99.130496000000022</v>
      </c>
      <c r="AL9" s="262">
        <v>4163.4808320000011</v>
      </c>
      <c r="AM9" s="538" t="s">
        <v>92</v>
      </c>
      <c r="AN9" s="516">
        <v>102.10441088000003</v>
      </c>
      <c r="AO9" s="517">
        <v>102.10441088000003</v>
      </c>
      <c r="AP9" s="518">
        <v>4288.3852569600012</v>
      </c>
      <c r="AQ9" s="538" t="s">
        <v>92</v>
      </c>
      <c r="AR9" s="516">
        <f t="shared" si="1"/>
        <v>105.16754320640004</v>
      </c>
      <c r="AS9" s="517">
        <f t="shared" si="2"/>
        <v>105.16754320640004</v>
      </c>
      <c r="AT9" s="518">
        <f t="shared" si="3"/>
        <v>4417.0368146688015</v>
      </c>
      <c r="AU9" s="516">
        <f t="shared" si="4"/>
        <v>108.32256950259205</v>
      </c>
      <c r="AV9" s="517">
        <f t="shared" si="5"/>
        <v>108.32256950259205</v>
      </c>
      <c r="AW9" s="518">
        <f t="shared" si="6"/>
        <v>4549.5479191088652</v>
      </c>
      <c r="AX9" s="516">
        <f t="shared" si="7"/>
        <v>111.57224658766981</v>
      </c>
      <c r="AY9" s="517">
        <f t="shared" si="8"/>
        <v>111.57224658766981</v>
      </c>
      <c r="AZ9" s="518">
        <f t="shared" si="9"/>
        <v>4686.0343566821311</v>
      </c>
    </row>
    <row r="10" spans="1:52" ht="15.75">
      <c r="A10" s="265"/>
      <c r="B10" s="266" t="s">
        <v>93</v>
      </c>
      <c r="C10" s="251">
        <v>42</v>
      </c>
      <c r="D10" s="252">
        <v>42</v>
      </c>
      <c r="E10" s="253">
        <v>1764</v>
      </c>
      <c r="F10" s="267">
        <v>42</v>
      </c>
      <c r="G10" s="252">
        <v>42</v>
      </c>
      <c r="H10" s="253">
        <v>1764</v>
      </c>
      <c r="I10" s="252">
        <v>44.31</v>
      </c>
      <c r="J10" s="252">
        <v>44.31</v>
      </c>
      <c r="K10" s="253">
        <v>1861.02</v>
      </c>
      <c r="L10" s="252">
        <v>46.525500000000001</v>
      </c>
      <c r="M10" s="252">
        <v>46.525500000000001</v>
      </c>
      <c r="N10" s="253">
        <v>1954.0710000000001</v>
      </c>
      <c r="O10" s="252">
        <v>48.619147499999997</v>
      </c>
      <c r="P10" s="252">
        <v>48.619147499999997</v>
      </c>
      <c r="Q10" s="253">
        <v>2042.004195</v>
      </c>
      <c r="R10" s="252">
        <v>48.619147499999997</v>
      </c>
      <c r="S10" s="252">
        <v>48.619147499999997</v>
      </c>
      <c r="T10" s="253">
        <v>2042.004195</v>
      </c>
      <c r="U10" s="252">
        <v>50.563913399999997</v>
      </c>
      <c r="V10" s="252">
        <v>50.563913399999997</v>
      </c>
      <c r="W10" s="253">
        <v>2123.6843627999997</v>
      </c>
      <c r="X10" s="252">
        <v>52.576469936000002</v>
      </c>
      <c r="Y10" s="252">
        <v>52.576469936000002</v>
      </c>
      <c r="Z10" s="253">
        <v>2208.211737312</v>
      </c>
      <c r="AA10" s="252">
        <v>55.205293432800005</v>
      </c>
      <c r="AB10" s="252">
        <v>55.205293432800005</v>
      </c>
      <c r="AC10" s="253">
        <v>2318.6223241776001</v>
      </c>
      <c r="AD10" s="252">
        <v>56.87</v>
      </c>
      <c r="AE10" s="255">
        <v>56.87</v>
      </c>
      <c r="AF10" s="253">
        <f t="shared" si="10"/>
        <v>2388.54</v>
      </c>
      <c r="AG10" s="252">
        <v>58.576099999999997</v>
      </c>
      <c r="AH10" s="255">
        <v>58.576099999999997</v>
      </c>
      <c r="AI10" s="253">
        <v>2460.1961999999999</v>
      </c>
      <c r="AJ10" s="252">
        <v>60.333382999999998</v>
      </c>
      <c r="AK10" s="255">
        <v>60.333382999999998</v>
      </c>
      <c r="AL10" s="253">
        <v>2534.002086</v>
      </c>
      <c r="AM10" s="539" t="s">
        <v>93</v>
      </c>
      <c r="AN10" s="513">
        <v>62.143384490000003</v>
      </c>
      <c r="AO10" s="514">
        <v>62.143384490000003</v>
      </c>
      <c r="AP10" s="515">
        <v>2610.0221485800002</v>
      </c>
      <c r="AQ10" s="539" t="s">
        <v>93</v>
      </c>
      <c r="AR10" s="513">
        <f t="shared" si="1"/>
        <v>64.007686024700007</v>
      </c>
      <c r="AS10" s="514">
        <f t="shared" si="2"/>
        <v>64.007686024700007</v>
      </c>
      <c r="AT10" s="515">
        <f t="shared" si="3"/>
        <v>2688.3228130374005</v>
      </c>
      <c r="AU10" s="513">
        <f t="shared" si="4"/>
        <v>65.927916605441013</v>
      </c>
      <c r="AV10" s="514">
        <f t="shared" si="5"/>
        <v>65.927916605441013</v>
      </c>
      <c r="AW10" s="515">
        <f t="shared" si="6"/>
        <v>2768.9724974285227</v>
      </c>
      <c r="AX10" s="513">
        <f t="shared" si="7"/>
        <v>67.905754103604238</v>
      </c>
      <c r="AY10" s="514">
        <f t="shared" si="8"/>
        <v>67.905754103604238</v>
      </c>
      <c r="AZ10" s="515">
        <f t="shared" si="9"/>
        <v>2852.0416723513786</v>
      </c>
    </row>
    <row r="11" spans="1:52" ht="16.5" thickBot="1">
      <c r="A11" s="268"/>
      <c r="B11" s="259" t="s">
        <v>94</v>
      </c>
      <c r="C11" s="260">
        <v>42</v>
      </c>
      <c r="D11" s="252">
        <v>42</v>
      </c>
      <c r="E11" s="253">
        <v>1764</v>
      </c>
      <c r="F11" s="267">
        <v>42</v>
      </c>
      <c r="G11" s="252">
        <v>42</v>
      </c>
      <c r="H11" s="253">
        <v>1764</v>
      </c>
      <c r="I11" s="269">
        <v>44.31</v>
      </c>
      <c r="J11" s="261">
        <v>44.31</v>
      </c>
      <c r="K11" s="262">
        <v>1861.02</v>
      </c>
      <c r="L11" s="269">
        <v>46.525500000000001</v>
      </c>
      <c r="M11" s="261">
        <v>46.525500000000001</v>
      </c>
      <c r="N11" s="262">
        <v>1954.0710000000001</v>
      </c>
      <c r="O11" s="269">
        <v>48.619147499999997</v>
      </c>
      <c r="P11" s="261">
        <v>48.619147499999997</v>
      </c>
      <c r="Q11" s="262">
        <v>2042.004195</v>
      </c>
      <c r="R11" s="269">
        <v>48.619147499999997</v>
      </c>
      <c r="S11" s="261">
        <v>48.619147499999997</v>
      </c>
      <c r="T11" s="262">
        <v>2042.004195</v>
      </c>
      <c r="U11" s="269">
        <v>50.563913399999997</v>
      </c>
      <c r="V11" s="261">
        <v>50.563913399999997</v>
      </c>
      <c r="W11" s="262">
        <v>2123.6843627999997</v>
      </c>
      <c r="X11" s="261">
        <v>52.576469936000002</v>
      </c>
      <c r="Y11" s="261">
        <v>52.576469936000002</v>
      </c>
      <c r="Z11" s="262">
        <v>2208.211737312</v>
      </c>
      <c r="AA11" s="261">
        <v>55.205293432800005</v>
      </c>
      <c r="AB11" s="261">
        <v>55.205293432800005</v>
      </c>
      <c r="AC11" s="262">
        <v>2318.6223241776001</v>
      </c>
      <c r="AD11" s="261">
        <v>56.87</v>
      </c>
      <c r="AE11" s="264">
        <v>56.87</v>
      </c>
      <c r="AF11" s="262">
        <f t="shared" si="10"/>
        <v>2388.54</v>
      </c>
      <c r="AG11" s="261">
        <v>58.576099999999997</v>
      </c>
      <c r="AH11" s="264">
        <v>58.576099999999997</v>
      </c>
      <c r="AI11" s="262">
        <v>2460.1961999999999</v>
      </c>
      <c r="AJ11" s="261">
        <v>60.333382999999998</v>
      </c>
      <c r="AK11" s="264">
        <v>60.333382999999998</v>
      </c>
      <c r="AL11" s="262">
        <v>2534.002086</v>
      </c>
      <c r="AM11" s="538" t="s">
        <v>94</v>
      </c>
      <c r="AN11" s="516">
        <v>62.143384490000003</v>
      </c>
      <c r="AO11" s="517">
        <v>62.143384490000003</v>
      </c>
      <c r="AP11" s="518">
        <v>2610.0221485800002</v>
      </c>
      <c r="AQ11" s="538" t="s">
        <v>94</v>
      </c>
      <c r="AR11" s="516">
        <f t="shared" si="1"/>
        <v>64.007686024700007</v>
      </c>
      <c r="AS11" s="517">
        <f t="shared" si="2"/>
        <v>64.007686024700007</v>
      </c>
      <c r="AT11" s="518">
        <f t="shared" si="3"/>
        <v>2688.3228130374005</v>
      </c>
      <c r="AU11" s="516">
        <f t="shared" si="4"/>
        <v>65.927916605441013</v>
      </c>
      <c r="AV11" s="517">
        <f t="shared" si="5"/>
        <v>65.927916605441013</v>
      </c>
      <c r="AW11" s="518">
        <f t="shared" si="6"/>
        <v>2768.9724974285227</v>
      </c>
      <c r="AX11" s="516">
        <f t="shared" si="7"/>
        <v>67.905754103604238</v>
      </c>
      <c r="AY11" s="517">
        <f t="shared" si="8"/>
        <v>67.905754103604238</v>
      </c>
      <c r="AZ11" s="518">
        <f t="shared" si="9"/>
        <v>2852.0416723513786</v>
      </c>
    </row>
    <row r="12" spans="1:52" ht="15">
      <c r="A12" s="249">
        <v>210</v>
      </c>
      <c r="B12" s="250" t="s">
        <v>95</v>
      </c>
      <c r="C12" s="251">
        <v>15</v>
      </c>
      <c r="D12" s="245">
        <v>15</v>
      </c>
      <c r="E12" s="246">
        <v>630</v>
      </c>
      <c r="F12" s="247">
        <v>35.32</v>
      </c>
      <c r="G12" s="245">
        <v>35.32</v>
      </c>
      <c r="H12" s="246">
        <v>1483.44</v>
      </c>
      <c r="I12" s="252">
        <v>37.262599999999999</v>
      </c>
      <c r="J12" s="252">
        <v>37.26</v>
      </c>
      <c r="K12" s="253">
        <v>1564.9199999999998</v>
      </c>
      <c r="L12" s="252">
        <v>39.125729999999997</v>
      </c>
      <c r="M12" s="252">
        <v>39.125729999999997</v>
      </c>
      <c r="N12" s="253">
        <v>1643.2806599999999</v>
      </c>
      <c r="O12" s="252">
        <v>40.886387849999991</v>
      </c>
      <c r="P12" s="252">
        <v>40.886387849999991</v>
      </c>
      <c r="Q12" s="253">
        <v>1717.2282896999996</v>
      </c>
      <c r="R12" s="252">
        <v>63.55</v>
      </c>
      <c r="S12" s="252">
        <v>63.55</v>
      </c>
      <c r="T12" s="253">
        <v>2669.1</v>
      </c>
      <c r="U12" s="252">
        <v>66.091999999999999</v>
      </c>
      <c r="V12" s="252">
        <v>66.091999999999999</v>
      </c>
      <c r="W12" s="253">
        <v>2775.864</v>
      </c>
      <c r="X12" s="252">
        <v>68.725679999999997</v>
      </c>
      <c r="Y12" s="252">
        <v>68.725679999999997</v>
      </c>
      <c r="Z12" s="253">
        <v>2886.47856</v>
      </c>
      <c r="AA12" s="252">
        <v>72.161963999999998</v>
      </c>
      <c r="AB12" s="252">
        <v>72.161963999999998</v>
      </c>
      <c r="AC12" s="253">
        <v>3030.8024879999998</v>
      </c>
      <c r="AD12" s="252">
        <v>74.319999999999993</v>
      </c>
      <c r="AE12" s="255">
        <v>74.319999999999993</v>
      </c>
      <c r="AF12" s="253">
        <f t="shared" si="10"/>
        <v>3121.4399999999996</v>
      </c>
      <c r="AG12" s="252">
        <v>76.549599999999998</v>
      </c>
      <c r="AH12" s="255">
        <v>76.549599999999998</v>
      </c>
      <c r="AI12" s="253">
        <v>3215.0832</v>
      </c>
      <c r="AJ12" s="252">
        <v>78.846087999999995</v>
      </c>
      <c r="AK12" s="255">
        <v>78.846087999999995</v>
      </c>
      <c r="AL12" s="253">
        <v>3311.5356959999999</v>
      </c>
      <c r="AM12" s="539" t="s">
        <v>95</v>
      </c>
      <c r="AN12" s="513">
        <v>81.211470640000002</v>
      </c>
      <c r="AO12" s="514">
        <v>81.211470640000002</v>
      </c>
      <c r="AP12" s="515">
        <v>3410.8817668800002</v>
      </c>
      <c r="AQ12" s="539" t="s">
        <v>95</v>
      </c>
      <c r="AR12" s="513">
        <f t="shared" si="1"/>
        <v>83.647814759200003</v>
      </c>
      <c r="AS12" s="514">
        <f t="shared" si="2"/>
        <v>83.647814759200003</v>
      </c>
      <c r="AT12" s="515">
        <f t="shared" si="3"/>
        <v>3513.2082198864005</v>
      </c>
      <c r="AU12" s="513">
        <f t="shared" si="4"/>
        <v>86.157249201976001</v>
      </c>
      <c r="AV12" s="514">
        <f t="shared" si="5"/>
        <v>86.157249201976001</v>
      </c>
      <c r="AW12" s="515">
        <f t="shared" si="6"/>
        <v>3618.6044664829924</v>
      </c>
      <c r="AX12" s="513">
        <f t="shared" si="7"/>
        <v>88.741966678035283</v>
      </c>
      <c r="AY12" s="514">
        <f t="shared" si="8"/>
        <v>88.741966678035283</v>
      </c>
      <c r="AZ12" s="515">
        <f t="shared" si="9"/>
        <v>3727.1626004774821</v>
      </c>
    </row>
    <row r="13" spans="1:52" ht="15">
      <c r="A13" s="249">
        <v>212</v>
      </c>
      <c r="B13" s="266" t="s">
        <v>96</v>
      </c>
      <c r="C13" s="251">
        <v>75</v>
      </c>
      <c r="D13" s="252">
        <v>75</v>
      </c>
      <c r="E13" s="253">
        <v>3150</v>
      </c>
      <c r="F13" s="254">
        <v>94</v>
      </c>
      <c r="G13" s="252">
        <v>94</v>
      </c>
      <c r="H13" s="253">
        <v>3948</v>
      </c>
      <c r="I13" s="252">
        <v>99.17</v>
      </c>
      <c r="J13" s="252">
        <v>99.17</v>
      </c>
      <c r="K13" s="253">
        <v>4165.1400000000003</v>
      </c>
      <c r="L13" s="252">
        <v>104.1285</v>
      </c>
      <c r="M13" s="252">
        <v>104.1285</v>
      </c>
      <c r="N13" s="253">
        <v>4373.3969999999999</v>
      </c>
      <c r="O13" s="252">
        <v>108.81428249999999</v>
      </c>
      <c r="P13" s="252">
        <v>108.81428249999999</v>
      </c>
      <c r="Q13" s="253">
        <v>4570.1998649999996</v>
      </c>
      <c r="R13" s="252">
        <v>108.81428249999999</v>
      </c>
      <c r="S13" s="252">
        <v>108.81428249999999</v>
      </c>
      <c r="T13" s="253">
        <v>4570.1998649999996</v>
      </c>
      <c r="U13" s="252">
        <v>113.1668538</v>
      </c>
      <c r="V13" s="252">
        <v>113.1668538</v>
      </c>
      <c r="W13" s="253">
        <v>4753.0078596000003</v>
      </c>
      <c r="X13" s="252">
        <v>117.703527952</v>
      </c>
      <c r="Y13" s="252">
        <v>117.703527952</v>
      </c>
      <c r="Z13" s="253">
        <v>4943.5481739839997</v>
      </c>
      <c r="AA13" s="252">
        <v>123.58870434960001</v>
      </c>
      <c r="AB13" s="252">
        <v>123.58870434960001</v>
      </c>
      <c r="AC13" s="253">
        <v>5190.7255826832006</v>
      </c>
      <c r="AD13" s="252">
        <v>127.3</v>
      </c>
      <c r="AE13" s="255">
        <v>127.3</v>
      </c>
      <c r="AF13" s="253">
        <f t="shared" si="10"/>
        <v>5346.5999999999995</v>
      </c>
      <c r="AG13" s="252">
        <v>131.119</v>
      </c>
      <c r="AH13" s="255">
        <v>131.119</v>
      </c>
      <c r="AI13" s="253">
        <v>5506.9979999999996</v>
      </c>
      <c r="AJ13" s="252">
        <v>135.05257</v>
      </c>
      <c r="AK13" s="255">
        <v>135.05257</v>
      </c>
      <c r="AL13" s="253">
        <v>5672.2079400000002</v>
      </c>
      <c r="AM13" s="539" t="s">
        <v>96</v>
      </c>
      <c r="AN13" s="513">
        <v>139.10414710000001</v>
      </c>
      <c r="AO13" s="514">
        <v>139.10414710000001</v>
      </c>
      <c r="AP13" s="515">
        <v>5842.3741782000006</v>
      </c>
      <c r="AQ13" s="539" t="s">
        <v>96</v>
      </c>
      <c r="AR13" s="513">
        <f t="shared" si="1"/>
        <v>143.27727151300002</v>
      </c>
      <c r="AS13" s="514">
        <f t="shared" si="2"/>
        <v>143.27727151300002</v>
      </c>
      <c r="AT13" s="515">
        <f t="shared" si="3"/>
        <v>6017.645403546001</v>
      </c>
      <c r="AU13" s="513">
        <f>AR13*(1+$AW$2)</f>
        <v>147.57558965839002</v>
      </c>
      <c r="AV13" s="514">
        <f>AS13*(1+$AW$2)</f>
        <v>147.57558965839002</v>
      </c>
      <c r="AW13" s="515">
        <f t="shared" si="6"/>
        <v>6198.1747656523812</v>
      </c>
      <c r="AX13" s="513">
        <f t="shared" si="7"/>
        <v>152.00285734814173</v>
      </c>
      <c r="AY13" s="514">
        <f t="shared" si="8"/>
        <v>152.00285734814173</v>
      </c>
      <c r="AZ13" s="515">
        <f t="shared" si="9"/>
        <v>6384.1200086219524</v>
      </c>
    </row>
    <row r="14" spans="1:52" ht="15.75" thickBot="1">
      <c r="A14" s="270">
        <v>214</v>
      </c>
      <c r="B14" s="271" t="s">
        <v>97</v>
      </c>
      <c r="C14" s="272">
        <v>31.701030927835053</v>
      </c>
      <c r="D14" s="273">
        <v>31.7</v>
      </c>
      <c r="E14" s="274">
        <v>1331.36</v>
      </c>
      <c r="F14" s="272">
        <v>39.731958762886599</v>
      </c>
      <c r="G14" s="273">
        <v>39.731958762886599</v>
      </c>
      <c r="H14" s="274">
        <v>1668.7422680412371</v>
      </c>
      <c r="I14" s="273">
        <v>41.917216494845363</v>
      </c>
      <c r="J14" s="273">
        <v>41.92</v>
      </c>
      <c r="K14" s="274">
        <v>1760.64</v>
      </c>
      <c r="L14" s="273">
        <v>44.01307731958763</v>
      </c>
      <c r="M14" s="273">
        <v>44.01307731958763</v>
      </c>
      <c r="N14" s="274">
        <v>1848.5492474226805</v>
      </c>
      <c r="O14" s="273">
        <v>45.993665798969069</v>
      </c>
      <c r="P14" s="273">
        <v>45.993665798969069</v>
      </c>
      <c r="Q14" s="274">
        <v>1931.7339635567009</v>
      </c>
      <c r="R14" s="273">
        <v>81.040000000000006</v>
      </c>
      <c r="S14" s="273">
        <v>81.040000000000006</v>
      </c>
      <c r="T14" s="274">
        <v>3403.6800000000003</v>
      </c>
      <c r="U14" s="273">
        <v>84.281600000000012</v>
      </c>
      <c r="V14" s="273">
        <v>84.281600000000012</v>
      </c>
      <c r="W14" s="274">
        <v>3539.8272000000006</v>
      </c>
      <c r="X14" s="273">
        <v>87.652864000000008</v>
      </c>
      <c r="Y14" s="273">
        <v>87.652864000000008</v>
      </c>
      <c r="Z14" s="274">
        <v>3681.4202880000003</v>
      </c>
      <c r="AA14" s="273">
        <v>92.035507200000012</v>
      </c>
      <c r="AB14" s="273">
        <v>92.035507200000012</v>
      </c>
      <c r="AC14" s="274">
        <v>3865.4913024000007</v>
      </c>
      <c r="AD14" s="273">
        <v>94.8</v>
      </c>
      <c r="AE14" s="264">
        <v>94.8</v>
      </c>
      <c r="AF14" s="274">
        <f t="shared" si="10"/>
        <v>3981.6</v>
      </c>
      <c r="AG14" s="273">
        <v>97.644000000000005</v>
      </c>
      <c r="AH14" s="264">
        <v>97.644000000000005</v>
      </c>
      <c r="AI14" s="274">
        <v>4101.0480000000007</v>
      </c>
      <c r="AJ14" s="273">
        <v>100.57332000000001</v>
      </c>
      <c r="AK14" s="264">
        <v>100.57332000000001</v>
      </c>
      <c r="AL14" s="274">
        <v>4224.0794400000004</v>
      </c>
      <c r="AM14" s="539" t="s">
        <v>97</v>
      </c>
      <c r="AN14" s="513">
        <v>103.59051960000001</v>
      </c>
      <c r="AO14" s="514">
        <v>103.59051960000001</v>
      </c>
      <c r="AP14" s="515">
        <v>4350.8018232000004</v>
      </c>
      <c r="AQ14" s="539" t="s">
        <v>97</v>
      </c>
      <c r="AR14" s="513">
        <f t="shared" si="1"/>
        <v>106.69823518800001</v>
      </c>
      <c r="AS14" s="514">
        <f t="shared" si="2"/>
        <v>106.69823518800001</v>
      </c>
      <c r="AT14" s="515">
        <f t="shared" si="3"/>
        <v>4481.3258778960007</v>
      </c>
      <c r="AU14" s="513">
        <f t="shared" si="4"/>
        <v>109.89918224364001</v>
      </c>
      <c r="AV14" s="514">
        <f t="shared" si="5"/>
        <v>109.89918224364001</v>
      </c>
      <c r="AW14" s="515">
        <f t="shared" si="6"/>
        <v>4615.7656542328805</v>
      </c>
      <c r="AX14" s="513">
        <f t="shared" si="7"/>
        <v>113.19615771094922</v>
      </c>
      <c r="AY14" s="514">
        <f t="shared" si="8"/>
        <v>113.19615771094922</v>
      </c>
      <c r="AZ14" s="515">
        <f t="shared" si="9"/>
        <v>4754.2386238598674</v>
      </c>
    </row>
    <row r="15" spans="1:52" ht="15.75" thickBot="1">
      <c r="A15" s="249">
        <v>210</v>
      </c>
      <c r="B15" s="250" t="s">
        <v>95</v>
      </c>
      <c r="C15" s="251">
        <v>15</v>
      </c>
      <c r="D15" s="252">
        <v>15</v>
      </c>
      <c r="E15" s="253">
        <v>630</v>
      </c>
      <c r="F15" s="275">
        <v>35.32</v>
      </c>
      <c r="G15" s="245">
        <v>35.32</v>
      </c>
      <c r="H15" s="253">
        <v>1483.44</v>
      </c>
      <c r="I15" s="252">
        <v>37.262599999999999</v>
      </c>
      <c r="J15" s="252">
        <v>37.26</v>
      </c>
      <c r="K15" s="253">
        <v>1564.9199999999998</v>
      </c>
      <c r="L15" s="252">
        <v>39.125729999999997</v>
      </c>
      <c r="M15" s="252">
        <v>39.125729999999997</v>
      </c>
      <c r="N15" s="253">
        <v>1643.2806599999999</v>
      </c>
      <c r="O15" s="252">
        <v>40.886387849999991</v>
      </c>
      <c r="P15" s="252">
        <v>40.886387849999991</v>
      </c>
      <c r="Q15" s="253">
        <v>1717.2282896999996</v>
      </c>
      <c r="R15" s="252">
        <v>63.55</v>
      </c>
      <c r="S15" s="252">
        <v>63.55</v>
      </c>
      <c r="T15" s="253">
        <v>2669.1</v>
      </c>
      <c r="U15" s="252">
        <v>66.091999999999999</v>
      </c>
      <c r="V15" s="252">
        <v>66.091999999999999</v>
      </c>
      <c r="W15" s="253">
        <v>2775.864</v>
      </c>
      <c r="X15" s="252">
        <v>68.725679999999997</v>
      </c>
      <c r="Y15" s="252">
        <v>68.725679999999997</v>
      </c>
      <c r="Z15" s="253">
        <v>2886.47856</v>
      </c>
      <c r="AA15" s="252">
        <v>72.161963999999998</v>
      </c>
      <c r="AB15" s="252">
        <v>72.161963999999998</v>
      </c>
      <c r="AC15" s="253">
        <v>3030.8024879999998</v>
      </c>
      <c r="AD15" s="252">
        <v>74.319999999999993</v>
      </c>
      <c r="AE15" s="255">
        <v>74.319999999999993</v>
      </c>
      <c r="AF15" s="253">
        <f t="shared" si="10"/>
        <v>3121.4399999999996</v>
      </c>
      <c r="AG15" s="252">
        <v>76.549599999999998</v>
      </c>
      <c r="AH15" s="255">
        <v>76.549599999999998</v>
      </c>
      <c r="AI15" s="253">
        <v>3215.0832</v>
      </c>
      <c r="AJ15" s="252">
        <v>78.846087999999995</v>
      </c>
      <c r="AK15" s="255">
        <v>78.846087999999995</v>
      </c>
      <c r="AL15" s="253">
        <v>3311.5356959999999</v>
      </c>
      <c r="AM15" s="531" t="s">
        <v>527</v>
      </c>
      <c r="AN15" s="516">
        <v>0.45629000000000003</v>
      </c>
      <c r="AO15" s="517">
        <v>104.04680960000002</v>
      </c>
      <c r="AP15" s="518">
        <v>4369.9660032000002</v>
      </c>
      <c r="AQ15" s="531" t="s">
        <v>527</v>
      </c>
      <c r="AR15" s="516">
        <f t="shared" si="1"/>
        <v>0.46997870000000003</v>
      </c>
      <c r="AS15" s="517">
        <f t="shared" si="2"/>
        <v>107.16821388800003</v>
      </c>
      <c r="AT15" s="518">
        <f t="shared" si="3"/>
        <v>4501.0649832960007</v>
      </c>
      <c r="AU15" s="516">
        <f t="shared" si="4"/>
        <v>0.48407806100000006</v>
      </c>
      <c r="AV15" s="517">
        <f t="shared" si="5"/>
        <v>110.38326030464003</v>
      </c>
      <c r="AW15" s="518">
        <f t="shared" si="6"/>
        <v>4636.0969327948806</v>
      </c>
      <c r="AX15" s="516">
        <f t="shared" si="7"/>
        <v>0.49860040283000007</v>
      </c>
      <c r="AY15" s="517">
        <f t="shared" si="8"/>
        <v>113.69475811377923</v>
      </c>
      <c r="AZ15" s="518">
        <f t="shared" si="9"/>
        <v>4775.1798407787273</v>
      </c>
    </row>
    <row r="16" spans="1:52" ht="15">
      <c r="A16" s="249">
        <v>260</v>
      </c>
      <c r="B16" s="250" t="s">
        <v>98</v>
      </c>
      <c r="C16" s="251">
        <v>100</v>
      </c>
      <c r="D16" s="252">
        <v>100</v>
      </c>
      <c r="E16" s="253">
        <v>4200</v>
      </c>
      <c r="F16" s="267">
        <v>106.32</v>
      </c>
      <c r="G16" s="252">
        <v>106.32</v>
      </c>
      <c r="H16" s="253">
        <v>4465.4399999999996</v>
      </c>
      <c r="I16" s="252">
        <v>112.16759999999999</v>
      </c>
      <c r="J16" s="252">
        <v>112.16759999999999</v>
      </c>
      <c r="K16" s="253">
        <v>4711.0391999999993</v>
      </c>
      <c r="L16" s="252">
        <v>117.77598</v>
      </c>
      <c r="M16" s="252">
        <v>117.77598</v>
      </c>
      <c r="N16" s="253">
        <v>4946.5911599999999</v>
      </c>
      <c r="O16" s="252">
        <v>123.0758991</v>
      </c>
      <c r="P16" s="252">
        <v>123.0758991</v>
      </c>
      <c r="Q16" s="253">
        <v>5169.1877622000002</v>
      </c>
      <c r="R16" s="252">
        <v>123.0758991</v>
      </c>
      <c r="S16" s="252">
        <v>123.0758991</v>
      </c>
      <c r="T16" s="253">
        <v>5169.1877622000002</v>
      </c>
      <c r="U16" s="252">
        <v>127.99893506400001</v>
      </c>
      <c r="V16" s="252">
        <v>127.99893506400001</v>
      </c>
      <c r="W16" s="253">
        <v>5375.9552726880002</v>
      </c>
      <c r="X16" s="252">
        <v>133.12389246656002</v>
      </c>
      <c r="Y16" s="252">
        <v>133.12389246656002</v>
      </c>
      <c r="Z16" s="253">
        <v>5591.203483595521</v>
      </c>
      <c r="AA16" s="252">
        <v>139.78008708988804</v>
      </c>
      <c r="AB16" s="252">
        <v>139.78008708988804</v>
      </c>
      <c r="AC16" s="253">
        <v>5870.7636577752974</v>
      </c>
      <c r="AD16" s="252">
        <v>143.97</v>
      </c>
      <c r="AE16" s="255">
        <v>143.97</v>
      </c>
      <c r="AF16" s="253">
        <f t="shared" si="10"/>
        <v>6046.74</v>
      </c>
      <c r="AG16" s="252">
        <v>148.28909999999999</v>
      </c>
      <c r="AH16" s="255">
        <v>148.28909999999999</v>
      </c>
      <c r="AI16" s="253">
        <v>6228.1421999999993</v>
      </c>
      <c r="AJ16" s="252">
        <v>152.737773</v>
      </c>
      <c r="AK16" s="255">
        <v>152.737773</v>
      </c>
      <c r="AL16" s="253">
        <v>6414.9864660000003</v>
      </c>
      <c r="AM16" s="539" t="s">
        <v>95</v>
      </c>
      <c r="AN16" s="513">
        <v>81.211470640000002</v>
      </c>
      <c r="AO16" s="514">
        <v>81.211470640000002</v>
      </c>
      <c r="AP16" s="515">
        <v>3410.8817668800002</v>
      </c>
      <c r="AQ16" s="539" t="s">
        <v>95</v>
      </c>
      <c r="AR16" s="513">
        <f t="shared" si="1"/>
        <v>83.647814759200003</v>
      </c>
      <c r="AS16" s="514">
        <f t="shared" si="2"/>
        <v>83.647814759200003</v>
      </c>
      <c r="AT16" s="515">
        <f t="shared" si="3"/>
        <v>3513.2082198864005</v>
      </c>
      <c r="AU16" s="513">
        <f t="shared" si="4"/>
        <v>86.157249201976001</v>
      </c>
      <c r="AV16" s="514">
        <f t="shared" si="5"/>
        <v>86.157249201976001</v>
      </c>
      <c r="AW16" s="515">
        <f t="shared" si="6"/>
        <v>3618.6044664829924</v>
      </c>
      <c r="AX16" s="513">
        <f t="shared" si="7"/>
        <v>88.741966678035283</v>
      </c>
      <c r="AY16" s="514">
        <f t="shared" si="8"/>
        <v>88.741966678035283</v>
      </c>
      <c r="AZ16" s="515">
        <f t="shared" si="9"/>
        <v>3727.1626004774821</v>
      </c>
    </row>
    <row r="17" spans="1:52" ht="15.75" thickBot="1">
      <c r="A17" s="258">
        <v>224</v>
      </c>
      <c r="B17" s="276" t="s">
        <v>99</v>
      </c>
      <c r="C17" s="260">
        <v>106.75</v>
      </c>
      <c r="D17" s="261">
        <v>206.75</v>
      </c>
      <c r="E17" s="262">
        <v>8683.5</v>
      </c>
      <c r="F17" s="277">
        <v>129</v>
      </c>
      <c r="G17" s="261">
        <v>235.32</v>
      </c>
      <c r="H17" s="262">
        <v>9883.44</v>
      </c>
      <c r="I17" s="269">
        <v>136.095</v>
      </c>
      <c r="J17" s="261">
        <v>248.27259999999998</v>
      </c>
      <c r="K17" s="262">
        <v>10427.449199999999</v>
      </c>
      <c r="L17" s="269">
        <v>142.89975000000001</v>
      </c>
      <c r="M17" s="261">
        <v>260.67573000000004</v>
      </c>
      <c r="N17" s="262">
        <v>10948.380660000003</v>
      </c>
      <c r="O17" s="269">
        <v>149.33023875000001</v>
      </c>
      <c r="P17" s="261">
        <v>272.40613784999999</v>
      </c>
      <c r="Q17" s="262">
        <v>11441.0577897</v>
      </c>
      <c r="R17" s="269">
        <v>149.33023875000001</v>
      </c>
      <c r="S17" s="261">
        <v>272.40613784999999</v>
      </c>
      <c r="T17" s="262">
        <v>11441.0577897</v>
      </c>
      <c r="U17" s="269">
        <v>155.30344830000001</v>
      </c>
      <c r="V17" s="261">
        <v>283.30238336400004</v>
      </c>
      <c r="W17" s="262">
        <v>11898.700101288001</v>
      </c>
      <c r="X17" s="261">
        <v>161.50558623200004</v>
      </c>
      <c r="Y17" s="261">
        <v>294.62947869856009</v>
      </c>
      <c r="Z17" s="262">
        <v>12374.438105339525</v>
      </c>
      <c r="AA17" s="261">
        <v>169.58086554360005</v>
      </c>
      <c r="AB17" s="261">
        <v>309.36095263348807</v>
      </c>
      <c r="AC17" s="262">
        <v>12993.160010606498</v>
      </c>
      <c r="AD17" s="261">
        <v>174.67</v>
      </c>
      <c r="AE17" s="264">
        <v>318.64</v>
      </c>
      <c r="AF17" s="262">
        <f t="shared" si="10"/>
        <v>13382.88</v>
      </c>
      <c r="AG17" s="261">
        <v>179.9101</v>
      </c>
      <c r="AH17" s="264">
        <v>328.19920000000002</v>
      </c>
      <c r="AI17" s="262">
        <v>13784.366400000001</v>
      </c>
      <c r="AJ17" s="261">
        <v>185.30740299999999</v>
      </c>
      <c r="AK17" s="264">
        <v>338.04517600000003</v>
      </c>
      <c r="AL17" s="262">
        <v>14197.897392000001</v>
      </c>
      <c r="AM17" s="539" t="s">
        <v>98</v>
      </c>
      <c r="AN17" s="513">
        <v>157.31990619000001</v>
      </c>
      <c r="AO17" s="514">
        <v>157.31990619000001</v>
      </c>
      <c r="AP17" s="515">
        <v>6607.4360599800002</v>
      </c>
      <c r="AQ17" s="539" t="s">
        <v>98</v>
      </c>
      <c r="AR17" s="513">
        <f t="shared" si="1"/>
        <v>162.03950337570001</v>
      </c>
      <c r="AS17" s="514">
        <f t="shared" si="2"/>
        <v>162.03950337570001</v>
      </c>
      <c r="AT17" s="515">
        <f t="shared" si="3"/>
        <v>6805.6591417794007</v>
      </c>
      <c r="AU17" s="513">
        <f t="shared" si="4"/>
        <v>166.900688476971</v>
      </c>
      <c r="AV17" s="514">
        <f t="shared" si="5"/>
        <v>166.900688476971</v>
      </c>
      <c r="AW17" s="515">
        <f t="shared" si="6"/>
        <v>7009.8289160327831</v>
      </c>
      <c r="AX17" s="513">
        <f t="shared" si="7"/>
        <v>171.90770913128014</v>
      </c>
      <c r="AY17" s="514">
        <f t="shared" si="8"/>
        <v>171.90770913128014</v>
      </c>
      <c r="AZ17" s="515">
        <f t="shared" si="9"/>
        <v>7220.1237835137672</v>
      </c>
    </row>
    <row r="18" spans="1:52" ht="15.75" thickBot="1">
      <c r="A18" s="249">
        <v>210</v>
      </c>
      <c r="B18" s="250" t="s">
        <v>95</v>
      </c>
      <c r="C18" s="251">
        <v>15</v>
      </c>
      <c r="D18" s="252">
        <v>15</v>
      </c>
      <c r="E18" s="253">
        <v>630</v>
      </c>
      <c r="F18" s="275">
        <v>35.32</v>
      </c>
      <c r="G18" s="245">
        <v>35.32</v>
      </c>
      <c r="H18" s="253">
        <v>1483.44</v>
      </c>
      <c r="I18" s="252">
        <v>37.262599999999999</v>
      </c>
      <c r="J18" s="252">
        <v>37.26</v>
      </c>
      <c r="K18" s="253">
        <v>1564.9199999999998</v>
      </c>
      <c r="L18" s="252">
        <v>39.125729999999997</v>
      </c>
      <c r="M18" s="252">
        <v>39.125729999999997</v>
      </c>
      <c r="N18" s="253">
        <v>1643.2806599999999</v>
      </c>
      <c r="O18" s="252">
        <v>40.886387849999991</v>
      </c>
      <c r="P18" s="252">
        <v>40.886387849999991</v>
      </c>
      <c r="Q18" s="253">
        <v>1717.2282896999996</v>
      </c>
      <c r="R18" s="252">
        <v>63.55</v>
      </c>
      <c r="S18" s="252">
        <v>63.55</v>
      </c>
      <c r="T18" s="253">
        <v>2669.1</v>
      </c>
      <c r="U18" s="252">
        <v>66.091999999999999</v>
      </c>
      <c r="V18" s="252">
        <v>66.091999999999999</v>
      </c>
      <c r="W18" s="253">
        <v>2775.864</v>
      </c>
      <c r="X18" s="252">
        <v>68.725679999999997</v>
      </c>
      <c r="Y18" s="252">
        <v>68.725679999999997</v>
      </c>
      <c r="Z18" s="253">
        <v>2886.47856</v>
      </c>
      <c r="AA18" s="252">
        <v>72.161963999999998</v>
      </c>
      <c r="AB18" s="252">
        <v>72.161963999999998</v>
      </c>
      <c r="AC18" s="253">
        <v>3030.8024879999998</v>
      </c>
      <c r="AD18" s="252">
        <v>74.319999999999993</v>
      </c>
      <c r="AE18" s="255">
        <v>74.319999999999993</v>
      </c>
      <c r="AF18" s="253">
        <f t="shared" si="10"/>
        <v>3121.4399999999996</v>
      </c>
      <c r="AG18" s="252">
        <v>76.549599999999998</v>
      </c>
      <c r="AH18" s="255">
        <v>76.549599999999998</v>
      </c>
      <c r="AI18" s="253">
        <v>3215.0832</v>
      </c>
      <c r="AJ18" s="252">
        <v>78.846087999999995</v>
      </c>
      <c r="AK18" s="255">
        <v>78.846087999999995</v>
      </c>
      <c r="AL18" s="253">
        <v>3311.5356959999999</v>
      </c>
      <c r="AM18" s="532" t="s">
        <v>99</v>
      </c>
      <c r="AN18" s="516">
        <v>190.86662508999999</v>
      </c>
      <c r="AO18" s="517">
        <v>348.18653128000005</v>
      </c>
      <c r="AP18" s="518">
        <v>14623.83431376</v>
      </c>
      <c r="AQ18" s="532" t="s">
        <v>99</v>
      </c>
      <c r="AR18" s="516">
        <f t="shared" si="1"/>
        <v>196.59262384269999</v>
      </c>
      <c r="AS18" s="517">
        <f t="shared" si="2"/>
        <v>358.63212721840006</v>
      </c>
      <c r="AT18" s="518">
        <f t="shared" si="3"/>
        <v>15062.549343172801</v>
      </c>
      <c r="AU18" s="516">
        <f t="shared" si="4"/>
        <v>202.49040255798099</v>
      </c>
      <c r="AV18" s="517">
        <f t="shared" si="5"/>
        <v>369.39109103495207</v>
      </c>
      <c r="AW18" s="518">
        <f t="shared" si="6"/>
        <v>15514.425823467986</v>
      </c>
      <c r="AX18" s="516">
        <f t="shared" si="7"/>
        <v>208.56511463472043</v>
      </c>
      <c r="AY18" s="877">
        <v>372.28</v>
      </c>
      <c r="AZ18" s="518">
        <f t="shared" si="9"/>
        <v>15979.858598172026</v>
      </c>
    </row>
    <row r="19" spans="1:52" ht="15">
      <c r="A19" s="249">
        <v>260</v>
      </c>
      <c r="B19" s="250" t="s">
        <v>98</v>
      </c>
      <c r="C19" s="251">
        <v>100</v>
      </c>
      <c r="D19" s="252">
        <v>100</v>
      </c>
      <c r="E19" s="253">
        <v>4200</v>
      </c>
      <c r="F19" s="267">
        <v>106.32</v>
      </c>
      <c r="G19" s="252">
        <v>106.32</v>
      </c>
      <c r="H19" s="253">
        <v>4465.4399999999996</v>
      </c>
      <c r="I19" s="252">
        <v>112.16759999999999</v>
      </c>
      <c r="J19" s="252">
        <v>112.16759999999999</v>
      </c>
      <c r="K19" s="253">
        <v>4711.0391999999993</v>
      </c>
      <c r="L19" s="252">
        <v>117.77598</v>
      </c>
      <c r="M19" s="252">
        <v>117.77598</v>
      </c>
      <c r="N19" s="253">
        <v>4946.5911599999999</v>
      </c>
      <c r="O19" s="252">
        <v>123.0758991</v>
      </c>
      <c r="P19" s="252">
        <v>123.0758991</v>
      </c>
      <c r="Q19" s="253">
        <v>5169.1877622000002</v>
      </c>
      <c r="R19" s="252">
        <v>123.0758991</v>
      </c>
      <c r="S19" s="252">
        <v>123.0758991</v>
      </c>
      <c r="T19" s="253">
        <v>5169.1877622000002</v>
      </c>
      <c r="U19" s="252">
        <v>127.99893506400001</v>
      </c>
      <c r="V19" s="252">
        <v>127.99893506400001</v>
      </c>
      <c r="W19" s="253">
        <v>5375.9552726880002</v>
      </c>
      <c r="X19" s="252">
        <v>133.11889246656003</v>
      </c>
      <c r="Y19" s="252">
        <v>133.11889246656003</v>
      </c>
      <c r="Z19" s="253">
        <v>5590.993483595521</v>
      </c>
      <c r="AA19" s="252">
        <v>139.78008708988804</v>
      </c>
      <c r="AB19" s="252">
        <v>139.78008708988804</v>
      </c>
      <c r="AC19" s="253">
        <v>5870.7636577752974</v>
      </c>
      <c r="AD19" s="252">
        <v>143.97</v>
      </c>
      <c r="AE19" s="255">
        <v>143.97</v>
      </c>
      <c r="AF19" s="253">
        <f t="shared" si="10"/>
        <v>6046.74</v>
      </c>
      <c r="AG19" s="252">
        <v>148.28909999999999</v>
      </c>
      <c r="AH19" s="255">
        <v>148.28909999999999</v>
      </c>
      <c r="AI19" s="253">
        <v>6228.1421999999993</v>
      </c>
      <c r="AJ19" s="252">
        <v>152.737773</v>
      </c>
      <c r="AK19" s="255">
        <v>152.737773</v>
      </c>
      <c r="AL19" s="253">
        <v>6414.9864660000003</v>
      </c>
      <c r="AM19" s="539" t="s">
        <v>95</v>
      </c>
      <c r="AN19" s="513">
        <v>81.211470640000002</v>
      </c>
      <c r="AO19" s="514">
        <v>81.211470640000002</v>
      </c>
      <c r="AP19" s="515">
        <v>3410.8817668800002</v>
      </c>
      <c r="AQ19" s="539" t="s">
        <v>95</v>
      </c>
      <c r="AR19" s="513">
        <f t="shared" si="1"/>
        <v>83.647814759200003</v>
      </c>
      <c r="AS19" s="514">
        <f t="shared" si="2"/>
        <v>83.647814759200003</v>
      </c>
      <c r="AT19" s="515">
        <f t="shared" si="3"/>
        <v>3513.2082198864005</v>
      </c>
      <c r="AU19" s="513">
        <f t="shared" si="4"/>
        <v>86.157249201976001</v>
      </c>
      <c r="AV19" s="514">
        <f t="shared" si="5"/>
        <v>86.157249201976001</v>
      </c>
      <c r="AW19" s="515">
        <f t="shared" si="6"/>
        <v>3618.6044664829924</v>
      </c>
      <c r="AX19" s="513">
        <f t="shared" si="7"/>
        <v>88.741966678035283</v>
      </c>
      <c r="AY19" s="514">
        <f t="shared" si="8"/>
        <v>88.741966678035283</v>
      </c>
      <c r="AZ19" s="515">
        <f t="shared" si="9"/>
        <v>3727.1626004774821</v>
      </c>
    </row>
    <row r="20" spans="1:52" ht="15">
      <c r="A20" s="279">
        <v>231</v>
      </c>
      <c r="B20" s="280" t="s">
        <v>100</v>
      </c>
      <c r="C20" s="281">
        <v>22.089552238805972</v>
      </c>
      <c r="D20" s="282">
        <v>122.09</v>
      </c>
      <c r="E20" s="283">
        <v>5127.78</v>
      </c>
      <c r="F20" s="281">
        <v>22.089552238805972</v>
      </c>
      <c r="G20" s="282">
        <v>128.40955223880596</v>
      </c>
      <c r="H20" s="283">
        <v>5393.2011940298498</v>
      </c>
      <c r="I20" s="281">
        <v>23.3044776119403</v>
      </c>
      <c r="J20" s="282">
        <v>135.47207761194028</v>
      </c>
      <c r="K20" s="283">
        <v>5689.827259701492</v>
      </c>
      <c r="L20" s="281">
        <v>24.469701492537315</v>
      </c>
      <c r="M20" s="282">
        <v>142.24568149253733</v>
      </c>
      <c r="N20" s="283">
        <v>5974.3186226865682</v>
      </c>
      <c r="O20" s="281">
        <v>25.570838059701494</v>
      </c>
      <c r="P20" s="282">
        <v>148.6467371597015</v>
      </c>
      <c r="Q20" s="283">
        <v>6243.1629607074628</v>
      </c>
      <c r="R20" s="281">
        <v>25.570838059701494</v>
      </c>
      <c r="S20" s="282">
        <v>148.6467371597015</v>
      </c>
      <c r="T20" s="283">
        <v>6243.1629607074628</v>
      </c>
      <c r="U20" s="281">
        <v>26.593671582089556</v>
      </c>
      <c r="V20" s="282">
        <v>154.59260664608956</v>
      </c>
      <c r="W20" s="283">
        <v>6492.8894791357616</v>
      </c>
      <c r="X20" s="282">
        <v>27.647418445373138</v>
      </c>
      <c r="Y20" s="282">
        <v>160.76631091193318</v>
      </c>
      <c r="Z20" s="283">
        <v>6752.1850583011937</v>
      </c>
      <c r="AA20" s="282">
        <v>29.029789367641797</v>
      </c>
      <c r="AB20" s="282">
        <v>168.80987645752984</v>
      </c>
      <c r="AC20" s="283">
        <v>7090.0148112162533</v>
      </c>
      <c r="AD20" s="282">
        <v>29.9</v>
      </c>
      <c r="AE20" s="255">
        <v>173.87</v>
      </c>
      <c r="AF20" s="283">
        <f t="shared" si="10"/>
        <v>7302.54</v>
      </c>
      <c r="AG20" s="282">
        <v>30.797000000000001</v>
      </c>
      <c r="AH20" s="255">
        <v>179.08610000000002</v>
      </c>
      <c r="AI20" s="283">
        <v>7521.6162000000004</v>
      </c>
      <c r="AJ20" s="282">
        <v>31.72091</v>
      </c>
      <c r="AK20" s="255">
        <v>184.45868300000001</v>
      </c>
      <c r="AL20" s="283">
        <v>7747.2646860000004</v>
      </c>
      <c r="AM20" s="539" t="s">
        <v>98</v>
      </c>
      <c r="AN20" s="513">
        <v>157.31990619000001</v>
      </c>
      <c r="AO20" s="514">
        <v>157.31990619000001</v>
      </c>
      <c r="AP20" s="515">
        <v>6607.4360599800002</v>
      </c>
      <c r="AQ20" s="539" t="s">
        <v>98</v>
      </c>
      <c r="AR20" s="513">
        <f t="shared" si="1"/>
        <v>162.03950337570001</v>
      </c>
      <c r="AS20" s="514">
        <f t="shared" si="2"/>
        <v>162.03950337570001</v>
      </c>
      <c r="AT20" s="515">
        <f t="shared" si="3"/>
        <v>6805.6591417794007</v>
      </c>
      <c r="AU20" s="513">
        <f t="shared" si="4"/>
        <v>166.900688476971</v>
      </c>
      <c r="AV20" s="514">
        <f t="shared" si="5"/>
        <v>166.900688476971</v>
      </c>
      <c r="AW20" s="515">
        <f t="shared" si="6"/>
        <v>7009.8289160327831</v>
      </c>
      <c r="AX20" s="513">
        <f t="shared" si="7"/>
        <v>171.90770913128014</v>
      </c>
      <c r="AY20" s="514">
        <f t="shared" si="8"/>
        <v>171.90770913128014</v>
      </c>
      <c r="AZ20" s="515">
        <f t="shared" si="9"/>
        <v>7220.1237835137672</v>
      </c>
    </row>
    <row r="21" spans="1:52" ht="15">
      <c r="A21" s="249">
        <v>221</v>
      </c>
      <c r="B21" s="250" t="s">
        <v>101</v>
      </c>
      <c r="C21" s="251">
        <v>40</v>
      </c>
      <c r="D21" s="252">
        <v>140</v>
      </c>
      <c r="E21" s="253">
        <v>5880</v>
      </c>
      <c r="F21" s="267">
        <v>40</v>
      </c>
      <c r="G21" s="252">
        <v>146.32</v>
      </c>
      <c r="H21" s="253">
        <v>6145.44</v>
      </c>
      <c r="I21" s="252">
        <v>42.2</v>
      </c>
      <c r="J21" s="252">
        <v>154.36759999999998</v>
      </c>
      <c r="K21" s="253">
        <v>6483.4391999999989</v>
      </c>
      <c r="L21" s="252">
        <v>44.31</v>
      </c>
      <c r="M21" s="252">
        <v>162.08598000000001</v>
      </c>
      <c r="N21" s="253">
        <v>6807.6111600000004</v>
      </c>
      <c r="O21" s="252">
        <v>46.30395</v>
      </c>
      <c r="P21" s="252">
        <v>169.3798491</v>
      </c>
      <c r="Q21" s="253">
        <v>7113.9536621999996</v>
      </c>
      <c r="R21" s="252">
        <v>46.30395</v>
      </c>
      <c r="S21" s="252">
        <v>169.3798491</v>
      </c>
      <c r="T21" s="253">
        <v>7113.9536621999996</v>
      </c>
      <c r="U21" s="252">
        <v>48.156108000000003</v>
      </c>
      <c r="V21" s="252">
        <v>176.15504306400001</v>
      </c>
      <c r="W21" s="253">
        <v>7398.5118086880002</v>
      </c>
      <c r="X21" s="252">
        <v>50.092352320000003</v>
      </c>
      <c r="Y21" s="252">
        <v>183.21124478656003</v>
      </c>
      <c r="Z21" s="253">
        <v>7694.8722810355212</v>
      </c>
      <c r="AA21" s="252">
        <v>52.58696993600001</v>
      </c>
      <c r="AB21" s="252">
        <v>192.36705702588804</v>
      </c>
      <c r="AC21" s="253">
        <v>8079.416395087298</v>
      </c>
      <c r="AD21" s="252">
        <v>54.17</v>
      </c>
      <c r="AE21" s="255">
        <v>198.14</v>
      </c>
      <c r="AF21" s="253">
        <f t="shared" si="10"/>
        <v>8321.8799999999992</v>
      </c>
      <c r="AG21" s="252">
        <v>55.785100000000007</v>
      </c>
      <c r="AH21" s="255">
        <v>204.08419999999998</v>
      </c>
      <c r="AI21" s="253">
        <v>8571.536399999999</v>
      </c>
      <c r="AJ21" s="252">
        <v>57.448653000000007</v>
      </c>
      <c r="AK21" s="255">
        <v>210.18672599999996</v>
      </c>
      <c r="AL21" s="253">
        <v>8827.8424919999979</v>
      </c>
      <c r="AM21" s="539" t="s">
        <v>100</v>
      </c>
      <c r="AN21" s="513">
        <v>32.672537300000002</v>
      </c>
      <c r="AO21" s="514">
        <v>189.99244349</v>
      </c>
      <c r="AP21" s="515">
        <v>7979.6826265800009</v>
      </c>
      <c r="AQ21" s="539" t="s">
        <v>100</v>
      </c>
      <c r="AR21" s="513">
        <f t="shared" si="1"/>
        <v>33.652713419000001</v>
      </c>
      <c r="AS21" s="514">
        <f t="shared" si="2"/>
        <v>195.69221679470002</v>
      </c>
      <c r="AT21" s="515">
        <f t="shared" si="3"/>
        <v>8219.0731053774016</v>
      </c>
      <c r="AU21" s="513">
        <f t="shared" si="4"/>
        <v>34.662294821570001</v>
      </c>
      <c r="AV21" s="514">
        <f t="shared" si="5"/>
        <v>201.56298329854101</v>
      </c>
      <c r="AW21" s="515">
        <f t="shared" si="6"/>
        <v>8465.6452985387241</v>
      </c>
      <c r="AX21" s="513">
        <f t="shared" si="7"/>
        <v>35.702163666217103</v>
      </c>
      <c r="AY21" s="514">
        <f t="shared" si="8"/>
        <v>207.60987279749725</v>
      </c>
      <c r="AZ21" s="515">
        <f t="shared" si="9"/>
        <v>8719.6146574948853</v>
      </c>
    </row>
    <row r="22" spans="1:52" ht="15">
      <c r="A22" s="249">
        <v>225</v>
      </c>
      <c r="B22" s="266" t="s">
        <v>102</v>
      </c>
      <c r="C22" s="251">
        <v>19.07</v>
      </c>
      <c r="D22" s="252">
        <v>159.07</v>
      </c>
      <c r="E22" s="253">
        <v>6680.94</v>
      </c>
      <c r="F22" s="267">
        <v>74</v>
      </c>
      <c r="G22" s="252">
        <v>220.32</v>
      </c>
      <c r="H22" s="253">
        <v>9253.44</v>
      </c>
      <c r="I22" s="252">
        <v>78.069999999999993</v>
      </c>
      <c r="J22" s="252">
        <v>232.43759999999997</v>
      </c>
      <c r="K22" s="253">
        <v>9762.3791999999994</v>
      </c>
      <c r="L22" s="252">
        <v>81.973500000000001</v>
      </c>
      <c r="M22" s="252">
        <v>244.05948000000001</v>
      </c>
      <c r="N22" s="253">
        <v>10250.498160000001</v>
      </c>
      <c r="O22" s="252">
        <v>85.662307499999997</v>
      </c>
      <c r="P22" s="252">
        <v>255.0421566</v>
      </c>
      <c r="Q22" s="253">
        <v>10711.770577200001</v>
      </c>
      <c r="R22" s="252">
        <v>85.662307499999997</v>
      </c>
      <c r="S22" s="252">
        <v>255.0421566</v>
      </c>
      <c r="T22" s="253">
        <v>10711.770577200001</v>
      </c>
      <c r="U22" s="252">
        <v>89.088799800000004</v>
      </c>
      <c r="V22" s="252">
        <v>265.24384286400004</v>
      </c>
      <c r="W22" s="253">
        <v>11140.241400288001</v>
      </c>
      <c r="X22" s="252">
        <v>92.642351791999999</v>
      </c>
      <c r="Y22" s="252">
        <v>275.85359657856003</v>
      </c>
      <c r="Z22" s="253">
        <v>11585.851056299522</v>
      </c>
      <c r="AA22" s="252">
        <v>97.284469381600005</v>
      </c>
      <c r="AB22" s="252">
        <v>289.65152640748806</v>
      </c>
      <c r="AC22" s="253">
        <v>12165.364109114498</v>
      </c>
      <c r="AD22" s="252">
        <v>100.2</v>
      </c>
      <c r="AE22" s="255">
        <v>298.33999999999997</v>
      </c>
      <c r="AF22" s="253">
        <f t="shared" si="10"/>
        <v>12530.279999999999</v>
      </c>
      <c r="AG22" s="252">
        <v>103.206</v>
      </c>
      <c r="AH22" s="255">
        <v>307.29019999999997</v>
      </c>
      <c r="AI22" s="253">
        <v>12906.188399999999</v>
      </c>
      <c r="AJ22" s="252">
        <v>106.30218000000001</v>
      </c>
      <c r="AK22" s="255">
        <v>316.48890599999999</v>
      </c>
      <c r="AL22" s="253">
        <v>13292.534051999999</v>
      </c>
      <c r="AM22" s="539" t="s">
        <v>101</v>
      </c>
      <c r="AN22" s="513">
        <v>59.172112590000012</v>
      </c>
      <c r="AO22" s="514">
        <v>216.49232777999998</v>
      </c>
      <c r="AP22" s="515">
        <v>9092.6777667599981</v>
      </c>
      <c r="AQ22" s="539" t="s">
        <v>101</v>
      </c>
      <c r="AR22" s="513">
        <f t="shared" si="1"/>
        <v>60.947275967700016</v>
      </c>
      <c r="AS22" s="514">
        <f t="shared" si="2"/>
        <v>222.98709761339998</v>
      </c>
      <c r="AT22" s="515">
        <f t="shared" si="3"/>
        <v>9365.4580997627982</v>
      </c>
      <c r="AU22" s="513">
        <f t="shared" si="4"/>
        <v>62.775694246731021</v>
      </c>
      <c r="AV22" s="514">
        <f t="shared" si="5"/>
        <v>229.67671054180198</v>
      </c>
      <c r="AW22" s="515">
        <f t="shared" si="6"/>
        <v>9646.4218427556825</v>
      </c>
      <c r="AX22" s="513">
        <f t="shared" si="7"/>
        <v>64.658965074132951</v>
      </c>
      <c r="AY22" s="514">
        <f t="shared" si="8"/>
        <v>236.56701185805605</v>
      </c>
      <c r="AZ22" s="515">
        <f t="shared" si="9"/>
        <v>9935.8144980383531</v>
      </c>
    </row>
    <row r="23" spans="1:52" ht="15">
      <c r="A23" s="249">
        <v>228</v>
      </c>
      <c r="B23" s="250" t="s">
        <v>103</v>
      </c>
      <c r="C23" s="251">
        <v>47.68</v>
      </c>
      <c r="D23" s="252">
        <v>206.75</v>
      </c>
      <c r="E23" s="253">
        <v>8683.5</v>
      </c>
      <c r="F23" s="267">
        <v>15</v>
      </c>
      <c r="G23" s="252">
        <v>235.32</v>
      </c>
      <c r="H23" s="253">
        <v>9883.44</v>
      </c>
      <c r="I23" s="252">
        <v>15.824999999999999</v>
      </c>
      <c r="J23" s="252">
        <v>248.27259999999995</v>
      </c>
      <c r="K23" s="253">
        <v>10427.449199999997</v>
      </c>
      <c r="L23" s="252">
        <v>16.616250000000001</v>
      </c>
      <c r="M23" s="252">
        <v>260.67572999999999</v>
      </c>
      <c r="N23" s="253">
        <v>10948.380659999999</v>
      </c>
      <c r="O23" s="252">
        <v>17.372289375000001</v>
      </c>
      <c r="P23" s="252">
        <v>272.41444597499998</v>
      </c>
      <c r="Q23" s="253">
        <v>11441.406730949999</v>
      </c>
      <c r="R23" s="252">
        <v>17.363981249999998</v>
      </c>
      <c r="S23" s="252">
        <v>272.40613784999999</v>
      </c>
      <c r="T23" s="253">
        <v>11441.0577897</v>
      </c>
      <c r="U23" s="252">
        <v>18.058540499999999</v>
      </c>
      <c r="V23" s="252">
        <v>283.30238336400004</v>
      </c>
      <c r="W23" s="253">
        <v>11898.700101288001</v>
      </c>
      <c r="X23" s="252">
        <v>18.780882120000001</v>
      </c>
      <c r="Y23" s="252">
        <v>294.63447869856003</v>
      </c>
      <c r="Z23" s="253">
        <v>12374.648105339522</v>
      </c>
      <c r="AA23" s="252">
        <v>19.709926226</v>
      </c>
      <c r="AB23" s="252">
        <v>309.36145263348806</v>
      </c>
      <c r="AC23" s="253">
        <v>12993.181010606499</v>
      </c>
      <c r="AD23" s="252">
        <v>20.3</v>
      </c>
      <c r="AE23" s="255">
        <v>318.64</v>
      </c>
      <c r="AF23" s="253">
        <f t="shared" si="10"/>
        <v>13382.88</v>
      </c>
      <c r="AG23" s="252">
        <v>20.909000000000002</v>
      </c>
      <c r="AH23" s="255">
        <v>328.19920000000002</v>
      </c>
      <c r="AI23" s="253">
        <v>13784.366400000001</v>
      </c>
      <c r="AJ23" s="252">
        <v>21.566270000000003</v>
      </c>
      <c r="AK23" s="255">
        <v>338.04517600000003</v>
      </c>
      <c r="AL23" s="253">
        <v>14197.897392000001</v>
      </c>
      <c r="AM23" s="539" t="s">
        <v>102</v>
      </c>
      <c r="AN23" s="513">
        <v>109.49124540000001</v>
      </c>
      <c r="AO23" s="514">
        <v>325.98357318000001</v>
      </c>
      <c r="AP23" s="515">
        <v>13691.31007356</v>
      </c>
      <c r="AQ23" s="539" t="s">
        <v>102</v>
      </c>
      <c r="AR23" s="513">
        <f t="shared" si="1"/>
        <v>112.77598276200001</v>
      </c>
      <c r="AS23" s="514">
        <f t="shared" si="2"/>
        <v>335.76308037540002</v>
      </c>
      <c r="AT23" s="515">
        <f t="shared" si="3"/>
        <v>14102.049375766801</v>
      </c>
      <c r="AU23" s="513">
        <f t="shared" si="4"/>
        <v>116.15926224486002</v>
      </c>
      <c r="AV23" s="514">
        <f t="shared" si="5"/>
        <v>345.83597278666201</v>
      </c>
      <c r="AW23" s="515">
        <f t="shared" si="6"/>
        <v>14525.110857039805</v>
      </c>
      <c r="AX23" s="513">
        <f t="shared" si="7"/>
        <v>119.64404011220581</v>
      </c>
      <c r="AY23" s="876">
        <v>348.02</v>
      </c>
      <c r="AZ23" s="515">
        <f t="shared" si="9"/>
        <v>14960.864182751</v>
      </c>
    </row>
    <row r="24" spans="1:52" ht="15.75" thickBot="1">
      <c r="A24" s="258">
        <v>227</v>
      </c>
      <c r="B24" s="276" t="s">
        <v>104</v>
      </c>
      <c r="C24" s="269">
        <v>0</v>
      </c>
      <c r="D24" s="261">
        <v>0</v>
      </c>
      <c r="E24" s="262">
        <v>0</v>
      </c>
      <c r="F24" s="261">
        <v>0</v>
      </c>
      <c r="G24" s="261">
        <v>0</v>
      </c>
      <c r="H24" s="262">
        <v>0</v>
      </c>
      <c r="I24" s="269">
        <v>0</v>
      </c>
      <c r="J24" s="261">
        <v>0</v>
      </c>
      <c r="K24" s="262">
        <v>0</v>
      </c>
      <c r="L24" s="269">
        <v>0</v>
      </c>
      <c r="M24" s="261">
        <v>0</v>
      </c>
      <c r="N24" s="262">
        <v>0</v>
      </c>
      <c r="O24" s="269">
        <v>0</v>
      </c>
      <c r="P24" s="261">
        <v>0</v>
      </c>
      <c r="Q24" s="262">
        <v>0</v>
      </c>
      <c r="R24" s="269">
        <v>0</v>
      </c>
      <c r="S24" s="261">
        <v>0</v>
      </c>
      <c r="T24" s="262">
        <v>0</v>
      </c>
      <c r="U24" s="269">
        <v>0</v>
      </c>
      <c r="V24" s="261">
        <v>0</v>
      </c>
      <c r="W24" s="262">
        <v>0</v>
      </c>
      <c r="X24" s="261">
        <v>0</v>
      </c>
      <c r="Y24" s="261">
        <v>0</v>
      </c>
      <c r="Z24" s="262">
        <v>0</v>
      </c>
      <c r="AA24" s="261">
        <v>0</v>
      </c>
      <c r="AB24" s="261">
        <v>0</v>
      </c>
      <c r="AC24" s="262">
        <v>0</v>
      </c>
      <c r="AD24" s="261">
        <v>0</v>
      </c>
      <c r="AE24" s="264">
        <v>0</v>
      </c>
      <c r="AF24" s="262">
        <f t="shared" si="10"/>
        <v>0</v>
      </c>
      <c r="AG24" s="261">
        <v>0</v>
      </c>
      <c r="AH24" s="264">
        <v>0</v>
      </c>
      <c r="AI24" s="262">
        <v>0</v>
      </c>
      <c r="AJ24" s="261">
        <v>0</v>
      </c>
      <c r="AK24" s="264">
        <v>0</v>
      </c>
      <c r="AL24" s="262">
        <v>0</v>
      </c>
      <c r="AM24" s="539" t="s">
        <v>103</v>
      </c>
      <c r="AN24" s="513">
        <v>22.213258100000004</v>
      </c>
      <c r="AO24" s="514">
        <v>348.18653128000005</v>
      </c>
      <c r="AP24" s="515">
        <v>14623.83431376</v>
      </c>
      <c r="AQ24" s="539" t="s">
        <v>103</v>
      </c>
      <c r="AR24" s="513">
        <f t="shared" si="1"/>
        <v>22.879655843000005</v>
      </c>
      <c r="AS24" s="514">
        <f t="shared" si="2"/>
        <v>358.63212721840006</v>
      </c>
      <c r="AT24" s="515">
        <f t="shared" si="3"/>
        <v>15062.549343172801</v>
      </c>
      <c r="AU24" s="513">
        <f t="shared" si="4"/>
        <v>23.566045518290007</v>
      </c>
      <c r="AV24" s="514">
        <f t="shared" si="5"/>
        <v>369.39109103495207</v>
      </c>
      <c r="AW24" s="515">
        <f t="shared" si="6"/>
        <v>15514.425823467986</v>
      </c>
      <c r="AX24" s="513">
        <f t="shared" si="7"/>
        <v>24.273026883838707</v>
      </c>
      <c r="AY24" s="876">
        <v>372.28</v>
      </c>
      <c r="AZ24" s="515">
        <f t="shared" si="9"/>
        <v>15979.858598172026</v>
      </c>
    </row>
    <row r="25" spans="1:52" ht="15.75" thickBot="1">
      <c r="A25" s="249">
        <v>210</v>
      </c>
      <c r="B25" s="250" t="s">
        <v>95</v>
      </c>
      <c r="C25" s="251">
        <v>15</v>
      </c>
      <c r="D25" s="252">
        <v>15</v>
      </c>
      <c r="E25" s="253">
        <v>630</v>
      </c>
      <c r="F25" s="275">
        <v>35.32</v>
      </c>
      <c r="G25" s="245">
        <v>35.32</v>
      </c>
      <c r="H25" s="253">
        <v>1483.44</v>
      </c>
      <c r="I25" s="252">
        <v>37.262599999999999</v>
      </c>
      <c r="J25" s="252">
        <v>37.262599999999999</v>
      </c>
      <c r="K25" s="253">
        <v>1565.0291999999999</v>
      </c>
      <c r="L25" s="252">
        <v>39.125729999999997</v>
      </c>
      <c r="M25" s="252">
        <v>39.125729999999997</v>
      </c>
      <c r="N25" s="253">
        <v>1643.2806599999999</v>
      </c>
      <c r="O25" s="252">
        <v>40.886387849999991</v>
      </c>
      <c r="P25" s="252">
        <v>40.886387849999991</v>
      </c>
      <c r="Q25" s="253">
        <v>1717.2282896999996</v>
      </c>
      <c r="R25" s="252">
        <v>63.55</v>
      </c>
      <c r="S25" s="252">
        <v>63.55</v>
      </c>
      <c r="T25" s="253">
        <v>2669.1</v>
      </c>
      <c r="U25" s="252">
        <v>66.091999999999999</v>
      </c>
      <c r="V25" s="252">
        <v>66.091999999999999</v>
      </c>
      <c r="W25" s="253">
        <v>2775.864</v>
      </c>
      <c r="X25" s="252">
        <v>68.725679999999997</v>
      </c>
      <c r="Y25" s="252">
        <v>68.725679999999997</v>
      </c>
      <c r="Z25" s="253">
        <v>2886.47856</v>
      </c>
      <c r="AA25" s="252">
        <v>72.161963999999998</v>
      </c>
      <c r="AB25" s="252">
        <v>72.161963999999998</v>
      </c>
      <c r="AC25" s="253">
        <v>3030.8024879999998</v>
      </c>
      <c r="AD25" s="252">
        <v>74.319999999999993</v>
      </c>
      <c r="AE25" s="255">
        <v>74.319999999999993</v>
      </c>
      <c r="AF25" s="253">
        <f t="shared" si="10"/>
        <v>3121.4399999999996</v>
      </c>
      <c r="AG25" s="252">
        <v>76.549599999999998</v>
      </c>
      <c r="AH25" s="255">
        <v>76.549599999999998</v>
      </c>
      <c r="AI25" s="253">
        <v>3215.0832</v>
      </c>
      <c r="AJ25" s="252">
        <v>78.846087999999995</v>
      </c>
      <c r="AK25" s="255">
        <v>78.846087999999995</v>
      </c>
      <c r="AL25" s="253">
        <v>3311.5356959999999</v>
      </c>
      <c r="AM25" s="532" t="s">
        <v>104</v>
      </c>
      <c r="AN25" s="516">
        <v>0</v>
      </c>
      <c r="AO25" s="517">
        <v>0</v>
      </c>
      <c r="AP25" s="518">
        <v>0</v>
      </c>
      <c r="AQ25" s="532" t="s">
        <v>104</v>
      </c>
      <c r="AR25" s="516">
        <f t="shared" si="1"/>
        <v>0</v>
      </c>
      <c r="AS25" s="517">
        <f t="shared" si="2"/>
        <v>0</v>
      </c>
      <c r="AT25" s="518">
        <f t="shared" si="3"/>
        <v>0</v>
      </c>
      <c r="AU25" s="516">
        <f t="shared" si="4"/>
        <v>0</v>
      </c>
      <c r="AV25" s="517">
        <f t="shared" si="5"/>
        <v>0</v>
      </c>
      <c r="AW25" s="518">
        <f t="shared" si="6"/>
        <v>0</v>
      </c>
      <c r="AX25" s="516">
        <f t="shared" si="7"/>
        <v>0</v>
      </c>
      <c r="AY25" s="517">
        <f t="shared" si="8"/>
        <v>0</v>
      </c>
      <c r="AZ25" s="518">
        <f t="shared" si="9"/>
        <v>0</v>
      </c>
    </row>
    <row r="26" spans="1:52" ht="15">
      <c r="A26" s="249">
        <v>260</v>
      </c>
      <c r="B26" s="250" t="s">
        <v>98</v>
      </c>
      <c r="C26" s="251">
        <v>100</v>
      </c>
      <c r="D26" s="252">
        <v>100</v>
      </c>
      <c r="E26" s="253">
        <v>4200</v>
      </c>
      <c r="F26" s="267">
        <v>106.32</v>
      </c>
      <c r="G26" s="252">
        <v>106.32</v>
      </c>
      <c r="H26" s="253">
        <v>4465.4399999999996</v>
      </c>
      <c r="I26" s="252">
        <v>112.16759999999999</v>
      </c>
      <c r="J26" s="252">
        <v>112.16759999999999</v>
      </c>
      <c r="K26" s="253">
        <v>4711.0391999999993</v>
      </c>
      <c r="L26" s="252">
        <v>117.77598</v>
      </c>
      <c r="M26" s="252">
        <v>117.77598</v>
      </c>
      <c r="N26" s="253">
        <v>4946.5911599999999</v>
      </c>
      <c r="O26" s="252">
        <v>123.0758991</v>
      </c>
      <c r="P26" s="252">
        <v>123.0758991</v>
      </c>
      <c r="Q26" s="253">
        <v>5169.1877622000002</v>
      </c>
      <c r="R26" s="252">
        <v>123.0758991</v>
      </c>
      <c r="S26" s="252">
        <v>123.0758991</v>
      </c>
      <c r="T26" s="253">
        <v>5169.1877622000002</v>
      </c>
      <c r="U26" s="252">
        <v>127.99893506400001</v>
      </c>
      <c r="V26" s="252">
        <v>127.99893506400001</v>
      </c>
      <c r="W26" s="253">
        <v>5375.9552726880002</v>
      </c>
      <c r="X26" s="252">
        <v>133.11889246656003</v>
      </c>
      <c r="Y26" s="252">
        <v>133.11889246656003</v>
      </c>
      <c r="Z26" s="253">
        <v>5590.993483595521</v>
      </c>
      <c r="AA26" s="252">
        <v>139.78008708988804</v>
      </c>
      <c r="AB26" s="252">
        <v>139.78008708988804</v>
      </c>
      <c r="AC26" s="253">
        <v>5870.7636577752974</v>
      </c>
      <c r="AD26" s="252">
        <v>143.97</v>
      </c>
      <c r="AE26" s="255">
        <v>143.97</v>
      </c>
      <c r="AF26" s="253">
        <f t="shared" si="10"/>
        <v>6046.74</v>
      </c>
      <c r="AG26" s="252">
        <v>148.28909999999999</v>
      </c>
      <c r="AH26" s="255">
        <v>148.28909999999999</v>
      </c>
      <c r="AI26" s="253">
        <v>6228.1421999999993</v>
      </c>
      <c r="AJ26" s="252">
        <v>152.737773</v>
      </c>
      <c r="AK26" s="255">
        <v>152.737773</v>
      </c>
      <c r="AL26" s="253">
        <v>6414.9864660000003</v>
      </c>
      <c r="AM26" s="539" t="s">
        <v>95</v>
      </c>
      <c r="AN26" s="513">
        <v>81.211470640000002</v>
      </c>
      <c r="AO26" s="514">
        <v>81.211470640000002</v>
      </c>
      <c r="AP26" s="515">
        <v>3410.8817668800002</v>
      </c>
      <c r="AQ26" s="539" t="s">
        <v>95</v>
      </c>
      <c r="AR26" s="513">
        <f t="shared" si="1"/>
        <v>83.647814759200003</v>
      </c>
      <c r="AS26" s="514">
        <f t="shared" si="2"/>
        <v>83.647814759200003</v>
      </c>
      <c r="AT26" s="515">
        <f t="shared" si="3"/>
        <v>3513.2082198864005</v>
      </c>
      <c r="AU26" s="513">
        <f t="shared" si="4"/>
        <v>86.157249201976001</v>
      </c>
      <c r="AV26" s="514">
        <f t="shared" si="5"/>
        <v>86.157249201976001</v>
      </c>
      <c r="AW26" s="515">
        <f t="shared" si="6"/>
        <v>3618.6044664829924</v>
      </c>
      <c r="AX26" s="513">
        <f t="shared" si="7"/>
        <v>88.741966678035283</v>
      </c>
      <c r="AY26" s="514">
        <f t="shared" si="8"/>
        <v>88.741966678035283</v>
      </c>
      <c r="AZ26" s="515">
        <f t="shared" si="9"/>
        <v>3727.1626004774821</v>
      </c>
    </row>
    <row r="27" spans="1:52" ht="15">
      <c r="A27" s="279">
        <v>231</v>
      </c>
      <c r="B27" s="280" t="s">
        <v>100</v>
      </c>
      <c r="C27" s="281">
        <v>22.089552238805972</v>
      </c>
      <c r="D27" s="282">
        <v>122.09</v>
      </c>
      <c r="E27" s="283">
        <v>5127.78</v>
      </c>
      <c r="F27" s="281">
        <v>22.089552238805972</v>
      </c>
      <c r="G27" s="282">
        <v>128.40955223880596</v>
      </c>
      <c r="H27" s="283">
        <v>5393.2011940298498</v>
      </c>
      <c r="I27" s="281">
        <v>23.3044776119403</v>
      </c>
      <c r="J27" s="282">
        <v>135.47207761194028</v>
      </c>
      <c r="K27" s="283">
        <v>5689.827259701492</v>
      </c>
      <c r="L27" s="282">
        <v>24.469701492537315</v>
      </c>
      <c r="M27" s="282">
        <v>142.24568149253733</v>
      </c>
      <c r="N27" s="283">
        <v>5974.3186226865682</v>
      </c>
      <c r="O27" s="282">
        <v>25.570838059701494</v>
      </c>
      <c r="P27" s="282">
        <v>148.6467371597015</v>
      </c>
      <c r="Q27" s="283">
        <v>6243.1629607074628</v>
      </c>
      <c r="R27" s="282">
        <v>25.570838059701494</v>
      </c>
      <c r="S27" s="282">
        <v>148.6467371597015</v>
      </c>
      <c r="T27" s="283">
        <v>6243.1629607074628</v>
      </c>
      <c r="U27" s="282">
        <v>26.593671582089556</v>
      </c>
      <c r="V27" s="282">
        <v>154.59260664608956</v>
      </c>
      <c r="W27" s="283">
        <v>6492.8894791357616</v>
      </c>
      <c r="X27" s="282">
        <v>27.647418445373138</v>
      </c>
      <c r="Y27" s="282">
        <v>160.76631091193318</v>
      </c>
      <c r="Z27" s="283">
        <v>6752.1850583011937</v>
      </c>
      <c r="AA27" s="282">
        <v>29.029789367641797</v>
      </c>
      <c r="AB27" s="282">
        <v>168.80987645752984</v>
      </c>
      <c r="AC27" s="283">
        <v>7090.0148112162533</v>
      </c>
      <c r="AD27" s="282">
        <v>29.9</v>
      </c>
      <c r="AE27" s="255">
        <v>173.87</v>
      </c>
      <c r="AF27" s="283">
        <f t="shared" si="10"/>
        <v>7302.54</v>
      </c>
      <c r="AG27" s="282">
        <v>30.797000000000001</v>
      </c>
      <c r="AH27" s="255">
        <v>179.08610000000002</v>
      </c>
      <c r="AI27" s="283">
        <v>7521.6162000000004</v>
      </c>
      <c r="AJ27" s="282">
        <v>31.72091</v>
      </c>
      <c r="AK27" s="255">
        <v>184.45868300000001</v>
      </c>
      <c r="AL27" s="283">
        <v>7747.2646860000004</v>
      </c>
      <c r="AM27" s="539" t="s">
        <v>98</v>
      </c>
      <c r="AN27" s="513">
        <v>157.31990619000001</v>
      </c>
      <c r="AO27" s="514">
        <v>157.31990619000001</v>
      </c>
      <c r="AP27" s="515">
        <v>6607.4360599800002</v>
      </c>
      <c r="AQ27" s="539" t="s">
        <v>98</v>
      </c>
      <c r="AR27" s="513">
        <f t="shared" si="1"/>
        <v>162.03950337570001</v>
      </c>
      <c r="AS27" s="514">
        <f t="shared" si="2"/>
        <v>162.03950337570001</v>
      </c>
      <c r="AT27" s="515">
        <f t="shared" si="3"/>
        <v>6805.6591417794007</v>
      </c>
      <c r="AU27" s="513">
        <f t="shared" si="4"/>
        <v>166.900688476971</v>
      </c>
      <c r="AV27" s="514">
        <f t="shared" si="5"/>
        <v>166.900688476971</v>
      </c>
      <c r="AW27" s="515">
        <f t="shared" si="6"/>
        <v>7009.8289160327831</v>
      </c>
      <c r="AX27" s="513">
        <f t="shared" si="7"/>
        <v>171.90770913128014</v>
      </c>
      <c r="AY27" s="514">
        <f t="shared" si="8"/>
        <v>171.90770913128014</v>
      </c>
      <c r="AZ27" s="515">
        <f t="shared" si="9"/>
        <v>7220.1237835137672</v>
      </c>
    </row>
    <row r="28" spans="1:52" ht="15">
      <c r="A28" s="249">
        <v>221</v>
      </c>
      <c r="B28" s="250" t="s">
        <v>101</v>
      </c>
      <c r="C28" s="251">
        <v>40</v>
      </c>
      <c r="D28" s="252">
        <v>140</v>
      </c>
      <c r="E28" s="253">
        <v>5880</v>
      </c>
      <c r="F28" s="267">
        <v>40</v>
      </c>
      <c r="G28" s="252">
        <v>146.32</v>
      </c>
      <c r="H28" s="253">
        <v>6145.44</v>
      </c>
      <c r="I28" s="252">
        <v>42.2</v>
      </c>
      <c r="J28" s="252">
        <v>154.36759999999998</v>
      </c>
      <c r="K28" s="253">
        <v>6483.4391999999989</v>
      </c>
      <c r="L28" s="252">
        <v>44.31</v>
      </c>
      <c r="M28" s="252">
        <v>162.08598000000001</v>
      </c>
      <c r="N28" s="253">
        <v>6807.6111600000004</v>
      </c>
      <c r="O28" s="252">
        <v>46.30395</v>
      </c>
      <c r="P28" s="252">
        <v>169.3798491</v>
      </c>
      <c r="Q28" s="253">
        <v>7113.9536621999996</v>
      </c>
      <c r="R28" s="252">
        <v>46.30395</v>
      </c>
      <c r="S28" s="252">
        <v>169.3798491</v>
      </c>
      <c r="T28" s="253">
        <v>7113.9536621999996</v>
      </c>
      <c r="U28" s="252">
        <v>48.156108000000003</v>
      </c>
      <c r="V28" s="252">
        <v>176.15504306400001</v>
      </c>
      <c r="W28" s="253">
        <v>7398.5118086880002</v>
      </c>
      <c r="X28" s="252">
        <v>50.092352320000003</v>
      </c>
      <c r="Y28" s="252">
        <v>183.21124478656003</v>
      </c>
      <c r="Z28" s="253">
        <v>7694.8722810355212</v>
      </c>
      <c r="AA28" s="252">
        <v>52.58696993600001</v>
      </c>
      <c r="AB28" s="252">
        <v>192.36705702588804</v>
      </c>
      <c r="AC28" s="253">
        <v>8079.416395087298</v>
      </c>
      <c r="AD28" s="252">
        <v>54.17</v>
      </c>
      <c r="AE28" s="255">
        <v>198.14</v>
      </c>
      <c r="AF28" s="253">
        <f t="shared" si="10"/>
        <v>8321.8799999999992</v>
      </c>
      <c r="AG28" s="252">
        <v>55.785100000000007</v>
      </c>
      <c r="AH28" s="255">
        <v>204.08419999999998</v>
      </c>
      <c r="AI28" s="253">
        <v>8571.536399999999</v>
      </c>
      <c r="AJ28" s="252">
        <v>57.448653000000007</v>
      </c>
      <c r="AK28" s="255">
        <v>210.18672599999996</v>
      </c>
      <c r="AL28" s="253">
        <v>8827.8424919999979</v>
      </c>
      <c r="AM28" s="539" t="s">
        <v>100</v>
      </c>
      <c r="AN28" s="513">
        <v>32.672537300000002</v>
      </c>
      <c r="AO28" s="514">
        <v>189.99244349</v>
      </c>
      <c r="AP28" s="515">
        <v>7979.6826265800009</v>
      </c>
      <c r="AQ28" s="539" t="s">
        <v>100</v>
      </c>
      <c r="AR28" s="513">
        <f t="shared" si="1"/>
        <v>33.652713419000001</v>
      </c>
      <c r="AS28" s="514">
        <f t="shared" si="2"/>
        <v>195.69221679470002</v>
      </c>
      <c r="AT28" s="515">
        <f t="shared" si="3"/>
        <v>8219.0731053774016</v>
      </c>
      <c r="AU28" s="513">
        <f t="shared" si="4"/>
        <v>34.662294821570001</v>
      </c>
      <c r="AV28" s="514">
        <f t="shared" si="5"/>
        <v>201.56298329854101</v>
      </c>
      <c r="AW28" s="515">
        <f t="shared" si="6"/>
        <v>8465.6452985387241</v>
      </c>
      <c r="AX28" s="513">
        <f t="shared" si="7"/>
        <v>35.702163666217103</v>
      </c>
      <c r="AY28" s="514">
        <f t="shared" si="8"/>
        <v>207.60987279749725</v>
      </c>
      <c r="AZ28" s="515">
        <f t="shared" si="9"/>
        <v>8719.6146574948853</v>
      </c>
    </row>
    <row r="29" spans="1:52" ht="15">
      <c r="A29" s="279">
        <v>243</v>
      </c>
      <c r="B29" s="280" t="s">
        <v>105</v>
      </c>
      <c r="C29" s="281">
        <v>8.1360946745562135</v>
      </c>
      <c r="D29" s="282">
        <v>148.13999999999999</v>
      </c>
      <c r="E29" s="283">
        <v>6221.8799999999992</v>
      </c>
      <c r="F29" s="281">
        <v>16.272189349112427</v>
      </c>
      <c r="G29" s="282">
        <v>162.5921893491124</v>
      </c>
      <c r="H29" s="283">
        <v>6828.871952662721</v>
      </c>
      <c r="I29" s="281">
        <v>17.168639053254438</v>
      </c>
      <c r="J29" s="282">
        <v>171.53623905325441</v>
      </c>
      <c r="K29" s="283">
        <v>7204.5220402366849</v>
      </c>
      <c r="L29" s="281">
        <v>18.027071005917161</v>
      </c>
      <c r="M29" s="282">
        <v>180.11305100591716</v>
      </c>
      <c r="N29" s="283">
        <v>7564.7481422485207</v>
      </c>
      <c r="O29" s="281">
        <v>18.838289201183432</v>
      </c>
      <c r="P29" s="282">
        <v>188.21813830118344</v>
      </c>
      <c r="Q29" s="283">
        <v>7905.1618086497047</v>
      </c>
      <c r="R29" s="281">
        <v>18.838289201183432</v>
      </c>
      <c r="S29" s="282">
        <v>188.21813830118344</v>
      </c>
      <c r="T29" s="283">
        <v>7905.1618086497047</v>
      </c>
      <c r="U29" s="281">
        <v>19.591820769230772</v>
      </c>
      <c r="V29" s="282">
        <v>195.74686383323078</v>
      </c>
      <c r="W29" s="283">
        <v>8221.3682809956917</v>
      </c>
      <c r="X29" s="282">
        <v>20.365493600000001</v>
      </c>
      <c r="Y29" s="282">
        <v>203.57673838656004</v>
      </c>
      <c r="Z29" s="283">
        <v>8550.2230122355213</v>
      </c>
      <c r="AA29" s="282">
        <v>21.393768280000003</v>
      </c>
      <c r="AB29" s="282">
        <v>213.76082530588803</v>
      </c>
      <c r="AC29" s="283">
        <v>8977.9546628472981</v>
      </c>
      <c r="AD29" s="282">
        <v>22.03</v>
      </c>
      <c r="AE29" s="255">
        <v>220.17</v>
      </c>
      <c r="AF29" s="283">
        <f t="shared" si="10"/>
        <v>9247.14</v>
      </c>
      <c r="AG29" s="282">
        <v>22.700900000000004</v>
      </c>
      <c r="AH29" s="255">
        <v>226.77509999999998</v>
      </c>
      <c r="AI29" s="283">
        <v>9524.5541999999987</v>
      </c>
      <c r="AJ29" s="282">
        <v>23.391927000000006</v>
      </c>
      <c r="AK29" s="255">
        <v>233.57835299999999</v>
      </c>
      <c r="AL29" s="283">
        <v>9810.2908260000004</v>
      </c>
      <c r="AM29" s="539" t="s">
        <v>101</v>
      </c>
      <c r="AN29" s="513">
        <v>59.172112590000012</v>
      </c>
      <c r="AO29" s="514">
        <v>216.49232777999998</v>
      </c>
      <c r="AP29" s="515">
        <v>9092.6777667599981</v>
      </c>
      <c r="AQ29" s="539" t="s">
        <v>101</v>
      </c>
      <c r="AR29" s="513">
        <f t="shared" si="1"/>
        <v>60.947275967700016</v>
      </c>
      <c r="AS29" s="514">
        <f t="shared" si="2"/>
        <v>222.98709761339998</v>
      </c>
      <c r="AT29" s="515">
        <f t="shared" si="3"/>
        <v>9365.4580997627982</v>
      </c>
      <c r="AU29" s="513">
        <f t="shared" si="4"/>
        <v>62.775694246731021</v>
      </c>
      <c r="AV29" s="514">
        <f t="shared" si="5"/>
        <v>229.67671054180198</v>
      </c>
      <c r="AW29" s="515">
        <f t="shared" si="6"/>
        <v>9646.4218427556825</v>
      </c>
      <c r="AX29" s="513">
        <f t="shared" si="7"/>
        <v>64.658965074132951</v>
      </c>
      <c r="AY29" s="514">
        <f t="shared" si="8"/>
        <v>236.56701185805605</v>
      </c>
      <c r="AZ29" s="515">
        <f t="shared" si="9"/>
        <v>9935.8144980383531</v>
      </c>
    </row>
    <row r="30" spans="1:52" ht="15">
      <c r="A30" s="249">
        <v>258</v>
      </c>
      <c r="B30" s="250" t="s">
        <v>106</v>
      </c>
      <c r="C30" s="251">
        <v>27.5</v>
      </c>
      <c r="D30" s="252">
        <v>167.5</v>
      </c>
      <c r="E30" s="253">
        <v>7035</v>
      </c>
      <c r="F30" s="267">
        <v>55</v>
      </c>
      <c r="G30" s="252">
        <v>201.32</v>
      </c>
      <c r="H30" s="253">
        <v>8455.44</v>
      </c>
      <c r="I30" s="252">
        <v>58.024999999999999</v>
      </c>
      <c r="J30" s="252">
        <v>212.40259999999998</v>
      </c>
      <c r="K30" s="253">
        <v>8920.9091999999982</v>
      </c>
      <c r="L30" s="252">
        <v>60.926250000000003</v>
      </c>
      <c r="M30" s="252">
        <v>223.02223000000001</v>
      </c>
      <c r="N30" s="253">
        <v>9366.9336600000006</v>
      </c>
      <c r="O30" s="252">
        <v>63.667931250000002</v>
      </c>
      <c r="P30" s="252">
        <v>233.04778035000001</v>
      </c>
      <c r="Q30" s="253">
        <v>9788.0067747000012</v>
      </c>
      <c r="R30" s="252">
        <v>63.667931250000002</v>
      </c>
      <c r="S30" s="252">
        <v>233.04778035000001</v>
      </c>
      <c r="T30" s="253">
        <v>9788.0067747000012</v>
      </c>
      <c r="U30" s="252">
        <v>66.21464850000001</v>
      </c>
      <c r="V30" s="252">
        <v>242.36969156400002</v>
      </c>
      <c r="W30" s="253">
        <v>10179.527045688001</v>
      </c>
      <c r="X30" s="252">
        <v>68.853234440000008</v>
      </c>
      <c r="Y30" s="252">
        <v>252.06447922656002</v>
      </c>
      <c r="Z30" s="253">
        <v>10586.708127515521</v>
      </c>
      <c r="AA30" s="252">
        <v>72.30589616200001</v>
      </c>
      <c r="AB30" s="252">
        <v>264.67295318788808</v>
      </c>
      <c r="AC30" s="253">
        <v>11116.264033891299</v>
      </c>
      <c r="AD30" s="252">
        <v>74.48</v>
      </c>
      <c r="AE30" s="255">
        <v>272.62</v>
      </c>
      <c r="AF30" s="253">
        <f t="shared" si="10"/>
        <v>11450.04</v>
      </c>
      <c r="AG30" s="252">
        <v>76.724400000000017</v>
      </c>
      <c r="AH30" s="255">
        <v>280.79860000000002</v>
      </c>
      <c r="AI30" s="253">
        <v>11793.541200000001</v>
      </c>
      <c r="AJ30" s="252">
        <v>79.026132000000018</v>
      </c>
      <c r="AK30" s="255">
        <v>289.21255800000006</v>
      </c>
      <c r="AL30" s="253">
        <v>12146.927436000002</v>
      </c>
      <c r="AM30" s="539" t="s">
        <v>105</v>
      </c>
      <c r="AN30" s="513">
        <v>24.093684810000006</v>
      </c>
      <c r="AO30" s="514">
        <v>240.58570359000001</v>
      </c>
      <c r="AP30" s="515">
        <v>10104.59955078</v>
      </c>
      <c r="AQ30" s="539" t="s">
        <v>105</v>
      </c>
      <c r="AR30" s="513">
        <f t="shared" si="1"/>
        <v>24.816495354300006</v>
      </c>
      <c r="AS30" s="514">
        <f t="shared" si="2"/>
        <v>247.8032746977</v>
      </c>
      <c r="AT30" s="515">
        <f t="shared" si="3"/>
        <v>10407.737537303399</v>
      </c>
      <c r="AU30" s="513">
        <f t="shared" si="4"/>
        <v>25.560990214929006</v>
      </c>
      <c r="AV30" s="514">
        <f t="shared" si="5"/>
        <v>255.23737293863101</v>
      </c>
      <c r="AW30" s="515">
        <f t="shared" si="6"/>
        <v>10719.969663422502</v>
      </c>
      <c r="AX30" s="513">
        <f t="shared" si="7"/>
        <v>26.327819921376879</v>
      </c>
      <c r="AY30" s="514">
        <f t="shared" si="8"/>
        <v>262.89449412678994</v>
      </c>
      <c r="AZ30" s="515">
        <f t="shared" si="9"/>
        <v>11041.568753325177</v>
      </c>
    </row>
    <row r="31" spans="1:52" ht="15.75" thickBot="1">
      <c r="A31" s="258">
        <v>259</v>
      </c>
      <c r="B31" s="284" t="s">
        <v>107</v>
      </c>
      <c r="C31" s="260">
        <v>26</v>
      </c>
      <c r="D31" s="252">
        <v>193.5</v>
      </c>
      <c r="E31" s="253">
        <v>8127</v>
      </c>
      <c r="F31" s="267">
        <v>52</v>
      </c>
      <c r="G31" s="261">
        <v>253.32</v>
      </c>
      <c r="H31" s="262">
        <v>10639.44</v>
      </c>
      <c r="I31" s="269">
        <v>54.86</v>
      </c>
      <c r="J31" s="261">
        <v>267.26259999999996</v>
      </c>
      <c r="K31" s="262">
        <v>11225.029199999999</v>
      </c>
      <c r="L31" s="269">
        <v>57.603000000000002</v>
      </c>
      <c r="M31" s="261">
        <v>280.62423000000001</v>
      </c>
      <c r="N31" s="262">
        <v>11786.21766</v>
      </c>
      <c r="O31" s="269">
        <v>60.195135000000001</v>
      </c>
      <c r="P31" s="261">
        <v>293.25291535000002</v>
      </c>
      <c r="Q31" s="262">
        <v>12316.6224447</v>
      </c>
      <c r="R31" s="269">
        <v>60.195135000000001</v>
      </c>
      <c r="S31" s="261">
        <v>293.25291535000002</v>
      </c>
      <c r="T31" s="262">
        <v>12316.6224447</v>
      </c>
      <c r="U31" s="269">
        <v>62.602940400000001</v>
      </c>
      <c r="V31" s="261">
        <v>304.98263196400001</v>
      </c>
      <c r="W31" s="262">
        <v>12809.270542488001</v>
      </c>
      <c r="X31" s="261">
        <v>65.097058016000005</v>
      </c>
      <c r="Y31" s="261">
        <v>317.17153724256002</v>
      </c>
      <c r="Z31" s="262">
        <v>13321.204564187521</v>
      </c>
      <c r="AA31" s="261">
        <v>68.361910916800014</v>
      </c>
      <c r="AB31" s="261">
        <v>333.0348641046881</v>
      </c>
      <c r="AC31" s="262">
        <v>13987.4642923969</v>
      </c>
      <c r="AD31" s="261">
        <v>70.41</v>
      </c>
      <c r="AE31" s="264">
        <v>343.03</v>
      </c>
      <c r="AF31" s="262">
        <f t="shared" si="10"/>
        <v>14407.259999999998</v>
      </c>
      <c r="AG31" s="261">
        <v>72.522300000000001</v>
      </c>
      <c r="AH31" s="264">
        <v>353.32089999999999</v>
      </c>
      <c r="AI31" s="262">
        <v>14839.477800000001</v>
      </c>
      <c r="AJ31" s="261">
        <v>74.697969000000001</v>
      </c>
      <c r="AK31" s="264">
        <v>363.910527</v>
      </c>
      <c r="AL31" s="262">
        <v>15284.242134</v>
      </c>
      <c r="AM31" s="539" t="s">
        <v>106</v>
      </c>
      <c r="AN31" s="513">
        <v>81.396915960000015</v>
      </c>
      <c r="AO31" s="514">
        <v>297.88893474000008</v>
      </c>
      <c r="AP31" s="515">
        <v>12511.335259080002</v>
      </c>
      <c r="AQ31" s="539" t="s">
        <v>106</v>
      </c>
      <c r="AR31" s="513">
        <f t="shared" si="1"/>
        <v>83.83882343880002</v>
      </c>
      <c r="AS31" s="514">
        <f t="shared" si="2"/>
        <v>306.82560278220006</v>
      </c>
      <c r="AT31" s="515">
        <f t="shared" si="3"/>
        <v>12886.675316852403</v>
      </c>
      <c r="AU31" s="513">
        <f t="shared" si="4"/>
        <v>86.353988141964024</v>
      </c>
      <c r="AV31" s="514">
        <f t="shared" si="5"/>
        <v>316.0303708656661</v>
      </c>
      <c r="AW31" s="515">
        <f t="shared" si="6"/>
        <v>13273.275576357975</v>
      </c>
      <c r="AX31" s="513">
        <f t="shared" si="7"/>
        <v>88.944607786222946</v>
      </c>
      <c r="AY31" s="514">
        <f t="shared" si="8"/>
        <v>325.51128199163611</v>
      </c>
      <c r="AZ31" s="515">
        <f t="shared" si="9"/>
        <v>13671.473843648715</v>
      </c>
    </row>
    <row r="32" spans="1:52" ht="15.75" thickBot="1">
      <c r="A32" s="285">
        <v>210</v>
      </c>
      <c r="B32" s="243" t="s">
        <v>95</v>
      </c>
      <c r="C32" s="286">
        <v>15</v>
      </c>
      <c r="D32" s="245">
        <v>15</v>
      </c>
      <c r="E32" s="245">
        <v>630</v>
      </c>
      <c r="F32" s="247">
        <v>35.32</v>
      </c>
      <c r="G32" s="245">
        <v>35.32</v>
      </c>
      <c r="H32" s="246">
        <v>1483.44</v>
      </c>
      <c r="I32" s="287">
        <v>37.262599999999999</v>
      </c>
      <c r="J32" s="245">
        <v>37.262599999999999</v>
      </c>
      <c r="K32" s="246">
        <v>1565.0291999999999</v>
      </c>
      <c r="L32" s="287">
        <v>39.125729999999997</v>
      </c>
      <c r="M32" s="245">
        <v>39.125729999999997</v>
      </c>
      <c r="N32" s="246">
        <v>1643.2806599999999</v>
      </c>
      <c r="O32" s="287">
        <v>40.886387849999991</v>
      </c>
      <c r="P32" s="245">
        <v>40.886387849999991</v>
      </c>
      <c r="Q32" s="246">
        <v>1717.2282896999996</v>
      </c>
      <c r="R32" s="287">
        <v>63.55</v>
      </c>
      <c r="S32" s="245">
        <v>63.55</v>
      </c>
      <c r="T32" s="246">
        <v>2669.1</v>
      </c>
      <c r="U32" s="287">
        <v>66.091999999999999</v>
      </c>
      <c r="V32" s="245">
        <v>66.091999999999999</v>
      </c>
      <c r="W32" s="246">
        <v>2775.864</v>
      </c>
      <c r="X32" s="245">
        <v>68.725679999999997</v>
      </c>
      <c r="Y32" s="245">
        <v>68.725679999999997</v>
      </c>
      <c r="Z32" s="246">
        <v>2886.47856</v>
      </c>
      <c r="AA32" s="245">
        <v>72.161963999999998</v>
      </c>
      <c r="AB32" s="245">
        <v>72.161963999999998</v>
      </c>
      <c r="AC32" s="246">
        <v>3030.8024879999998</v>
      </c>
      <c r="AD32" s="245">
        <v>74.319999999999993</v>
      </c>
      <c r="AE32" s="248">
        <v>74.319999999999993</v>
      </c>
      <c r="AF32" s="246">
        <f t="shared" si="10"/>
        <v>3121.4399999999996</v>
      </c>
      <c r="AG32" s="245">
        <v>76.549599999999998</v>
      </c>
      <c r="AH32" s="248">
        <v>76.549599999999998</v>
      </c>
      <c r="AI32" s="246">
        <v>3215.0832</v>
      </c>
      <c r="AJ32" s="245">
        <v>78.846087999999995</v>
      </c>
      <c r="AK32" s="248">
        <v>78.846087999999995</v>
      </c>
      <c r="AL32" s="246">
        <v>3311.5356959999999</v>
      </c>
      <c r="AM32" s="538" t="s">
        <v>107</v>
      </c>
      <c r="AN32" s="516">
        <v>76.938908069999997</v>
      </c>
      <c r="AO32" s="517">
        <v>374.82784280999999</v>
      </c>
      <c r="AP32" s="518">
        <v>15742.76939802</v>
      </c>
      <c r="AQ32" s="538" t="s">
        <v>107</v>
      </c>
      <c r="AR32" s="516">
        <f t="shared" si="1"/>
        <v>79.247075312099994</v>
      </c>
      <c r="AS32" s="517">
        <f t="shared" si="2"/>
        <v>386.07267809429999</v>
      </c>
      <c r="AT32" s="518">
        <f t="shared" si="3"/>
        <v>16215.052479960601</v>
      </c>
      <c r="AU32" s="516">
        <f t="shared" si="4"/>
        <v>81.624487571462993</v>
      </c>
      <c r="AV32" s="517">
        <f t="shared" si="5"/>
        <v>397.65485843712901</v>
      </c>
      <c r="AW32" s="518">
        <f t="shared" si="6"/>
        <v>16701.504054359419</v>
      </c>
      <c r="AX32" s="516">
        <f t="shared" si="7"/>
        <v>84.073222198606885</v>
      </c>
      <c r="AY32" s="517">
        <f t="shared" si="8"/>
        <v>409.58450419024291</v>
      </c>
      <c r="AZ32" s="518">
        <f t="shared" si="9"/>
        <v>17202.549175990203</v>
      </c>
    </row>
    <row r="33" spans="1:52" ht="15">
      <c r="A33" s="249">
        <v>260</v>
      </c>
      <c r="B33" s="250" t="s">
        <v>98</v>
      </c>
      <c r="C33" s="286">
        <v>100</v>
      </c>
      <c r="D33" s="252">
        <v>100</v>
      </c>
      <c r="E33" s="252">
        <v>4200</v>
      </c>
      <c r="F33" s="254">
        <v>106.32</v>
      </c>
      <c r="G33" s="252">
        <v>106.32</v>
      </c>
      <c r="H33" s="253">
        <v>4465.4399999999996</v>
      </c>
      <c r="I33" s="288">
        <v>112.16759999999999</v>
      </c>
      <c r="J33" s="252">
        <v>112.16759999999999</v>
      </c>
      <c r="K33" s="253">
        <v>4711.0391999999993</v>
      </c>
      <c r="L33" s="288">
        <v>117.77598</v>
      </c>
      <c r="M33" s="252">
        <v>117.77598</v>
      </c>
      <c r="N33" s="253">
        <v>4946.5911599999999</v>
      </c>
      <c r="O33" s="288">
        <v>123.0758991</v>
      </c>
      <c r="P33" s="252">
        <v>123.0758991</v>
      </c>
      <c r="Q33" s="253">
        <v>5169.1877622000002</v>
      </c>
      <c r="R33" s="288">
        <v>123.0758991</v>
      </c>
      <c r="S33" s="252">
        <v>123.0758991</v>
      </c>
      <c r="T33" s="253">
        <v>5169.1877622000002</v>
      </c>
      <c r="U33" s="288">
        <v>127.99893506400001</v>
      </c>
      <c r="V33" s="252">
        <v>127.99893506400001</v>
      </c>
      <c r="W33" s="253">
        <v>5375.9552726880002</v>
      </c>
      <c r="X33" s="252">
        <v>133.11889246656003</v>
      </c>
      <c r="Y33" s="252">
        <v>133.11889246656003</v>
      </c>
      <c r="Z33" s="253">
        <v>5590.993483595521</v>
      </c>
      <c r="AA33" s="252">
        <v>139.78008708988804</v>
      </c>
      <c r="AB33" s="252">
        <v>139.78008708988804</v>
      </c>
      <c r="AC33" s="253">
        <v>5870.7636577752974</v>
      </c>
      <c r="AD33" s="252">
        <v>143.97</v>
      </c>
      <c r="AE33" s="255">
        <v>143.97</v>
      </c>
      <c r="AF33" s="253">
        <f t="shared" si="10"/>
        <v>6046.74</v>
      </c>
      <c r="AG33" s="252">
        <v>148.28909999999999</v>
      </c>
      <c r="AH33" s="255">
        <v>148.28909999999999</v>
      </c>
      <c r="AI33" s="253">
        <v>6228.1421999999993</v>
      </c>
      <c r="AJ33" s="252">
        <v>152.737773</v>
      </c>
      <c r="AK33" s="255">
        <v>152.737773</v>
      </c>
      <c r="AL33" s="253">
        <v>6414.9864660000003</v>
      </c>
      <c r="AM33" s="540" t="s">
        <v>95</v>
      </c>
      <c r="AN33" s="510">
        <v>81.211470640000002</v>
      </c>
      <c r="AO33" s="511">
        <v>81.211470640000002</v>
      </c>
      <c r="AP33" s="512">
        <v>3410.8817668800002</v>
      </c>
      <c r="AQ33" s="540" t="s">
        <v>95</v>
      </c>
      <c r="AR33" s="510">
        <f t="shared" si="1"/>
        <v>83.647814759200003</v>
      </c>
      <c r="AS33" s="511">
        <f t="shared" si="2"/>
        <v>83.647814759200003</v>
      </c>
      <c r="AT33" s="512">
        <f t="shared" si="3"/>
        <v>3513.2082198864005</v>
      </c>
      <c r="AU33" s="510">
        <f t="shared" si="4"/>
        <v>86.157249201976001</v>
      </c>
      <c r="AV33" s="511">
        <f t="shared" si="5"/>
        <v>86.157249201976001</v>
      </c>
      <c r="AW33" s="512">
        <f t="shared" si="6"/>
        <v>3618.6044664829924</v>
      </c>
      <c r="AX33" s="510">
        <f t="shared" si="7"/>
        <v>88.741966678035283</v>
      </c>
      <c r="AY33" s="511">
        <f t="shared" si="8"/>
        <v>88.741966678035283</v>
      </c>
      <c r="AZ33" s="512">
        <f t="shared" si="9"/>
        <v>3727.1626004774821</v>
      </c>
    </row>
    <row r="34" spans="1:52" ht="15">
      <c r="A34" s="279">
        <v>263</v>
      </c>
      <c r="B34" s="280" t="s">
        <v>108</v>
      </c>
      <c r="C34" s="282">
        <v>5.5762711864406782</v>
      </c>
      <c r="D34" s="282">
        <v>201.58</v>
      </c>
      <c r="E34" s="282">
        <v>8466.36</v>
      </c>
      <c r="F34" s="281">
        <v>11.152542372881356</v>
      </c>
      <c r="G34" s="282">
        <v>213.47254237288135</v>
      </c>
      <c r="H34" s="283">
        <v>8965.8467796610166</v>
      </c>
      <c r="I34" s="281">
        <v>11.765932203389829</v>
      </c>
      <c r="J34" s="282">
        <v>225.22353220338982</v>
      </c>
      <c r="K34" s="283">
        <v>9459.3883525423735</v>
      </c>
      <c r="L34" s="281">
        <v>12.35422881355932</v>
      </c>
      <c r="M34" s="282">
        <v>236.47420881355933</v>
      </c>
      <c r="N34" s="283">
        <v>9931.9167701694914</v>
      </c>
      <c r="O34" s="281">
        <v>12.910169110169489</v>
      </c>
      <c r="P34" s="282">
        <v>247.11554821016949</v>
      </c>
      <c r="Q34" s="283">
        <v>10378.853024827118</v>
      </c>
      <c r="R34" s="281">
        <v>12.910169110169489</v>
      </c>
      <c r="S34" s="282">
        <v>247.11554821016949</v>
      </c>
      <c r="T34" s="283">
        <v>10378.853024827118</v>
      </c>
      <c r="U34" s="281">
        <v>13.426575874576269</v>
      </c>
      <c r="V34" s="282">
        <v>257.00017013857627</v>
      </c>
      <c r="W34" s="283">
        <v>10794.007145820204</v>
      </c>
      <c r="X34" s="282">
        <v>13.96363890955932</v>
      </c>
      <c r="Y34" s="282">
        <v>267.27017694411933</v>
      </c>
      <c r="Z34" s="283">
        <v>11225.347431653012</v>
      </c>
      <c r="AA34" s="282">
        <v>14.661820855037286</v>
      </c>
      <c r="AB34" s="282">
        <v>280.62893579132532</v>
      </c>
      <c r="AC34" s="283">
        <v>11786.415303235663</v>
      </c>
      <c r="AD34" s="282">
        <v>15.1</v>
      </c>
      <c r="AE34" s="255">
        <v>289.05</v>
      </c>
      <c r="AF34" s="283">
        <f t="shared" si="10"/>
        <v>12140.1</v>
      </c>
      <c r="AG34" s="282">
        <v>15.553000000000001</v>
      </c>
      <c r="AH34" s="255">
        <v>297.72149999999999</v>
      </c>
      <c r="AI34" s="283">
        <v>12504.303</v>
      </c>
      <c r="AJ34" s="282">
        <v>16.019590000000001</v>
      </c>
      <c r="AK34" s="255">
        <v>306.65314499999999</v>
      </c>
      <c r="AL34" s="283">
        <v>12879.43209</v>
      </c>
      <c r="AM34" s="539" t="s">
        <v>98</v>
      </c>
      <c r="AN34" s="513">
        <v>157.31990619000001</v>
      </c>
      <c r="AO34" s="514">
        <v>157.31990619000001</v>
      </c>
      <c r="AP34" s="515">
        <v>6607.4360599800002</v>
      </c>
      <c r="AQ34" s="539" t="s">
        <v>98</v>
      </c>
      <c r="AR34" s="513">
        <f t="shared" si="1"/>
        <v>162.03950337570001</v>
      </c>
      <c r="AS34" s="514">
        <f t="shared" si="2"/>
        <v>162.03950337570001</v>
      </c>
      <c r="AT34" s="515">
        <f t="shared" si="3"/>
        <v>6805.6591417794007</v>
      </c>
      <c r="AU34" s="513">
        <f t="shared" si="4"/>
        <v>166.900688476971</v>
      </c>
      <c r="AV34" s="514">
        <f t="shared" si="5"/>
        <v>166.900688476971</v>
      </c>
      <c r="AW34" s="515">
        <f t="shared" si="6"/>
        <v>7009.8289160327831</v>
      </c>
      <c r="AX34" s="513">
        <f t="shared" si="7"/>
        <v>171.90770913128014</v>
      </c>
      <c r="AY34" s="514">
        <f t="shared" si="8"/>
        <v>171.90770913128014</v>
      </c>
      <c r="AZ34" s="515">
        <f t="shared" si="9"/>
        <v>7220.1237835137672</v>
      </c>
    </row>
    <row r="35" spans="1:52" ht="15">
      <c r="A35" s="249">
        <v>264</v>
      </c>
      <c r="B35" s="266" t="s">
        <v>109</v>
      </c>
      <c r="C35" s="286">
        <v>96</v>
      </c>
      <c r="D35" s="252">
        <v>196</v>
      </c>
      <c r="E35" s="252">
        <v>8232</v>
      </c>
      <c r="F35" s="254">
        <v>96</v>
      </c>
      <c r="G35" s="252">
        <v>202.32</v>
      </c>
      <c r="H35" s="253">
        <v>8497.44</v>
      </c>
      <c r="I35" s="288">
        <v>101.28</v>
      </c>
      <c r="J35" s="252">
        <v>213.44759999999999</v>
      </c>
      <c r="K35" s="253">
        <v>8964.7991999999995</v>
      </c>
      <c r="L35" s="288">
        <v>106.34400000000001</v>
      </c>
      <c r="M35" s="252">
        <v>224.11998</v>
      </c>
      <c r="N35" s="253">
        <v>9413.0391600000003</v>
      </c>
      <c r="O35" s="288">
        <v>111.12948</v>
      </c>
      <c r="P35" s="252">
        <v>234.20537910000002</v>
      </c>
      <c r="Q35" s="253">
        <v>9836.6259222000008</v>
      </c>
      <c r="R35" s="288">
        <v>111.12948</v>
      </c>
      <c r="S35" s="252">
        <v>234.20537910000002</v>
      </c>
      <c r="T35" s="253">
        <v>9836.6259222000008</v>
      </c>
      <c r="U35" s="288">
        <v>115.5746592</v>
      </c>
      <c r="V35" s="252">
        <v>243.57359426400001</v>
      </c>
      <c r="W35" s="253">
        <v>10230.090959088</v>
      </c>
      <c r="X35" s="252">
        <v>120.18764556799999</v>
      </c>
      <c r="Y35" s="252">
        <v>253.30653803456002</v>
      </c>
      <c r="Z35" s="253">
        <v>10638.87459745152</v>
      </c>
      <c r="AA35" s="252">
        <v>126.1870278464</v>
      </c>
      <c r="AB35" s="252">
        <v>265.96711493628806</v>
      </c>
      <c r="AC35" s="253">
        <v>11170.618827324099</v>
      </c>
      <c r="AD35" s="252">
        <v>129.97999999999999</v>
      </c>
      <c r="AE35" s="255">
        <v>273.95</v>
      </c>
      <c r="AF35" s="253">
        <f t="shared" si="10"/>
        <v>11505.9</v>
      </c>
      <c r="AG35" s="252">
        <v>133.8794</v>
      </c>
      <c r="AH35" s="255">
        <v>282.16849999999999</v>
      </c>
      <c r="AI35" s="253">
        <v>11851.076999999999</v>
      </c>
      <c r="AJ35" s="252">
        <v>137.895782</v>
      </c>
      <c r="AK35" s="255">
        <v>290.633555</v>
      </c>
      <c r="AL35" s="253">
        <v>12206.60931</v>
      </c>
      <c r="AM35" s="539" t="s">
        <v>108</v>
      </c>
      <c r="AN35" s="513">
        <v>16.500177700000002</v>
      </c>
      <c r="AO35" s="514">
        <v>315.85273934999998</v>
      </c>
      <c r="AP35" s="515">
        <v>13265.8150527</v>
      </c>
      <c r="AQ35" s="539" t="s">
        <v>108</v>
      </c>
      <c r="AR35" s="513">
        <f t="shared" si="1"/>
        <v>16.995183031000003</v>
      </c>
      <c r="AS35" s="514">
        <f t="shared" si="2"/>
        <v>325.32832153049998</v>
      </c>
      <c r="AT35" s="515">
        <f t="shared" si="3"/>
        <v>13663.789504281</v>
      </c>
      <c r="AU35" s="513">
        <f t="shared" si="4"/>
        <v>17.505038521930004</v>
      </c>
      <c r="AV35" s="514">
        <f t="shared" si="5"/>
        <v>335.08817117641496</v>
      </c>
      <c r="AW35" s="515">
        <f t="shared" si="6"/>
        <v>14073.703189409431</v>
      </c>
      <c r="AX35" s="513">
        <f t="shared" si="7"/>
        <v>18.030189677587906</v>
      </c>
      <c r="AY35" s="514">
        <f t="shared" si="8"/>
        <v>345.1408163117074</v>
      </c>
      <c r="AZ35" s="515">
        <f t="shared" si="9"/>
        <v>14495.914285091714</v>
      </c>
    </row>
    <row r="36" spans="1:52" ht="15">
      <c r="A36" s="249">
        <v>264</v>
      </c>
      <c r="B36" s="266" t="s">
        <v>110</v>
      </c>
      <c r="C36" s="286"/>
      <c r="D36" s="252"/>
      <c r="E36" s="252"/>
      <c r="F36" s="267"/>
      <c r="G36" s="252"/>
      <c r="H36" s="253"/>
      <c r="I36" s="288"/>
      <c r="J36" s="252"/>
      <c r="K36" s="253"/>
      <c r="L36" s="288"/>
      <c r="M36" s="252"/>
      <c r="N36" s="253"/>
      <c r="O36" s="288">
        <v>93.054100899999995</v>
      </c>
      <c r="P36" s="252">
        <v>216.13</v>
      </c>
      <c r="Q36" s="253">
        <v>9077.4599999999991</v>
      </c>
      <c r="R36" s="288">
        <v>96.781064935999993</v>
      </c>
      <c r="S36" s="288">
        <v>224.78</v>
      </c>
      <c r="T36" s="253">
        <v>9440.76</v>
      </c>
      <c r="U36" s="288">
        <v>96.781064935999993</v>
      </c>
      <c r="V36" s="288">
        <v>224.78</v>
      </c>
      <c r="W36" s="253">
        <v>9440.76</v>
      </c>
      <c r="X36" s="252">
        <v>100.65230753343999</v>
      </c>
      <c r="Y36" s="252">
        <v>233.77120000000002</v>
      </c>
      <c r="Z36" s="253">
        <v>9818.3904000000002</v>
      </c>
      <c r="AA36" s="252">
        <v>105.67492291011199</v>
      </c>
      <c r="AB36" s="252">
        <v>245.45501000000002</v>
      </c>
      <c r="AC36" s="253">
        <v>10309.110420000001</v>
      </c>
      <c r="AD36" s="252">
        <v>108.84</v>
      </c>
      <c r="AE36" s="255">
        <v>252.81</v>
      </c>
      <c r="AF36" s="253">
        <f t="shared" si="10"/>
        <v>10618.02</v>
      </c>
      <c r="AG36" s="252">
        <v>112.09520000000001</v>
      </c>
      <c r="AH36" s="255">
        <v>260.39429999999999</v>
      </c>
      <c r="AI36" s="253">
        <v>10936.560599999999</v>
      </c>
      <c r="AJ36" s="252">
        <v>115.44805600000001</v>
      </c>
      <c r="AK36" s="255">
        <v>268.18612899999999</v>
      </c>
      <c r="AL36" s="253">
        <v>11263.817418000001</v>
      </c>
      <c r="AM36" s="539" t="s">
        <v>109</v>
      </c>
      <c r="AN36" s="513">
        <v>142.03265546</v>
      </c>
      <c r="AO36" s="514">
        <v>299.35256164999998</v>
      </c>
      <c r="AP36" s="515">
        <v>12572.8075893</v>
      </c>
      <c r="AQ36" s="539" t="s">
        <v>109</v>
      </c>
      <c r="AR36" s="513">
        <f t="shared" si="1"/>
        <v>146.29363512380002</v>
      </c>
      <c r="AS36" s="514">
        <f t="shared" si="2"/>
        <v>308.33313849949997</v>
      </c>
      <c r="AT36" s="515">
        <f t="shared" si="3"/>
        <v>12949.991816979002</v>
      </c>
      <c r="AU36" s="513">
        <f t="shared" si="4"/>
        <v>150.68244417751401</v>
      </c>
      <c r="AV36" s="514">
        <f t="shared" si="5"/>
        <v>317.58313265448498</v>
      </c>
      <c r="AW36" s="515">
        <f t="shared" si="6"/>
        <v>13338.491571488372</v>
      </c>
      <c r="AX36" s="513">
        <f t="shared" si="7"/>
        <v>155.20291750283943</v>
      </c>
      <c r="AY36" s="514">
        <f t="shared" si="8"/>
        <v>327.11062663411957</v>
      </c>
      <c r="AZ36" s="515">
        <f t="shared" si="9"/>
        <v>13738.646318633024</v>
      </c>
    </row>
    <row r="37" spans="1:52" ht="15">
      <c r="A37" s="249">
        <v>271</v>
      </c>
      <c r="B37" s="250" t="s">
        <v>111</v>
      </c>
      <c r="C37" s="286">
        <v>14</v>
      </c>
      <c r="D37" s="252">
        <v>210</v>
      </c>
      <c r="E37" s="252">
        <v>8820</v>
      </c>
      <c r="F37" s="267">
        <v>28</v>
      </c>
      <c r="G37" s="252">
        <v>230.32</v>
      </c>
      <c r="H37" s="253">
        <v>9673.44</v>
      </c>
      <c r="I37" s="288">
        <v>29.54</v>
      </c>
      <c r="J37" s="252">
        <v>242.98759999999999</v>
      </c>
      <c r="K37" s="253">
        <v>10205.4792</v>
      </c>
      <c r="L37" s="288">
        <v>31.016999999999999</v>
      </c>
      <c r="M37" s="252">
        <v>255.13697999999999</v>
      </c>
      <c r="N37" s="253">
        <v>10715.75316</v>
      </c>
      <c r="O37" s="288">
        <v>32.412765</v>
      </c>
      <c r="P37" s="252">
        <v>266.61814409999999</v>
      </c>
      <c r="Q37" s="253">
        <v>11197.9620522</v>
      </c>
      <c r="R37" s="288">
        <v>32.412765</v>
      </c>
      <c r="S37" s="252">
        <v>266.61814409999999</v>
      </c>
      <c r="T37" s="253">
        <v>11197.9620522</v>
      </c>
      <c r="U37" s="288">
        <v>33.709275599999998</v>
      </c>
      <c r="V37" s="252">
        <v>277.28286986400002</v>
      </c>
      <c r="W37" s="253">
        <v>11645.880534288</v>
      </c>
      <c r="X37" s="252">
        <v>35.067646623999998</v>
      </c>
      <c r="Y37" s="252">
        <v>288.37418465856001</v>
      </c>
      <c r="Z37" s="253">
        <v>12111.715755659521</v>
      </c>
      <c r="AA37" s="252">
        <v>36.821028955199999</v>
      </c>
      <c r="AB37" s="252">
        <v>302.78814389148806</v>
      </c>
      <c r="AC37" s="253">
        <v>12717.102043442499</v>
      </c>
      <c r="AD37" s="252">
        <v>37.92</v>
      </c>
      <c r="AE37" s="255">
        <v>311.87</v>
      </c>
      <c r="AF37" s="253">
        <f t="shared" si="10"/>
        <v>13098.54</v>
      </c>
      <c r="AG37" s="252">
        <v>39.057600000000001</v>
      </c>
      <c r="AH37" s="255">
        <v>321.22610000000003</v>
      </c>
      <c r="AI37" s="253">
        <v>13491.496200000001</v>
      </c>
      <c r="AJ37" s="252">
        <v>40.229328000000002</v>
      </c>
      <c r="AK37" s="255">
        <v>330.86288300000007</v>
      </c>
      <c r="AL37" s="253">
        <v>13896.241086000004</v>
      </c>
      <c r="AM37" s="539" t="s">
        <v>110</v>
      </c>
      <c r="AN37" s="513">
        <v>118.91149768000001</v>
      </c>
      <c r="AO37" s="514">
        <v>276.23171287000002</v>
      </c>
      <c r="AP37" s="515">
        <v>11601.731940540001</v>
      </c>
      <c r="AQ37" s="539" t="s">
        <v>110</v>
      </c>
      <c r="AR37" s="513">
        <f t="shared" si="1"/>
        <v>122.47884261040001</v>
      </c>
      <c r="AS37" s="514">
        <f t="shared" si="2"/>
        <v>284.51866425610001</v>
      </c>
      <c r="AT37" s="515">
        <f t="shared" si="3"/>
        <v>11949.783898756201</v>
      </c>
      <c r="AU37" s="513">
        <f t="shared" si="4"/>
        <v>126.15320788871202</v>
      </c>
      <c r="AV37" s="514">
        <f t="shared" si="5"/>
        <v>293.05422418378299</v>
      </c>
      <c r="AW37" s="515">
        <f t="shared" si="6"/>
        <v>12308.277415718887</v>
      </c>
      <c r="AX37" s="513">
        <f t="shared" si="7"/>
        <v>129.93780412537339</v>
      </c>
      <c r="AY37" s="514">
        <f t="shared" si="8"/>
        <v>301.84585090929647</v>
      </c>
      <c r="AZ37" s="515">
        <f t="shared" si="9"/>
        <v>12677.525738190454</v>
      </c>
    </row>
    <row r="38" spans="1:52" ht="15">
      <c r="A38" s="279">
        <v>273</v>
      </c>
      <c r="B38" s="280" t="s">
        <v>112</v>
      </c>
      <c r="C38" s="282">
        <v>9.1265822784810133</v>
      </c>
      <c r="D38" s="282">
        <v>219.13</v>
      </c>
      <c r="E38" s="282">
        <v>9203.4599999999991</v>
      </c>
      <c r="F38" s="281">
        <v>18.253164556962027</v>
      </c>
      <c r="G38" s="282">
        <v>248.57316455696201</v>
      </c>
      <c r="H38" s="283">
        <v>10440.072911392404</v>
      </c>
      <c r="I38" s="281">
        <v>19.257088607594937</v>
      </c>
      <c r="J38" s="282">
        <v>262.25468860759491</v>
      </c>
      <c r="K38" s="283">
        <v>11014.696921518986</v>
      </c>
      <c r="L38" s="281">
        <v>20.219943037974684</v>
      </c>
      <c r="M38" s="282">
        <v>275.3569230379747</v>
      </c>
      <c r="N38" s="283">
        <v>11564.990767594938</v>
      </c>
      <c r="O38" s="281">
        <v>21.129840474683544</v>
      </c>
      <c r="P38" s="282">
        <v>287.74798457468353</v>
      </c>
      <c r="Q38" s="283">
        <v>12085.415352136708</v>
      </c>
      <c r="R38" s="281">
        <v>21.129840474683544</v>
      </c>
      <c r="S38" s="282">
        <v>287.74798457468353</v>
      </c>
      <c r="T38" s="283">
        <v>12085.415352136708</v>
      </c>
      <c r="U38" s="281">
        <v>21.975034093670885</v>
      </c>
      <c r="V38" s="282">
        <v>299.25790395767092</v>
      </c>
      <c r="W38" s="283">
        <v>12568.831966222178</v>
      </c>
      <c r="X38" s="282">
        <v>22.854035457417723</v>
      </c>
      <c r="Y38" s="282">
        <v>311.22822011597771</v>
      </c>
      <c r="Z38" s="283">
        <v>13071.585244871063</v>
      </c>
      <c r="AA38" s="282">
        <v>23.996737230288609</v>
      </c>
      <c r="AB38" s="282">
        <v>326.78488112177666</v>
      </c>
      <c r="AC38" s="283">
        <v>13724.965007114621</v>
      </c>
      <c r="AD38" s="282">
        <v>24.72</v>
      </c>
      <c r="AE38" s="255">
        <v>336.59</v>
      </c>
      <c r="AF38" s="283">
        <f t="shared" si="10"/>
        <v>14136.779999999999</v>
      </c>
      <c r="AG38" s="282">
        <v>25.461600000000001</v>
      </c>
      <c r="AH38" s="255">
        <v>346.68770000000001</v>
      </c>
      <c r="AI38" s="283">
        <v>14560.883400000001</v>
      </c>
      <c r="AJ38" s="282">
        <v>26.225448</v>
      </c>
      <c r="AK38" s="255">
        <v>357.08833100000004</v>
      </c>
      <c r="AL38" s="283">
        <v>14997.709902000002</v>
      </c>
      <c r="AM38" s="539" t="s">
        <v>111</v>
      </c>
      <c r="AN38" s="513">
        <v>41.435889570000022</v>
      </c>
      <c r="AO38" s="514">
        <v>340.78845122000001</v>
      </c>
      <c r="AP38" s="515">
        <v>14313.114951240001</v>
      </c>
      <c r="AQ38" s="539" t="s">
        <v>111</v>
      </c>
      <c r="AR38" s="513">
        <f t="shared" si="1"/>
        <v>42.678966257100022</v>
      </c>
      <c r="AS38" s="514">
        <f t="shared" si="2"/>
        <v>351.01210475660002</v>
      </c>
      <c r="AT38" s="515">
        <f t="shared" si="3"/>
        <v>14742.508399777202</v>
      </c>
      <c r="AU38" s="513">
        <f t="shared" si="4"/>
        <v>43.959335244813026</v>
      </c>
      <c r="AV38" s="514">
        <f t="shared" si="5"/>
        <v>361.54246789929806</v>
      </c>
      <c r="AW38" s="515">
        <f t="shared" si="6"/>
        <v>15184.783651770518</v>
      </c>
      <c r="AX38" s="513">
        <f t="shared" si="7"/>
        <v>45.278115302157417</v>
      </c>
      <c r="AY38" s="514">
        <f t="shared" si="8"/>
        <v>372.38874193627703</v>
      </c>
      <c r="AZ38" s="515">
        <f t="shared" si="9"/>
        <v>15640.327161323634</v>
      </c>
    </row>
    <row r="39" spans="1:52" ht="15">
      <c r="A39" s="279">
        <v>280</v>
      </c>
      <c r="B39" s="280" t="s">
        <v>113</v>
      </c>
      <c r="C39" s="282">
        <v>4.4303797468354427</v>
      </c>
      <c r="D39" s="282">
        <v>223.56</v>
      </c>
      <c r="E39" s="282">
        <v>9389.52</v>
      </c>
      <c r="F39" s="281">
        <v>8.8607594936708853</v>
      </c>
      <c r="G39" s="282">
        <v>257.43392405063292</v>
      </c>
      <c r="H39" s="283">
        <v>10812.224810126583</v>
      </c>
      <c r="I39" s="281">
        <v>9.348101265822784</v>
      </c>
      <c r="J39" s="282">
        <v>271.60278987341769</v>
      </c>
      <c r="K39" s="283">
        <v>11407.317174683543</v>
      </c>
      <c r="L39" s="281">
        <v>9.8155063291139228</v>
      </c>
      <c r="M39" s="282">
        <v>285.17242936708863</v>
      </c>
      <c r="N39" s="283">
        <v>11977.242033417722</v>
      </c>
      <c r="O39" s="281">
        <v>10.257204113924049</v>
      </c>
      <c r="P39" s="282">
        <v>298.00518868860757</v>
      </c>
      <c r="Q39" s="283">
        <v>12516.217924921519</v>
      </c>
      <c r="R39" s="281">
        <v>10.257204113924049</v>
      </c>
      <c r="S39" s="282">
        <v>298.00518868860757</v>
      </c>
      <c r="T39" s="283">
        <v>12516.217924921519</v>
      </c>
      <c r="U39" s="281">
        <v>10.667492278481012</v>
      </c>
      <c r="V39" s="282">
        <v>309.92539623615193</v>
      </c>
      <c r="W39" s="283">
        <v>13016.866641918381</v>
      </c>
      <c r="X39" s="282">
        <v>11.104191969620253</v>
      </c>
      <c r="Y39" s="282">
        <v>322.33241208559798</v>
      </c>
      <c r="Z39" s="283">
        <v>13537.961307595115</v>
      </c>
      <c r="AA39" s="282">
        <v>11.659401568101266</v>
      </c>
      <c r="AB39" s="282">
        <v>338.44428268987792</v>
      </c>
      <c r="AC39" s="283">
        <v>14214.659872974873</v>
      </c>
      <c r="AD39" s="282">
        <v>12.01</v>
      </c>
      <c r="AE39" s="255">
        <v>348.6</v>
      </c>
      <c r="AF39" s="283">
        <f t="shared" si="10"/>
        <v>14641.2</v>
      </c>
      <c r="AG39" s="282">
        <v>12.3703</v>
      </c>
      <c r="AH39" s="255">
        <v>359.05800000000005</v>
      </c>
      <c r="AI39" s="283">
        <v>15080.436000000002</v>
      </c>
      <c r="AJ39" s="282">
        <v>12.741409000000001</v>
      </c>
      <c r="AK39" s="255">
        <v>369.82974000000007</v>
      </c>
      <c r="AL39" s="283">
        <v>15532.849080000004</v>
      </c>
      <c r="AM39" s="539" t="s">
        <v>112</v>
      </c>
      <c r="AN39" s="513">
        <v>27.012211440000002</v>
      </c>
      <c r="AO39" s="514">
        <v>367.80098093000004</v>
      </c>
      <c r="AP39" s="515">
        <v>15447.641199060003</v>
      </c>
      <c r="AQ39" s="539" t="s">
        <v>112</v>
      </c>
      <c r="AR39" s="513">
        <f t="shared" si="1"/>
        <v>27.822577783200003</v>
      </c>
      <c r="AS39" s="514">
        <f t="shared" si="2"/>
        <v>378.83501035790005</v>
      </c>
      <c r="AT39" s="515">
        <f t="shared" si="3"/>
        <v>15911.070435031803</v>
      </c>
      <c r="AU39" s="513">
        <f t="shared" si="4"/>
        <v>28.657255116696003</v>
      </c>
      <c r="AV39" s="514">
        <f t="shared" si="5"/>
        <v>390.20006066863704</v>
      </c>
      <c r="AW39" s="515">
        <f t="shared" si="6"/>
        <v>16388.402548082759</v>
      </c>
      <c r="AX39" s="513">
        <f t="shared" si="7"/>
        <v>29.516972770196883</v>
      </c>
      <c r="AY39" s="514">
        <f t="shared" si="8"/>
        <v>401.90606248869614</v>
      </c>
      <c r="AZ39" s="515">
        <f t="shared" si="9"/>
        <v>16880.054624525241</v>
      </c>
    </row>
    <row r="40" spans="1:52" ht="15">
      <c r="A40" s="249">
        <v>278</v>
      </c>
      <c r="B40" s="250" t="s">
        <v>114</v>
      </c>
      <c r="C40" s="286">
        <v>14</v>
      </c>
      <c r="D40" s="252">
        <v>224</v>
      </c>
      <c r="E40" s="252">
        <v>9408</v>
      </c>
      <c r="F40" s="254">
        <v>28</v>
      </c>
      <c r="G40" s="252">
        <v>258.32</v>
      </c>
      <c r="H40" s="253">
        <v>10849.44</v>
      </c>
      <c r="I40" s="288">
        <v>29.54</v>
      </c>
      <c r="J40" s="252">
        <v>272.52760000000001</v>
      </c>
      <c r="K40" s="253">
        <v>11446.1592</v>
      </c>
      <c r="L40" s="288">
        <v>31.016999999999999</v>
      </c>
      <c r="M40" s="252">
        <v>286.16397999999998</v>
      </c>
      <c r="N40" s="253">
        <v>12018.887159999998</v>
      </c>
      <c r="O40" s="288">
        <v>32.418968399999997</v>
      </c>
      <c r="P40" s="252">
        <v>299.03711249999998</v>
      </c>
      <c r="Q40" s="253">
        <v>12559.558724999999</v>
      </c>
      <c r="R40" s="288">
        <v>32.422764999999998</v>
      </c>
      <c r="S40" s="252">
        <v>299.04090910000002</v>
      </c>
      <c r="T40" s="253">
        <v>12559.7181822</v>
      </c>
      <c r="U40" s="288">
        <v>33.719675600000002</v>
      </c>
      <c r="V40" s="252">
        <v>311.00254546400004</v>
      </c>
      <c r="W40" s="253">
        <v>13062.106909488002</v>
      </c>
      <c r="X40" s="252">
        <v>35.058462624000008</v>
      </c>
      <c r="Y40" s="252">
        <v>323.43264728256003</v>
      </c>
      <c r="Z40" s="253">
        <v>13584.171185867521</v>
      </c>
      <c r="AA40" s="252">
        <v>36.811385755200007</v>
      </c>
      <c r="AB40" s="252">
        <v>339.59952964668798</v>
      </c>
      <c r="AC40" s="253">
        <v>14263.1802451609</v>
      </c>
      <c r="AD40" s="252">
        <v>37.909999999999997</v>
      </c>
      <c r="AE40" s="255">
        <v>349.78</v>
      </c>
      <c r="AF40" s="253">
        <f t="shared" si="10"/>
        <v>14690.759999999998</v>
      </c>
      <c r="AG40" s="252">
        <v>39.0473</v>
      </c>
      <c r="AH40" s="255">
        <v>360.27339999999998</v>
      </c>
      <c r="AI40" s="253">
        <v>15131.4828</v>
      </c>
      <c r="AJ40" s="252">
        <v>40.218719</v>
      </c>
      <c r="AK40" s="255">
        <v>371.08160199999998</v>
      </c>
      <c r="AL40" s="253">
        <v>15585.427283999999</v>
      </c>
      <c r="AM40" s="539" t="s">
        <v>113</v>
      </c>
      <c r="AN40" s="513">
        <v>13.123651270000002</v>
      </c>
      <c r="AO40" s="514">
        <v>380.92463220000008</v>
      </c>
      <c r="AP40" s="515">
        <v>15998.834552400003</v>
      </c>
      <c r="AQ40" s="539" t="s">
        <v>113</v>
      </c>
      <c r="AR40" s="513">
        <f t="shared" si="1"/>
        <v>13.517360808100001</v>
      </c>
      <c r="AS40" s="514">
        <f t="shared" si="2"/>
        <v>392.35237116600007</v>
      </c>
      <c r="AT40" s="515">
        <f t="shared" si="3"/>
        <v>16478.799588972004</v>
      </c>
      <c r="AU40" s="513">
        <f t="shared" si="4"/>
        <v>13.922881632343001</v>
      </c>
      <c r="AV40" s="514">
        <f t="shared" si="5"/>
        <v>404.12294230098007</v>
      </c>
      <c r="AW40" s="515">
        <f t="shared" si="6"/>
        <v>16973.163576641164</v>
      </c>
      <c r="AX40" s="513">
        <f t="shared" si="7"/>
        <v>14.340568081313291</v>
      </c>
      <c r="AY40" s="514">
        <f t="shared" si="8"/>
        <v>416.24663057000947</v>
      </c>
      <c r="AZ40" s="515">
        <f t="shared" si="9"/>
        <v>17482.358483940399</v>
      </c>
    </row>
    <row r="41" spans="1:52" ht="15">
      <c r="A41" s="249">
        <v>276</v>
      </c>
      <c r="B41" s="250" t="s">
        <v>115</v>
      </c>
      <c r="C41" s="252"/>
      <c r="D41" s="252"/>
      <c r="E41" s="252"/>
      <c r="F41" s="288"/>
      <c r="G41" s="252"/>
      <c r="H41" s="253"/>
      <c r="I41" s="288">
        <v>0</v>
      </c>
      <c r="J41" s="252"/>
      <c r="K41" s="253">
        <v>0</v>
      </c>
      <c r="L41" s="288"/>
      <c r="M41" s="252"/>
      <c r="N41" s="253"/>
      <c r="O41" s="288"/>
      <c r="P41" s="252"/>
      <c r="Q41" s="253"/>
      <c r="R41" s="288">
        <v>0</v>
      </c>
      <c r="S41" s="252"/>
      <c r="T41" s="253"/>
      <c r="U41" s="288"/>
      <c r="V41" s="252"/>
      <c r="W41" s="253"/>
      <c r="X41" s="252"/>
      <c r="Y41" s="252"/>
      <c r="Z41" s="253"/>
      <c r="AA41" s="252">
        <v>0</v>
      </c>
      <c r="AB41" s="252"/>
      <c r="AC41" s="253">
        <v>0</v>
      </c>
      <c r="AD41" s="252">
        <v>0</v>
      </c>
      <c r="AE41" s="255"/>
      <c r="AF41" s="253">
        <f t="shared" si="10"/>
        <v>0</v>
      </c>
      <c r="AG41" s="252">
        <v>0</v>
      </c>
      <c r="AH41" s="255">
        <v>0</v>
      </c>
      <c r="AI41" s="253">
        <v>0</v>
      </c>
      <c r="AJ41" s="252">
        <v>0</v>
      </c>
      <c r="AK41" s="255">
        <v>0</v>
      </c>
      <c r="AL41" s="253">
        <v>0</v>
      </c>
      <c r="AM41" s="539" t="s">
        <v>114</v>
      </c>
      <c r="AN41" s="513">
        <v>41.425280569999998</v>
      </c>
      <c r="AO41" s="514">
        <v>382.21405005999998</v>
      </c>
      <c r="AP41" s="515">
        <v>16052.99010252</v>
      </c>
      <c r="AQ41" s="539" t="s">
        <v>114</v>
      </c>
      <c r="AR41" s="513">
        <f t="shared" si="1"/>
        <v>42.668038987099997</v>
      </c>
      <c r="AS41" s="514">
        <f t="shared" si="2"/>
        <v>393.6804715618</v>
      </c>
      <c r="AT41" s="515">
        <f t="shared" si="3"/>
        <v>16534.5798055956</v>
      </c>
      <c r="AU41" s="513">
        <f t="shared" si="4"/>
        <v>43.948080156712997</v>
      </c>
      <c r="AV41" s="514">
        <f t="shared" si="5"/>
        <v>405.49088570865399</v>
      </c>
      <c r="AW41" s="515">
        <f t="shared" si="6"/>
        <v>17030.61719976347</v>
      </c>
      <c r="AX41" s="513">
        <f t="shared" si="7"/>
        <v>45.266522561414391</v>
      </c>
      <c r="AY41" s="514">
        <f t="shared" si="8"/>
        <v>417.65561227991361</v>
      </c>
      <c r="AZ41" s="515">
        <f t="shared" si="9"/>
        <v>17541.535715756374</v>
      </c>
    </row>
    <row r="42" spans="1:52" ht="15">
      <c r="A42" s="249">
        <v>279</v>
      </c>
      <c r="B42" s="250" t="s">
        <v>116</v>
      </c>
      <c r="C42" s="252">
        <v>0</v>
      </c>
      <c r="D42" s="252">
        <v>0</v>
      </c>
      <c r="E42" s="252">
        <v>0</v>
      </c>
      <c r="F42" s="254">
        <v>37</v>
      </c>
      <c r="G42" s="252">
        <v>295.32</v>
      </c>
      <c r="H42" s="253">
        <v>12403.44</v>
      </c>
      <c r="I42" s="288">
        <v>39.034999999999997</v>
      </c>
      <c r="J42" s="252">
        <v>311.57259999999997</v>
      </c>
      <c r="K42" s="253">
        <v>13086.049199999998</v>
      </c>
      <c r="L42" s="288">
        <v>40.986750000000001</v>
      </c>
      <c r="M42" s="252">
        <v>327.15072999999995</v>
      </c>
      <c r="N42" s="253">
        <v>13740.330659999998</v>
      </c>
      <c r="O42" s="288">
        <v>42.831153749999999</v>
      </c>
      <c r="P42" s="252">
        <v>341.86826624999998</v>
      </c>
      <c r="Q42" s="253">
        <v>14358.467182499999</v>
      </c>
      <c r="R42" s="288">
        <v>42.831153749999999</v>
      </c>
      <c r="S42" s="252">
        <v>341.87206285000002</v>
      </c>
      <c r="T42" s="253">
        <v>14358.6266397</v>
      </c>
      <c r="U42" s="288">
        <v>44.544399900000002</v>
      </c>
      <c r="V42" s="252">
        <v>355.54694536400007</v>
      </c>
      <c r="W42" s="253">
        <v>14932.971705288002</v>
      </c>
      <c r="X42" s="252">
        <v>46.336175896</v>
      </c>
      <c r="Y42" s="252">
        <v>369.76882317856001</v>
      </c>
      <c r="Z42" s="253">
        <v>15530.29057349952</v>
      </c>
      <c r="AA42" s="252">
        <v>48.652984690800004</v>
      </c>
      <c r="AB42" s="252">
        <v>388.25251433748809</v>
      </c>
      <c r="AC42" s="253">
        <v>16306.605602174501</v>
      </c>
      <c r="AD42" s="252">
        <v>50.11</v>
      </c>
      <c r="AE42" s="255">
        <v>399.89</v>
      </c>
      <c r="AF42" s="253">
        <f t="shared" si="10"/>
        <v>16795.38</v>
      </c>
      <c r="AG42" s="252">
        <v>51.613300000000002</v>
      </c>
      <c r="AH42" s="255">
        <v>411.88670000000002</v>
      </c>
      <c r="AI42" s="253">
        <v>17299.241399999999</v>
      </c>
      <c r="AJ42" s="252">
        <v>53.171699000000004</v>
      </c>
      <c r="AK42" s="255">
        <v>424.25330100000002</v>
      </c>
      <c r="AL42" s="253">
        <v>17818.638642000002</v>
      </c>
      <c r="AM42" s="539" t="s">
        <v>115</v>
      </c>
      <c r="AN42" s="513">
        <v>0</v>
      </c>
      <c r="AO42" s="514">
        <v>0</v>
      </c>
      <c r="AP42" s="515">
        <v>0</v>
      </c>
      <c r="AQ42" s="539" t="s">
        <v>115</v>
      </c>
      <c r="AR42" s="513">
        <f t="shared" si="1"/>
        <v>0</v>
      </c>
      <c r="AS42" s="514">
        <f t="shared" si="2"/>
        <v>0</v>
      </c>
      <c r="AT42" s="515">
        <f t="shared" si="3"/>
        <v>0</v>
      </c>
      <c r="AU42" s="513">
        <f t="shared" si="4"/>
        <v>0</v>
      </c>
      <c r="AV42" s="514">
        <f t="shared" si="5"/>
        <v>0</v>
      </c>
      <c r="AW42" s="515">
        <f t="shared" si="6"/>
        <v>0</v>
      </c>
      <c r="AX42" s="513">
        <f t="shared" si="7"/>
        <v>0</v>
      </c>
      <c r="AY42" s="514">
        <f t="shared" si="8"/>
        <v>0</v>
      </c>
      <c r="AZ42" s="515">
        <f t="shared" si="9"/>
        <v>0</v>
      </c>
    </row>
    <row r="43" spans="1:52" ht="15">
      <c r="A43" s="249"/>
      <c r="B43" s="250" t="s">
        <v>117</v>
      </c>
      <c r="C43" s="286">
        <v>67</v>
      </c>
      <c r="D43" s="252">
        <v>67</v>
      </c>
      <c r="E43" s="252">
        <v>2814</v>
      </c>
      <c r="F43" s="254">
        <v>37</v>
      </c>
      <c r="G43" s="252">
        <v>332.32</v>
      </c>
      <c r="H43" s="253">
        <v>13957.44</v>
      </c>
      <c r="I43" s="288">
        <v>39.034999999999997</v>
      </c>
      <c r="J43" s="252">
        <v>350.59759999999994</v>
      </c>
      <c r="K43" s="253">
        <v>14725.099199999997</v>
      </c>
      <c r="L43" s="288">
        <v>40.986750000000001</v>
      </c>
      <c r="M43" s="252">
        <v>368.13747999999998</v>
      </c>
      <c r="N43" s="253">
        <v>15461.774159999999</v>
      </c>
      <c r="O43" s="288">
        <v>42.831153749999999</v>
      </c>
      <c r="P43" s="252">
        <v>384.70321659999991</v>
      </c>
      <c r="Q43" s="253">
        <v>16157.535097199996</v>
      </c>
      <c r="R43" s="288">
        <v>42.831153749999999</v>
      </c>
      <c r="S43" s="252">
        <v>384.70321659999991</v>
      </c>
      <c r="T43" s="253">
        <v>16157.535097199996</v>
      </c>
      <c r="U43" s="288">
        <v>44.544399900000002</v>
      </c>
      <c r="V43" s="252">
        <v>400.09134526399987</v>
      </c>
      <c r="W43" s="253">
        <v>16803.836501087993</v>
      </c>
      <c r="X43" s="252">
        <v>46.326175896000002</v>
      </c>
      <c r="Y43" s="252">
        <v>416.09499907455989</v>
      </c>
      <c r="Z43" s="253">
        <v>17475.989961131516</v>
      </c>
      <c r="AA43" s="252">
        <v>48.652484690800001</v>
      </c>
      <c r="AB43" s="252">
        <v>436.90974902828793</v>
      </c>
      <c r="AC43" s="253">
        <v>18350.209459188092</v>
      </c>
      <c r="AD43" s="252">
        <v>50.11</v>
      </c>
      <c r="AE43" s="255">
        <v>450.02</v>
      </c>
      <c r="AF43" s="253">
        <f t="shared" si="10"/>
        <v>18900.84</v>
      </c>
      <c r="AG43" s="252">
        <v>51.613300000000002</v>
      </c>
      <c r="AH43" s="255">
        <v>463.5206</v>
      </c>
      <c r="AI43" s="253">
        <v>19467.8652</v>
      </c>
      <c r="AJ43" s="252">
        <v>53.171699000000004</v>
      </c>
      <c r="AK43" s="255">
        <v>477.42621800000001</v>
      </c>
      <c r="AL43" s="253">
        <v>20051.901156</v>
      </c>
      <c r="AM43" s="539" t="s">
        <v>116</v>
      </c>
      <c r="AN43" s="513">
        <v>54.766849970000003</v>
      </c>
      <c r="AO43" s="514">
        <v>436.98090003000004</v>
      </c>
      <c r="AP43" s="515">
        <v>18353.197801260001</v>
      </c>
      <c r="AQ43" s="539" t="s">
        <v>116</v>
      </c>
      <c r="AR43" s="513">
        <f t="shared" si="1"/>
        <v>56.409855469100002</v>
      </c>
      <c r="AS43" s="514">
        <f t="shared" si="2"/>
        <v>450.09032703090008</v>
      </c>
      <c r="AT43" s="515">
        <f t="shared" si="3"/>
        <v>18903.793735297801</v>
      </c>
      <c r="AU43" s="513">
        <f t="shared" si="4"/>
        <v>58.102151133173003</v>
      </c>
      <c r="AV43" s="514">
        <f t="shared" si="5"/>
        <v>463.59303684182709</v>
      </c>
      <c r="AW43" s="515">
        <f t="shared" si="6"/>
        <v>19470.907547356735</v>
      </c>
      <c r="AX43" s="513">
        <f t="shared" si="7"/>
        <v>59.845215667168198</v>
      </c>
      <c r="AY43" s="514">
        <f t="shared" si="8"/>
        <v>477.50082794708192</v>
      </c>
      <c r="AZ43" s="515">
        <f t="shared" si="9"/>
        <v>20055.034773777439</v>
      </c>
    </row>
    <row r="44" spans="1:52" ht="15.75" thickBot="1">
      <c r="A44" s="258">
        <v>277</v>
      </c>
      <c r="B44" s="284" t="s">
        <v>118</v>
      </c>
      <c r="C44" s="261">
        <v>0</v>
      </c>
      <c r="D44" s="261">
        <v>0</v>
      </c>
      <c r="E44" s="261">
        <v>0</v>
      </c>
      <c r="F44" s="263">
        <v>295.32</v>
      </c>
      <c r="G44" s="261">
        <v>295.32</v>
      </c>
      <c r="H44" s="262">
        <v>12403.44</v>
      </c>
      <c r="I44" s="269">
        <v>311.56259999999997</v>
      </c>
      <c r="J44" s="261">
        <v>311.57259999999997</v>
      </c>
      <c r="K44" s="262">
        <v>13086.049199999998</v>
      </c>
      <c r="L44" s="269">
        <v>327.14072999999996</v>
      </c>
      <c r="M44" s="261">
        <v>327.15072999999995</v>
      </c>
      <c r="N44" s="262">
        <v>13740.330659999998</v>
      </c>
      <c r="O44" s="269">
        <v>341.86206284999992</v>
      </c>
      <c r="P44" s="261">
        <v>341.87206284999991</v>
      </c>
      <c r="Q44" s="262">
        <v>14358.626639699996</v>
      </c>
      <c r="R44" s="269">
        <v>341.87206284999991</v>
      </c>
      <c r="S44" s="261">
        <v>341.87206284999991</v>
      </c>
      <c r="T44" s="262">
        <v>14358.626639699996</v>
      </c>
      <c r="U44" s="269">
        <v>355.5469453639999</v>
      </c>
      <c r="V44" s="261">
        <v>355.5469453639999</v>
      </c>
      <c r="W44" s="262">
        <v>14932.971705287995</v>
      </c>
      <c r="X44" s="261">
        <v>369.7688231785599</v>
      </c>
      <c r="Y44" s="261">
        <v>369.7688231785599</v>
      </c>
      <c r="Z44" s="262">
        <v>15530.290573499517</v>
      </c>
      <c r="AA44" s="261">
        <v>388.25726433748792</v>
      </c>
      <c r="AB44" s="261">
        <v>388.25726433748792</v>
      </c>
      <c r="AC44" s="262">
        <v>16306.805102174492</v>
      </c>
      <c r="AD44" s="261">
        <v>399.91</v>
      </c>
      <c r="AE44" s="264">
        <v>399.91</v>
      </c>
      <c r="AF44" s="262">
        <f t="shared" si="10"/>
        <v>16796.22</v>
      </c>
      <c r="AG44" s="261">
        <v>411.90730000000002</v>
      </c>
      <c r="AH44" s="264">
        <v>411.90730000000002</v>
      </c>
      <c r="AI44" s="262">
        <v>17300.106599999999</v>
      </c>
      <c r="AJ44" s="261">
        <v>424.26451900000001</v>
      </c>
      <c r="AK44" s="264">
        <v>424.26451900000001</v>
      </c>
      <c r="AL44" s="262">
        <v>17819.109798000001</v>
      </c>
      <c r="AM44" s="539" t="s">
        <v>117</v>
      </c>
      <c r="AN44" s="513">
        <v>54.766849970000003</v>
      </c>
      <c r="AO44" s="514">
        <v>491.74900454000004</v>
      </c>
      <c r="AP44" s="515">
        <v>20653.458190680001</v>
      </c>
      <c r="AQ44" s="539" t="s">
        <v>117</v>
      </c>
      <c r="AR44" s="513">
        <f t="shared" si="1"/>
        <v>56.409855469100002</v>
      </c>
      <c r="AS44" s="514">
        <f t="shared" si="2"/>
        <v>506.50147467620008</v>
      </c>
      <c r="AT44" s="515">
        <f t="shared" si="3"/>
        <v>21273.061936400401</v>
      </c>
      <c r="AU44" s="513">
        <f t="shared" si="4"/>
        <v>58.102151133173003</v>
      </c>
      <c r="AV44" s="514">
        <f t="shared" si="5"/>
        <v>521.69651891648607</v>
      </c>
      <c r="AW44" s="515">
        <f t="shared" si="6"/>
        <v>21911.253794492415</v>
      </c>
      <c r="AX44" s="513">
        <f t="shared" si="7"/>
        <v>59.845215667168198</v>
      </c>
      <c r="AY44" s="514">
        <f t="shared" si="8"/>
        <v>537.34741448398063</v>
      </c>
      <c r="AZ44" s="515">
        <f t="shared" si="9"/>
        <v>22568.591408327189</v>
      </c>
    </row>
    <row r="45" spans="1:52" ht="15.75" thickBot="1">
      <c r="A45" s="249">
        <v>210</v>
      </c>
      <c r="B45" s="250" t="s">
        <v>95</v>
      </c>
      <c r="C45" s="251">
        <v>15</v>
      </c>
      <c r="D45" s="245">
        <v>15</v>
      </c>
      <c r="E45" s="246">
        <v>630</v>
      </c>
      <c r="F45" s="275">
        <v>35.32</v>
      </c>
      <c r="G45" s="245">
        <v>35.32</v>
      </c>
      <c r="H45" s="246">
        <v>1483.44</v>
      </c>
      <c r="I45" s="287">
        <v>37.262599999999999</v>
      </c>
      <c r="J45" s="245">
        <v>37.262599999999999</v>
      </c>
      <c r="K45" s="246">
        <v>1565.0291999999999</v>
      </c>
      <c r="L45" s="287">
        <v>39.125729999999997</v>
      </c>
      <c r="M45" s="245">
        <v>39.125729999999997</v>
      </c>
      <c r="N45" s="246">
        <v>1643.2806599999999</v>
      </c>
      <c r="O45" s="287">
        <v>40.886387849999991</v>
      </c>
      <c r="P45" s="245">
        <v>40.886387849999991</v>
      </c>
      <c r="Q45" s="246">
        <v>1717.2282896999996</v>
      </c>
      <c r="R45" s="287">
        <v>63.55</v>
      </c>
      <c r="S45" s="245">
        <v>63.55</v>
      </c>
      <c r="T45" s="246">
        <v>2669.1</v>
      </c>
      <c r="U45" s="287">
        <v>66.091999999999999</v>
      </c>
      <c r="V45" s="245">
        <v>66.091999999999999</v>
      </c>
      <c r="W45" s="246">
        <v>2775.864</v>
      </c>
      <c r="X45" s="245">
        <v>68.725679999999997</v>
      </c>
      <c r="Y45" s="245">
        <v>68.725679999999997</v>
      </c>
      <c r="Z45" s="246">
        <v>2886.47856</v>
      </c>
      <c r="AA45" s="245">
        <v>72.161963999999998</v>
      </c>
      <c r="AB45" s="245">
        <v>72.161963999999998</v>
      </c>
      <c r="AC45" s="246">
        <v>3030.8024879999998</v>
      </c>
      <c r="AD45" s="245">
        <v>74.319999999999993</v>
      </c>
      <c r="AE45" s="248">
        <v>74.319999999999993</v>
      </c>
      <c r="AF45" s="246">
        <f t="shared" si="10"/>
        <v>3121.4399999999996</v>
      </c>
      <c r="AG45" s="245">
        <v>76.549599999999998</v>
      </c>
      <c r="AH45" s="248">
        <v>76.549599999999998</v>
      </c>
      <c r="AI45" s="246">
        <v>3215.0832</v>
      </c>
      <c r="AJ45" s="245">
        <v>78.846087999999995</v>
      </c>
      <c r="AK45" s="248">
        <v>78.846087999999995</v>
      </c>
      <c r="AL45" s="246">
        <v>3311.5356959999999</v>
      </c>
      <c r="AM45" s="538" t="s">
        <v>118</v>
      </c>
      <c r="AN45" s="516">
        <v>436.99245457000001</v>
      </c>
      <c r="AO45" s="517">
        <v>436.99245457000001</v>
      </c>
      <c r="AP45" s="518">
        <v>18353.683091940002</v>
      </c>
      <c r="AQ45" s="538" t="s">
        <v>118</v>
      </c>
      <c r="AR45" s="516">
        <f t="shared" si="1"/>
        <v>450.10222820710004</v>
      </c>
      <c r="AS45" s="517">
        <f t="shared" si="2"/>
        <v>450.10222820710004</v>
      </c>
      <c r="AT45" s="518">
        <f t="shared" si="3"/>
        <v>18904.293584698204</v>
      </c>
      <c r="AU45" s="516">
        <f t="shared" si="4"/>
        <v>463.60529505331306</v>
      </c>
      <c r="AV45" s="517">
        <f t="shared" si="5"/>
        <v>463.60529505331306</v>
      </c>
      <c r="AW45" s="518">
        <f t="shared" si="6"/>
        <v>19471.42239223915</v>
      </c>
      <c r="AX45" s="516">
        <f t="shared" si="7"/>
        <v>477.51345390491247</v>
      </c>
      <c r="AY45" s="517">
        <f t="shared" si="8"/>
        <v>477.51345390491247</v>
      </c>
      <c r="AZ45" s="518">
        <f t="shared" si="9"/>
        <v>20055.565064006325</v>
      </c>
    </row>
    <row r="46" spans="1:52" ht="15">
      <c r="A46" s="249">
        <v>260</v>
      </c>
      <c r="B46" s="250" t="s">
        <v>98</v>
      </c>
      <c r="C46" s="251">
        <v>100</v>
      </c>
      <c r="D46" s="252">
        <v>100</v>
      </c>
      <c r="E46" s="253">
        <v>4200</v>
      </c>
      <c r="F46" s="267">
        <v>106.32</v>
      </c>
      <c r="G46" s="252">
        <v>106.32</v>
      </c>
      <c r="H46" s="253">
        <v>4465.4399999999996</v>
      </c>
      <c r="I46" s="288">
        <v>112.16759999999999</v>
      </c>
      <c r="J46" s="252">
        <v>112.16759999999999</v>
      </c>
      <c r="K46" s="253">
        <v>4711.0391999999993</v>
      </c>
      <c r="L46" s="288">
        <v>117.77598</v>
      </c>
      <c r="M46" s="252">
        <v>117.77598</v>
      </c>
      <c r="N46" s="253">
        <v>4946.5911599999999</v>
      </c>
      <c r="O46" s="288">
        <v>123.0758991</v>
      </c>
      <c r="P46" s="252">
        <v>123.0758991</v>
      </c>
      <c r="Q46" s="253">
        <v>5169.1877622000002</v>
      </c>
      <c r="R46" s="288">
        <v>123.0758991</v>
      </c>
      <c r="S46" s="252">
        <v>123.0758991</v>
      </c>
      <c r="T46" s="253">
        <v>5169.1877622000002</v>
      </c>
      <c r="U46" s="288">
        <v>127.99893506400001</v>
      </c>
      <c r="V46" s="252">
        <v>127.99893506400001</v>
      </c>
      <c r="W46" s="253">
        <v>5375.9552726880002</v>
      </c>
      <c r="X46" s="252">
        <v>133.11889246656003</v>
      </c>
      <c r="Y46" s="252">
        <v>133.11889246656003</v>
      </c>
      <c r="Z46" s="253">
        <v>5590.993483595521</v>
      </c>
      <c r="AA46" s="252">
        <v>139.78008708988804</v>
      </c>
      <c r="AB46" s="252">
        <v>139.78008708988804</v>
      </c>
      <c r="AC46" s="253">
        <v>5870.7636577752974</v>
      </c>
      <c r="AD46" s="252">
        <v>143.97</v>
      </c>
      <c r="AE46" s="255">
        <v>143.97</v>
      </c>
      <c r="AF46" s="253">
        <f t="shared" si="10"/>
        <v>6046.74</v>
      </c>
      <c r="AG46" s="252">
        <v>148.28909999999999</v>
      </c>
      <c r="AH46" s="255">
        <v>148.28909999999999</v>
      </c>
      <c r="AI46" s="253">
        <v>6228.1421999999993</v>
      </c>
      <c r="AJ46" s="252">
        <v>152.737773</v>
      </c>
      <c r="AK46" s="255">
        <v>152.737773</v>
      </c>
      <c r="AL46" s="253">
        <v>6414.9864660000003</v>
      </c>
      <c r="AM46" s="539" t="s">
        <v>95</v>
      </c>
      <c r="AN46" s="510">
        <v>81.211470640000002</v>
      </c>
      <c r="AO46" s="511">
        <v>81.211470640000002</v>
      </c>
      <c r="AP46" s="512">
        <v>3410.8817668800002</v>
      </c>
      <c r="AQ46" s="539" t="s">
        <v>95</v>
      </c>
      <c r="AR46" s="510">
        <f t="shared" si="1"/>
        <v>83.647814759200003</v>
      </c>
      <c r="AS46" s="511">
        <f t="shared" si="2"/>
        <v>83.647814759200003</v>
      </c>
      <c r="AT46" s="512">
        <f t="shared" si="3"/>
        <v>3513.2082198864005</v>
      </c>
      <c r="AU46" s="510">
        <f t="shared" si="4"/>
        <v>86.157249201976001</v>
      </c>
      <c r="AV46" s="511">
        <f t="shared" si="5"/>
        <v>86.157249201976001</v>
      </c>
      <c r="AW46" s="512">
        <f t="shared" si="6"/>
        <v>3618.6044664829924</v>
      </c>
      <c r="AX46" s="510">
        <f t="shared" si="7"/>
        <v>88.741966678035283</v>
      </c>
      <c r="AY46" s="511">
        <f t="shared" si="8"/>
        <v>88.741966678035283</v>
      </c>
      <c r="AZ46" s="512">
        <f t="shared" si="9"/>
        <v>3727.1626004774821</v>
      </c>
    </row>
    <row r="47" spans="1:52" ht="15">
      <c r="A47" s="279">
        <v>231</v>
      </c>
      <c r="B47" s="280" t="s">
        <v>100</v>
      </c>
      <c r="C47" s="281">
        <v>22.089552238805972</v>
      </c>
      <c r="D47" s="282">
        <v>122.09</v>
      </c>
      <c r="E47" s="283">
        <v>5127.78</v>
      </c>
      <c r="F47" s="281">
        <v>22.089552238805972</v>
      </c>
      <c r="G47" s="282">
        <v>128.40955223880596</v>
      </c>
      <c r="H47" s="283">
        <v>5393.2011940298498</v>
      </c>
      <c r="I47" s="281">
        <v>23.3044776119403</v>
      </c>
      <c r="J47" s="282">
        <v>135.47207761194028</v>
      </c>
      <c r="K47" s="283">
        <v>5689.827259701492</v>
      </c>
      <c r="L47" s="281">
        <v>24.469701492537315</v>
      </c>
      <c r="M47" s="282">
        <v>142.24568149253733</v>
      </c>
      <c r="N47" s="283">
        <v>5974.3186226865682</v>
      </c>
      <c r="O47" s="281">
        <v>25.570838059701494</v>
      </c>
      <c r="P47" s="282">
        <v>148.6467371597015</v>
      </c>
      <c r="Q47" s="283">
        <v>6243.1629607074628</v>
      </c>
      <c r="R47" s="281">
        <v>25.570838059701494</v>
      </c>
      <c r="S47" s="282">
        <v>148.6467371597015</v>
      </c>
      <c r="T47" s="283">
        <v>6243.1629607074628</v>
      </c>
      <c r="U47" s="281">
        <v>26.593671582089556</v>
      </c>
      <c r="V47" s="282">
        <v>154.59260664608956</v>
      </c>
      <c r="W47" s="283">
        <v>6492.8894791357616</v>
      </c>
      <c r="X47" s="282">
        <v>27.647418445373138</v>
      </c>
      <c r="Y47" s="282">
        <v>160.76631091193318</v>
      </c>
      <c r="Z47" s="283">
        <v>6752.1850583011937</v>
      </c>
      <c r="AA47" s="282">
        <v>29.029789367641797</v>
      </c>
      <c r="AB47" s="282">
        <v>168.80987645752984</v>
      </c>
      <c r="AC47" s="283">
        <v>7090.0148112162533</v>
      </c>
      <c r="AD47" s="282">
        <v>29.9</v>
      </c>
      <c r="AE47" s="255">
        <v>173.87</v>
      </c>
      <c r="AF47" s="283">
        <f t="shared" si="10"/>
        <v>7302.54</v>
      </c>
      <c r="AG47" s="282">
        <v>30.797000000000001</v>
      </c>
      <c r="AH47" s="255">
        <v>179.08610000000002</v>
      </c>
      <c r="AI47" s="283">
        <v>7521.6162000000004</v>
      </c>
      <c r="AJ47" s="282">
        <v>31.72091</v>
      </c>
      <c r="AK47" s="255">
        <v>184.45868300000001</v>
      </c>
      <c r="AL47" s="283">
        <v>7747.2646860000004</v>
      </c>
      <c r="AM47" s="539" t="s">
        <v>98</v>
      </c>
      <c r="AN47" s="513">
        <v>157.31990619000001</v>
      </c>
      <c r="AO47" s="514">
        <v>157.31990619000001</v>
      </c>
      <c r="AP47" s="515">
        <v>6607.4360599800002</v>
      </c>
      <c r="AQ47" s="539" t="s">
        <v>98</v>
      </c>
      <c r="AR47" s="513">
        <f t="shared" si="1"/>
        <v>162.03950337570001</v>
      </c>
      <c r="AS47" s="514">
        <f t="shared" si="2"/>
        <v>162.03950337570001</v>
      </c>
      <c r="AT47" s="515">
        <f t="shared" si="3"/>
        <v>6805.6591417794007</v>
      </c>
      <c r="AU47" s="513">
        <f t="shared" si="4"/>
        <v>166.900688476971</v>
      </c>
      <c r="AV47" s="514">
        <f t="shared" si="5"/>
        <v>166.900688476971</v>
      </c>
      <c r="AW47" s="515">
        <f t="shared" si="6"/>
        <v>7009.8289160327831</v>
      </c>
      <c r="AX47" s="513">
        <f t="shared" si="7"/>
        <v>171.90770913128014</v>
      </c>
      <c r="AY47" s="514">
        <f t="shared" si="8"/>
        <v>171.90770913128014</v>
      </c>
      <c r="AZ47" s="515">
        <f t="shared" si="9"/>
        <v>7220.1237835137672</v>
      </c>
    </row>
    <row r="48" spans="1:52" ht="15">
      <c r="A48" s="249">
        <v>221</v>
      </c>
      <c r="B48" s="250" t="s">
        <v>101</v>
      </c>
      <c r="C48" s="251">
        <v>40</v>
      </c>
      <c r="D48" s="252">
        <v>140</v>
      </c>
      <c r="E48" s="253">
        <v>5880</v>
      </c>
      <c r="F48" s="267">
        <v>40</v>
      </c>
      <c r="G48" s="252">
        <v>146.32</v>
      </c>
      <c r="H48" s="253">
        <v>6145.44</v>
      </c>
      <c r="I48" s="288">
        <v>42.2</v>
      </c>
      <c r="J48" s="252">
        <v>154.36759999999998</v>
      </c>
      <c r="K48" s="253">
        <v>6483.4391999999989</v>
      </c>
      <c r="L48" s="288">
        <v>44.31</v>
      </c>
      <c r="M48" s="252">
        <v>162.08598000000001</v>
      </c>
      <c r="N48" s="253">
        <v>6807.6111600000004</v>
      </c>
      <c r="O48" s="288">
        <v>46.30395</v>
      </c>
      <c r="P48" s="252">
        <v>169.3798491</v>
      </c>
      <c r="Q48" s="253">
        <v>7113.9536621999996</v>
      </c>
      <c r="R48" s="288">
        <v>46.30395</v>
      </c>
      <c r="S48" s="252">
        <v>169.3798491</v>
      </c>
      <c r="T48" s="253">
        <v>7113.9536621999996</v>
      </c>
      <c r="U48" s="288">
        <v>48.156108000000003</v>
      </c>
      <c r="V48" s="252">
        <v>176.15504306400001</v>
      </c>
      <c r="W48" s="253">
        <v>7398.5118086880002</v>
      </c>
      <c r="X48" s="252">
        <v>50.092352320000003</v>
      </c>
      <c r="Y48" s="252">
        <v>183.21124478656003</v>
      </c>
      <c r="Z48" s="253">
        <v>7694.8722810355212</v>
      </c>
      <c r="AA48" s="252">
        <v>52.58696993600001</v>
      </c>
      <c r="AB48" s="252">
        <v>192.36705702588804</v>
      </c>
      <c r="AC48" s="253">
        <v>8079.416395087298</v>
      </c>
      <c r="AD48" s="252">
        <v>54.17</v>
      </c>
      <c r="AE48" s="255">
        <v>198.14</v>
      </c>
      <c r="AF48" s="253">
        <f t="shared" si="10"/>
        <v>8321.8799999999992</v>
      </c>
      <c r="AG48" s="252">
        <v>55.785100000000007</v>
      </c>
      <c r="AH48" s="255">
        <v>204.08419999999998</v>
      </c>
      <c r="AI48" s="253">
        <v>8571.536399999999</v>
      </c>
      <c r="AJ48" s="252">
        <v>57.448653000000007</v>
      </c>
      <c r="AK48" s="255">
        <v>210.18672599999996</v>
      </c>
      <c r="AL48" s="253">
        <v>8827.8424919999979</v>
      </c>
      <c r="AM48" s="539" t="s">
        <v>100</v>
      </c>
      <c r="AN48" s="513">
        <v>32.672537300000002</v>
      </c>
      <c r="AO48" s="514">
        <v>189.99244349</v>
      </c>
      <c r="AP48" s="515">
        <v>7979.6826265800009</v>
      </c>
      <c r="AQ48" s="539" t="s">
        <v>100</v>
      </c>
      <c r="AR48" s="513">
        <f t="shared" si="1"/>
        <v>33.652713419000001</v>
      </c>
      <c r="AS48" s="514">
        <f t="shared" si="2"/>
        <v>195.69221679470002</v>
      </c>
      <c r="AT48" s="515">
        <f t="shared" si="3"/>
        <v>8219.0731053774016</v>
      </c>
      <c r="AU48" s="513">
        <f t="shared" si="4"/>
        <v>34.662294821570001</v>
      </c>
      <c r="AV48" s="514">
        <f t="shared" si="5"/>
        <v>201.56298329854101</v>
      </c>
      <c r="AW48" s="515">
        <f t="shared" si="6"/>
        <v>8465.6452985387241</v>
      </c>
      <c r="AX48" s="513">
        <f t="shared" si="7"/>
        <v>35.702163666217103</v>
      </c>
      <c r="AY48" s="514">
        <f t="shared" si="8"/>
        <v>207.60987279749725</v>
      </c>
      <c r="AZ48" s="515">
        <f t="shared" si="9"/>
        <v>8719.6146574948853</v>
      </c>
    </row>
    <row r="49" spans="1:52" ht="15">
      <c r="A49" s="249">
        <v>245</v>
      </c>
      <c r="B49" s="250" t="s">
        <v>119</v>
      </c>
      <c r="C49" s="251">
        <v>70</v>
      </c>
      <c r="D49" s="252">
        <v>210</v>
      </c>
      <c r="E49" s="253">
        <v>8820</v>
      </c>
      <c r="F49" s="267">
        <v>84</v>
      </c>
      <c r="G49" s="252">
        <v>230.32</v>
      </c>
      <c r="H49" s="253">
        <v>9673.44</v>
      </c>
      <c r="I49" s="288">
        <v>88.62</v>
      </c>
      <c r="J49" s="252">
        <v>242.98759999999999</v>
      </c>
      <c r="K49" s="253">
        <v>10205.4792</v>
      </c>
      <c r="L49" s="288">
        <v>93.051000000000002</v>
      </c>
      <c r="M49" s="252">
        <v>255.13697999999999</v>
      </c>
      <c r="N49" s="253">
        <v>10715.75316</v>
      </c>
      <c r="O49" s="288">
        <v>97.238294999999994</v>
      </c>
      <c r="P49" s="252">
        <v>266.61814409999999</v>
      </c>
      <c r="Q49" s="253">
        <v>11197.9620522</v>
      </c>
      <c r="R49" s="288">
        <v>97.238294999999994</v>
      </c>
      <c r="S49" s="252">
        <v>266.61814409999999</v>
      </c>
      <c r="T49" s="253">
        <v>11197.9620522</v>
      </c>
      <c r="U49" s="288">
        <v>101.11782679999999</v>
      </c>
      <c r="V49" s="252">
        <v>277.27286986399997</v>
      </c>
      <c r="W49" s="253">
        <v>11645.460534287999</v>
      </c>
      <c r="X49" s="252">
        <v>105.15253987199999</v>
      </c>
      <c r="Y49" s="252">
        <v>288.36378465856001</v>
      </c>
      <c r="Z49" s="253">
        <v>12111.27895565952</v>
      </c>
      <c r="AA49" s="252">
        <v>110.41016686559999</v>
      </c>
      <c r="AB49" s="252">
        <v>302.77722389148801</v>
      </c>
      <c r="AC49" s="253">
        <v>12716.643403442496</v>
      </c>
      <c r="AD49" s="252">
        <v>113.72</v>
      </c>
      <c r="AE49" s="255">
        <v>311.86</v>
      </c>
      <c r="AF49" s="253">
        <f t="shared" si="10"/>
        <v>13098.12</v>
      </c>
      <c r="AG49" s="252">
        <v>117.14160000000001</v>
      </c>
      <c r="AH49" s="255">
        <v>321.22579999999999</v>
      </c>
      <c r="AI49" s="253">
        <v>13491.4836</v>
      </c>
      <c r="AJ49" s="252">
        <v>120.67584800000002</v>
      </c>
      <c r="AK49" s="255">
        <v>330.862574</v>
      </c>
      <c r="AL49" s="253">
        <v>13896.228107999999</v>
      </c>
      <c r="AM49" s="539" t="s">
        <v>101</v>
      </c>
      <c r="AN49" s="513">
        <v>59.172112590000012</v>
      </c>
      <c r="AO49" s="514">
        <v>216.49232777999998</v>
      </c>
      <c r="AP49" s="515">
        <v>9092.6777667599981</v>
      </c>
      <c r="AQ49" s="539" t="s">
        <v>101</v>
      </c>
      <c r="AR49" s="513">
        <f t="shared" si="1"/>
        <v>60.947275967700016</v>
      </c>
      <c r="AS49" s="514">
        <f t="shared" si="2"/>
        <v>222.98709761339998</v>
      </c>
      <c r="AT49" s="515">
        <f t="shared" si="3"/>
        <v>9365.4580997627982</v>
      </c>
      <c r="AU49" s="513">
        <f t="shared" si="4"/>
        <v>62.775694246731021</v>
      </c>
      <c r="AV49" s="514">
        <f t="shared" si="5"/>
        <v>229.67671054180198</v>
      </c>
      <c r="AW49" s="515">
        <f t="shared" si="6"/>
        <v>9646.4218427556825</v>
      </c>
      <c r="AX49" s="513">
        <f t="shared" si="7"/>
        <v>64.658965074132951</v>
      </c>
      <c r="AY49" s="514">
        <f t="shared" si="8"/>
        <v>236.56701185805605</v>
      </c>
      <c r="AZ49" s="515">
        <f t="shared" si="9"/>
        <v>9935.8144980383531</v>
      </c>
    </row>
    <row r="50" spans="1:52" ht="15.75" thickBot="1">
      <c r="A50" s="258">
        <v>251</v>
      </c>
      <c r="B50" s="284" t="s">
        <v>120</v>
      </c>
      <c r="C50" s="260">
        <v>70</v>
      </c>
      <c r="D50" s="261">
        <v>162.09</v>
      </c>
      <c r="E50" s="262">
        <v>6807.78</v>
      </c>
      <c r="F50" s="263">
        <v>84</v>
      </c>
      <c r="G50" s="261">
        <v>230.32</v>
      </c>
      <c r="H50" s="262">
        <v>9673.44</v>
      </c>
      <c r="I50" s="269">
        <v>88.62</v>
      </c>
      <c r="J50" s="261">
        <v>242.98759999999999</v>
      </c>
      <c r="K50" s="262">
        <v>10205.4792</v>
      </c>
      <c r="L50" s="269">
        <v>93.051000000000002</v>
      </c>
      <c r="M50" s="261">
        <v>255.13697999999999</v>
      </c>
      <c r="N50" s="262">
        <v>10715.75316</v>
      </c>
      <c r="O50" s="269">
        <v>97.238294999999994</v>
      </c>
      <c r="P50" s="261">
        <v>266.61814409999999</v>
      </c>
      <c r="Q50" s="262">
        <v>11197.9620522</v>
      </c>
      <c r="R50" s="269">
        <v>97.238294999999994</v>
      </c>
      <c r="S50" s="261">
        <v>266.61814409999999</v>
      </c>
      <c r="T50" s="262">
        <v>11197.9620522</v>
      </c>
      <c r="U50" s="269">
        <v>101.11782679999999</v>
      </c>
      <c r="V50" s="261">
        <v>277.27286986399997</v>
      </c>
      <c r="W50" s="262">
        <v>11645.460534287999</v>
      </c>
      <c r="X50" s="261">
        <v>105.15253987199999</v>
      </c>
      <c r="Y50" s="261">
        <v>288.36378465856001</v>
      </c>
      <c r="Z50" s="262">
        <v>12111.27895565952</v>
      </c>
      <c r="AA50" s="261">
        <v>110.41016686559999</v>
      </c>
      <c r="AB50" s="261">
        <v>302.77722389148801</v>
      </c>
      <c r="AC50" s="262">
        <v>12716.643403442496</v>
      </c>
      <c r="AD50" s="261">
        <v>113.72</v>
      </c>
      <c r="AE50" s="264">
        <v>311.86</v>
      </c>
      <c r="AF50" s="262">
        <f t="shared" si="10"/>
        <v>13098.12</v>
      </c>
      <c r="AG50" s="261">
        <v>117.14160000000001</v>
      </c>
      <c r="AH50" s="264">
        <v>321.22579999999999</v>
      </c>
      <c r="AI50" s="262">
        <v>13491.4836</v>
      </c>
      <c r="AJ50" s="261">
        <v>120.67584800000002</v>
      </c>
      <c r="AK50" s="264">
        <v>330.862574</v>
      </c>
      <c r="AL50" s="262">
        <v>13896.228107999999</v>
      </c>
      <c r="AM50" s="539" t="s">
        <v>119</v>
      </c>
      <c r="AN50" s="513">
        <v>124.29612344000002</v>
      </c>
      <c r="AO50" s="514">
        <v>340.78845122000001</v>
      </c>
      <c r="AP50" s="515">
        <v>14313.114951239999</v>
      </c>
      <c r="AQ50" s="539" t="s">
        <v>119</v>
      </c>
      <c r="AR50" s="513">
        <f t="shared" si="1"/>
        <v>128.02500714320001</v>
      </c>
      <c r="AS50" s="514">
        <f t="shared" si="2"/>
        <v>351.01210475660002</v>
      </c>
      <c r="AT50" s="515">
        <f t="shared" si="3"/>
        <v>14742.5083997772</v>
      </c>
      <c r="AU50" s="513">
        <f t="shared" si="4"/>
        <v>131.86575735749602</v>
      </c>
      <c r="AV50" s="514">
        <f t="shared" si="5"/>
        <v>361.54246789929806</v>
      </c>
      <c r="AW50" s="515">
        <f t="shared" si="6"/>
        <v>15184.783651770516</v>
      </c>
      <c r="AX50" s="513">
        <f t="shared" si="7"/>
        <v>135.8217300782209</v>
      </c>
      <c r="AY50" s="514">
        <f t="shared" si="8"/>
        <v>372.38874193627703</v>
      </c>
      <c r="AZ50" s="515">
        <f t="shared" si="9"/>
        <v>15640.327161323632</v>
      </c>
    </row>
    <row r="51" spans="1:52" ht="15.75" thickBot="1">
      <c r="A51" s="285">
        <v>210</v>
      </c>
      <c r="B51" s="243" t="s">
        <v>95</v>
      </c>
      <c r="C51" s="244">
        <v>15</v>
      </c>
      <c r="D51" s="245">
        <v>15</v>
      </c>
      <c r="E51" s="246">
        <v>630</v>
      </c>
      <c r="F51" s="247">
        <v>35.32</v>
      </c>
      <c r="G51" s="245">
        <v>35.32</v>
      </c>
      <c r="H51" s="246">
        <v>1483.44</v>
      </c>
      <c r="I51" s="287">
        <v>37.262599999999999</v>
      </c>
      <c r="J51" s="245">
        <v>37.262599999999999</v>
      </c>
      <c r="K51" s="246">
        <v>1565.0291999999999</v>
      </c>
      <c r="L51" s="287">
        <v>39.125729999999997</v>
      </c>
      <c r="M51" s="245">
        <v>39.125729999999997</v>
      </c>
      <c r="N51" s="246">
        <v>1643.2806599999999</v>
      </c>
      <c r="O51" s="287">
        <v>40.886387849999991</v>
      </c>
      <c r="P51" s="245">
        <v>40.886387849999991</v>
      </c>
      <c r="Q51" s="246">
        <v>1717.2282896999996</v>
      </c>
      <c r="R51" s="245">
        <v>63.55</v>
      </c>
      <c r="S51" s="245">
        <v>63.55</v>
      </c>
      <c r="T51" s="245">
        <v>2669.1</v>
      </c>
      <c r="U51" s="287">
        <v>66.091999999999999</v>
      </c>
      <c r="V51" s="245">
        <v>66.091999999999999</v>
      </c>
      <c r="W51" s="246">
        <v>2775.864</v>
      </c>
      <c r="X51" s="245">
        <v>68.725679999999997</v>
      </c>
      <c r="Y51" s="245">
        <v>68.725679999999997</v>
      </c>
      <c r="Z51" s="245">
        <v>2886.47856</v>
      </c>
      <c r="AA51" s="287">
        <v>72.161963999999998</v>
      </c>
      <c r="AB51" s="245">
        <v>72.161963999999998</v>
      </c>
      <c r="AC51" s="246">
        <v>3030.8024879999998</v>
      </c>
      <c r="AD51" s="287">
        <v>74.319999999999993</v>
      </c>
      <c r="AE51" s="248">
        <v>74.319999999999993</v>
      </c>
      <c r="AF51" s="246">
        <f t="shared" si="10"/>
        <v>3121.4399999999996</v>
      </c>
      <c r="AG51" s="245">
        <v>76.549599999999998</v>
      </c>
      <c r="AH51" s="248">
        <v>76.549599999999998</v>
      </c>
      <c r="AI51" s="246">
        <v>3215.0832</v>
      </c>
      <c r="AJ51" s="245">
        <v>78.846087999999995</v>
      </c>
      <c r="AK51" s="248">
        <v>78.846087999999995</v>
      </c>
      <c r="AL51" s="246">
        <v>3311.5356959999999</v>
      </c>
      <c r="AM51" s="538" t="s">
        <v>120</v>
      </c>
      <c r="AN51" s="516">
        <v>124.29612344000002</v>
      </c>
      <c r="AO51" s="519">
        <v>340.78845122000001</v>
      </c>
      <c r="AP51" s="518">
        <v>14313.114951239999</v>
      </c>
      <c r="AQ51" s="538" t="s">
        <v>120</v>
      </c>
      <c r="AR51" s="516">
        <f t="shared" si="1"/>
        <v>128.02500714320001</v>
      </c>
      <c r="AS51" s="519">
        <f t="shared" si="2"/>
        <v>351.01210475660002</v>
      </c>
      <c r="AT51" s="518">
        <f t="shared" si="3"/>
        <v>14742.5083997772</v>
      </c>
      <c r="AU51" s="516">
        <f t="shared" si="4"/>
        <v>131.86575735749602</v>
      </c>
      <c r="AV51" s="519">
        <f t="shared" si="5"/>
        <v>361.54246789929806</v>
      </c>
      <c r="AW51" s="518">
        <f t="shared" si="6"/>
        <v>15184.783651770516</v>
      </c>
      <c r="AX51" s="516">
        <f t="shared" si="7"/>
        <v>135.8217300782209</v>
      </c>
      <c r="AY51" s="519">
        <f t="shared" si="8"/>
        <v>372.38874193627703</v>
      </c>
      <c r="AZ51" s="518">
        <f t="shared" si="9"/>
        <v>15640.327161323632</v>
      </c>
    </row>
    <row r="52" spans="1:52" ht="15">
      <c r="A52" s="249">
        <v>260</v>
      </c>
      <c r="B52" s="250" t="s">
        <v>98</v>
      </c>
      <c r="C52" s="251">
        <v>100</v>
      </c>
      <c r="D52" s="252">
        <v>100</v>
      </c>
      <c r="E52" s="253">
        <v>4200</v>
      </c>
      <c r="F52" s="254">
        <v>106.32</v>
      </c>
      <c r="G52" s="252">
        <v>106.32</v>
      </c>
      <c r="H52" s="253">
        <v>4465.4399999999996</v>
      </c>
      <c r="I52" s="288">
        <v>112.16759999999999</v>
      </c>
      <c r="J52" s="252">
        <v>112.16759999999999</v>
      </c>
      <c r="K52" s="253">
        <v>4711.0391999999993</v>
      </c>
      <c r="L52" s="288">
        <v>117.77598</v>
      </c>
      <c r="M52" s="252">
        <v>117.77598</v>
      </c>
      <c r="N52" s="253">
        <v>4946.5911599999999</v>
      </c>
      <c r="O52" s="288">
        <v>123.0758991</v>
      </c>
      <c r="P52" s="252">
        <v>123.0758991</v>
      </c>
      <c r="Q52" s="253">
        <v>5169.1877622000002</v>
      </c>
      <c r="R52" s="252">
        <v>123.0758991</v>
      </c>
      <c r="S52" s="252">
        <v>123.0758991</v>
      </c>
      <c r="T52" s="252">
        <v>5169.1877622000002</v>
      </c>
      <c r="U52" s="288">
        <v>127.99893506400001</v>
      </c>
      <c r="V52" s="252">
        <v>127.99893506400001</v>
      </c>
      <c r="W52" s="253">
        <v>5375.9552726880002</v>
      </c>
      <c r="X52" s="252">
        <v>133.11889246656003</v>
      </c>
      <c r="Y52" s="252">
        <v>133.11889246656003</v>
      </c>
      <c r="Z52" s="252">
        <v>5590.993483595521</v>
      </c>
      <c r="AA52" s="288">
        <v>139.78008708988804</v>
      </c>
      <c r="AB52" s="252">
        <v>139.78008708988804</v>
      </c>
      <c r="AC52" s="253">
        <v>5870.7636577752974</v>
      </c>
      <c r="AD52" s="288">
        <v>143.97</v>
      </c>
      <c r="AE52" s="255">
        <v>143.97</v>
      </c>
      <c r="AF52" s="253">
        <f t="shared" si="10"/>
        <v>6046.74</v>
      </c>
      <c r="AG52" s="252">
        <v>148.28909999999999</v>
      </c>
      <c r="AH52" s="255">
        <v>148.28909999999999</v>
      </c>
      <c r="AI52" s="253">
        <v>6228.1421999999993</v>
      </c>
      <c r="AJ52" s="252">
        <v>152.737773</v>
      </c>
      <c r="AK52" s="255">
        <v>152.737773</v>
      </c>
      <c r="AL52" s="253">
        <v>6414.9864660000003</v>
      </c>
      <c r="AM52" s="540" t="s">
        <v>95</v>
      </c>
      <c r="AN52" s="510">
        <v>81.211470640000002</v>
      </c>
      <c r="AO52" s="511">
        <v>81.211470640000002</v>
      </c>
      <c r="AP52" s="512">
        <v>3410.8817668800002</v>
      </c>
      <c r="AQ52" s="540" t="s">
        <v>95</v>
      </c>
      <c r="AR52" s="510">
        <f t="shared" si="1"/>
        <v>83.647814759200003</v>
      </c>
      <c r="AS52" s="511">
        <f t="shared" si="2"/>
        <v>83.647814759200003</v>
      </c>
      <c r="AT52" s="512">
        <f t="shared" si="3"/>
        <v>3513.2082198864005</v>
      </c>
      <c r="AU52" s="510">
        <f t="shared" si="4"/>
        <v>86.157249201976001</v>
      </c>
      <c r="AV52" s="511">
        <f t="shared" si="5"/>
        <v>86.157249201976001</v>
      </c>
      <c r="AW52" s="512">
        <f t="shared" si="6"/>
        <v>3618.6044664829924</v>
      </c>
      <c r="AX52" s="510">
        <f t="shared" si="7"/>
        <v>88.741966678035283</v>
      </c>
      <c r="AY52" s="511">
        <f t="shared" si="8"/>
        <v>88.741966678035283</v>
      </c>
      <c r="AZ52" s="512">
        <f t="shared" si="9"/>
        <v>3727.1626004774821</v>
      </c>
    </row>
    <row r="53" spans="1:52" ht="15">
      <c r="A53" s="279">
        <v>231</v>
      </c>
      <c r="B53" s="280" t="s">
        <v>100</v>
      </c>
      <c r="C53" s="281">
        <v>22.089552238805972</v>
      </c>
      <c r="D53" s="282">
        <v>122.09</v>
      </c>
      <c r="E53" s="283">
        <v>5127.78</v>
      </c>
      <c r="F53" s="281">
        <v>22.089552238805972</v>
      </c>
      <c r="G53" s="282">
        <v>128.40955223880596</v>
      </c>
      <c r="H53" s="283">
        <v>5393.2011940298498</v>
      </c>
      <c r="I53" s="281">
        <v>23.3044776119403</v>
      </c>
      <c r="J53" s="282">
        <v>135.47207761194028</v>
      </c>
      <c r="K53" s="283">
        <v>5689.827259701492</v>
      </c>
      <c r="L53" s="281">
        <v>24.469701492537315</v>
      </c>
      <c r="M53" s="282">
        <v>142.24568149253733</v>
      </c>
      <c r="N53" s="283">
        <v>5974.3186226865682</v>
      </c>
      <c r="O53" s="281">
        <v>25.570838059701494</v>
      </c>
      <c r="P53" s="282">
        <v>148.6467371597015</v>
      </c>
      <c r="Q53" s="283">
        <v>6243.1629607074628</v>
      </c>
      <c r="R53" s="282">
        <v>25.570838059701494</v>
      </c>
      <c r="S53" s="282">
        <v>148.6467371597015</v>
      </c>
      <c r="T53" s="282">
        <v>6243.1629607074628</v>
      </c>
      <c r="U53" s="281">
        <v>26.593671582089556</v>
      </c>
      <c r="V53" s="282">
        <v>154.59260664608956</v>
      </c>
      <c r="W53" s="283">
        <v>6492.8894791357616</v>
      </c>
      <c r="X53" s="282">
        <v>27.647418445373138</v>
      </c>
      <c r="Y53" s="282">
        <v>160.76631091193318</v>
      </c>
      <c r="Z53" s="282">
        <v>6752.1850583011937</v>
      </c>
      <c r="AA53" s="281">
        <v>29.029789367641797</v>
      </c>
      <c r="AB53" s="282">
        <v>168.80987645752984</v>
      </c>
      <c r="AC53" s="283">
        <v>7090.0148112162533</v>
      </c>
      <c r="AD53" s="281">
        <v>29.9</v>
      </c>
      <c r="AE53" s="255">
        <v>173.87</v>
      </c>
      <c r="AF53" s="283">
        <f t="shared" si="10"/>
        <v>7302.54</v>
      </c>
      <c r="AG53" s="282">
        <v>30.797000000000001</v>
      </c>
      <c r="AH53" s="255">
        <v>179.08610000000002</v>
      </c>
      <c r="AI53" s="283">
        <v>7521.6162000000004</v>
      </c>
      <c r="AJ53" s="282">
        <v>31.72091</v>
      </c>
      <c r="AK53" s="255">
        <v>184.45868300000001</v>
      </c>
      <c r="AL53" s="283">
        <v>7747.2646860000004</v>
      </c>
      <c r="AM53" s="539" t="s">
        <v>98</v>
      </c>
      <c r="AN53" s="513">
        <v>157.31990619000001</v>
      </c>
      <c r="AO53" s="514">
        <v>157.31990619000001</v>
      </c>
      <c r="AP53" s="515">
        <v>6607.4360599800002</v>
      </c>
      <c r="AQ53" s="539" t="s">
        <v>98</v>
      </c>
      <c r="AR53" s="513">
        <f t="shared" si="1"/>
        <v>162.03950337570001</v>
      </c>
      <c r="AS53" s="514">
        <f t="shared" si="2"/>
        <v>162.03950337570001</v>
      </c>
      <c r="AT53" s="515">
        <f t="shared" si="3"/>
        <v>6805.6591417794007</v>
      </c>
      <c r="AU53" s="513">
        <f t="shared" si="4"/>
        <v>166.900688476971</v>
      </c>
      <c r="AV53" s="514">
        <f t="shared" si="5"/>
        <v>166.900688476971</v>
      </c>
      <c r="AW53" s="515">
        <f t="shared" si="6"/>
        <v>7009.8289160327831</v>
      </c>
      <c r="AX53" s="513">
        <f t="shared" si="7"/>
        <v>171.90770913128014</v>
      </c>
      <c r="AY53" s="514">
        <f t="shared" si="8"/>
        <v>171.90770913128014</v>
      </c>
      <c r="AZ53" s="515">
        <f t="shared" si="9"/>
        <v>7220.1237835137672</v>
      </c>
    </row>
    <row r="54" spans="1:52" ht="15">
      <c r="A54" s="249">
        <v>221</v>
      </c>
      <c r="B54" s="250" t="s">
        <v>101</v>
      </c>
      <c r="C54" s="251">
        <v>40</v>
      </c>
      <c r="D54" s="252">
        <v>140</v>
      </c>
      <c r="E54" s="253">
        <v>5880</v>
      </c>
      <c r="F54" s="254">
        <v>40</v>
      </c>
      <c r="G54" s="252">
        <v>146.32</v>
      </c>
      <c r="H54" s="253">
        <v>6145.44</v>
      </c>
      <c r="I54" s="288">
        <v>42.2</v>
      </c>
      <c r="J54" s="252">
        <v>154.36759999999998</v>
      </c>
      <c r="K54" s="253">
        <v>6483.4391999999989</v>
      </c>
      <c r="L54" s="288">
        <v>44.31</v>
      </c>
      <c r="M54" s="252">
        <v>162.08598000000001</v>
      </c>
      <c r="N54" s="253">
        <v>6807.6111600000004</v>
      </c>
      <c r="O54" s="288">
        <v>46.30395</v>
      </c>
      <c r="P54" s="252">
        <v>169.3798491</v>
      </c>
      <c r="Q54" s="253">
        <v>7113.9536621999996</v>
      </c>
      <c r="R54" s="252">
        <v>46.30395</v>
      </c>
      <c r="S54" s="252">
        <v>169.3798491</v>
      </c>
      <c r="T54" s="252">
        <v>7113.9536621999996</v>
      </c>
      <c r="U54" s="288">
        <v>48.156108000000003</v>
      </c>
      <c r="V54" s="252">
        <v>176.15504306400001</v>
      </c>
      <c r="W54" s="253">
        <v>7398.5118086880002</v>
      </c>
      <c r="X54" s="252">
        <v>50.092352320000003</v>
      </c>
      <c r="Y54" s="252">
        <v>183.21124478656003</v>
      </c>
      <c r="Z54" s="252">
        <v>7694.8722810355212</v>
      </c>
      <c r="AA54" s="288">
        <v>52.58696993600001</v>
      </c>
      <c r="AB54" s="252">
        <v>192.36705702588804</v>
      </c>
      <c r="AC54" s="253">
        <v>8079.416395087298</v>
      </c>
      <c r="AD54" s="288">
        <v>54.17</v>
      </c>
      <c r="AE54" s="255">
        <v>198.14</v>
      </c>
      <c r="AF54" s="253">
        <f t="shared" si="10"/>
        <v>8321.8799999999992</v>
      </c>
      <c r="AG54" s="252">
        <v>55.785100000000007</v>
      </c>
      <c r="AH54" s="255">
        <v>204.08419999999998</v>
      </c>
      <c r="AI54" s="253">
        <v>8571.536399999999</v>
      </c>
      <c r="AJ54" s="252">
        <v>57.448653000000007</v>
      </c>
      <c r="AK54" s="255">
        <v>210.18672599999996</v>
      </c>
      <c r="AL54" s="253">
        <v>8827.8424919999979</v>
      </c>
      <c r="AM54" s="539" t="s">
        <v>100</v>
      </c>
      <c r="AN54" s="513">
        <v>32.672537300000002</v>
      </c>
      <c r="AO54" s="514">
        <v>189.99244349</v>
      </c>
      <c r="AP54" s="515">
        <v>7979.6826265800009</v>
      </c>
      <c r="AQ54" s="539" t="s">
        <v>100</v>
      </c>
      <c r="AR54" s="513">
        <f t="shared" si="1"/>
        <v>33.652713419000001</v>
      </c>
      <c r="AS54" s="514">
        <f t="shared" si="2"/>
        <v>195.69221679470002</v>
      </c>
      <c r="AT54" s="515">
        <f t="shared" si="3"/>
        <v>8219.0731053774016</v>
      </c>
      <c r="AU54" s="513">
        <f t="shared" si="4"/>
        <v>34.662294821570001</v>
      </c>
      <c r="AV54" s="514">
        <f t="shared" si="5"/>
        <v>201.56298329854101</v>
      </c>
      <c r="AW54" s="515">
        <f t="shared" si="6"/>
        <v>8465.6452985387241</v>
      </c>
      <c r="AX54" s="513">
        <f t="shared" si="7"/>
        <v>35.702163666217103</v>
      </c>
      <c r="AY54" s="514">
        <f t="shared" si="8"/>
        <v>207.60987279749725</v>
      </c>
      <c r="AZ54" s="515">
        <f t="shared" si="9"/>
        <v>8719.6146574948853</v>
      </c>
    </row>
    <row r="55" spans="1:52" ht="15.75" thickBot="1">
      <c r="A55" s="249"/>
      <c r="B55" s="250" t="s">
        <v>423</v>
      </c>
      <c r="C55" s="251"/>
      <c r="D55" s="252"/>
      <c r="E55" s="253"/>
      <c r="F55" s="254"/>
      <c r="G55" s="252"/>
      <c r="H55" s="253"/>
      <c r="I55" s="288"/>
      <c r="J55" s="252"/>
      <c r="K55" s="253"/>
      <c r="L55" s="288"/>
      <c r="M55" s="252"/>
      <c r="N55" s="253"/>
      <c r="O55" s="288"/>
      <c r="P55" s="252"/>
      <c r="Q55" s="253"/>
      <c r="R55" s="252"/>
      <c r="S55" s="252"/>
      <c r="T55" s="252"/>
      <c r="U55" s="288"/>
      <c r="V55" s="252"/>
      <c r="W55" s="253"/>
      <c r="X55" s="252"/>
      <c r="Y55" s="252"/>
      <c r="Z55" s="252"/>
      <c r="AA55" s="288"/>
      <c r="AB55" s="252"/>
      <c r="AC55" s="253"/>
      <c r="AD55" s="261"/>
      <c r="AE55" s="264"/>
      <c r="AF55" s="262"/>
      <c r="AG55" s="261">
        <v>74.599999999999994</v>
      </c>
      <c r="AH55" s="264">
        <v>278.68419999999998</v>
      </c>
      <c r="AI55" s="262">
        <v>11704.7364</v>
      </c>
      <c r="AJ55" s="261">
        <v>76.837999999999994</v>
      </c>
      <c r="AK55" s="264">
        <v>287.02472599999999</v>
      </c>
      <c r="AL55" s="262">
        <v>12055.038492</v>
      </c>
      <c r="AM55" s="539" t="s">
        <v>101</v>
      </c>
      <c r="AN55" s="513">
        <v>59.172112590000012</v>
      </c>
      <c r="AO55" s="514">
        <v>216.49232777999998</v>
      </c>
      <c r="AP55" s="515">
        <v>9092.6777667599981</v>
      </c>
      <c r="AQ55" s="539" t="s">
        <v>101</v>
      </c>
      <c r="AR55" s="513">
        <f t="shared" si="1"/>
        <v>60.947275967700016</v>
      </c>
      <c r="AS55" s="514">
        <f t="shared" si="2"/>
        <v>222.98709761339998</v>
      </c>
      <c r="AT55" s="515">
        <f t="shared" si="3"/>
        <v>9365.4580997627982</v>
      </c>
      <c r="AU55" s="513">
        <f t="shared" si="4"/>
        <v>62.775694246731021</v>
      </c>
      <c r="AV55" s="514">
        <f t="shared" si="5"/>
        <v>229.67671054180198</v>
      </c>
      <c r="AW55" s="515">
        <f t="shared" si="6"/>
        <v>9646.4218427556825</v>
      </c>
      <c r="AX55" s="513">
        <f t="shared" si="7"/>
        <v>64.658965074132951</v>
      </c>
      <c r="AY55" s="514">
        <f t="shared" si="8"/>
        <v>236.56701185805605</v>
      </c>
      <c r="AZ55" s="515">
        <f t="shared" si="9"/>
        <v>9935.8144980383531</v>
      </c>
    </row>
    <row r="56" spans="1:52" ht="15.75" thickBot="1">
      <c r="A56" s="285">
        <v>210</v>
      </c>
      <c r="B56" s="243" t="s">
        <v>95</v>
      </c>
      <c r="C56" s="244">
        <v>15</v>
      </c>
      <c r="D56" s="245">
        <v>15</v>
      </c>
      <c r="E56" s="246">
        <v>630</v>
      </c>
      <c r="F56" s="247">
        <v>35.32</v>
      </c>
      <c r="G56" s="245">
        <v>35.32</v>
      </c>
      <c r="H56" s="246">
        <v>1483.44</v>
      </c>
      <c r="I56" s="287">
        <v>37.262599999999999</v>
      </c>
      <c r="J56" s="245">
        <v>37.262599999999999</v>
      </c>
      <c r="K56" s="246">
        <v>1565.0291999999999</v>
      </c>
      <c r="L56" s="287">
        <v>39.125729999999997</v>
      </c>
      <c r="M56" s="245">
        <v>39.125729999999997</v>
      </c>
      <c r="N56" s="246">
        <v>1643.2806599999999</v>
      </c>
      <c r="O56" s="287">
        <v>40.886387849999991</v>
      </c>
      <c r="P56" s="245">
        <v>40.886387849999991</v>
      </c>
      <c r="Q56" s="246">
        <v>1717.2282896999996</v>
      </c>
      <c r="R56" s="245">
        <v>63.55</v>
      </c>
      <c r="S56" s="245">
        <v>63.55</v>
      </c>
      <c r="T56" s="245">
        <v>2669.1</v>
      </c>
      <c r="U56" s="287">
        <v>66.091999999999999</v>
      </c>
      <c r="V56" s="245">
        <v>66.091999999999999</v>
      </c>
      <c r="W56" s="246">
        <v>2775.864</v>
      </c>
      <c r="X56" s="245">
        <v>68.725679999999997</v>
      </c>
      <c r="Y56" s="245">
        <v>68.725679999999997</v>
      </c>
      <c r="Z56" s="245">
        <v>2886.47856</v>
      </c>
      <c r="AA56" s="287">
        <v>72.161963999999998</v>
      </c>
      <c r="AB56" s="245">
        <v>72.161963999999998</v>
      </c>
      <c r="AC56" s="246">
        <v>3030.8024879999998</v>
      </c>
      <c r="AD56" s="287">
        <v>74.319999999999993</v>
      </c>
      <c r="AE56" s="248">
        <v>74.319999999999993</v>
      </c>
      <c r="AF56" s="246">
        <f>AE56*42</f>
        <v>3121.4399999999996</v>
      </c>
      <c r="AG56" s="245">
        <v>76.549599999999998</v>
      </c>
      <c r="AH56" s="248">
        <v>76.549599999999998</v>
      </c>
      <c r="AI56" s="246">
        <v>3215.0832</v>
      </c>
      <c r="AJ56" s="245">
        <v>78.846087999999995</v>
      </c>
      <c r="AK56" s="248">
        <v>78.846087999999995</v>
      </c>
      <c r="AL56" s="246">
        <v>3311.5356959999999</v>
      </c>
      <c r="AM56" s="539" t="s">
        <v>423</v>
      </c>
      <c r="AN56" s="516">
        <v>53.436400000000006</v>
      </c>
      <c r="AO56" s="517">
        <v>269.92872777999997</v>
      </c>
      <c r="AP56" s="518">
        <v>11337.006566759999</v>
      </c>
      <c r="AQ56" s="539" t="s">
        <v>423</v>
      </c>
      <c r="AR56" s="516">
        <f t="shared" si="1"/>
        <v>55.03949200000001</v>
      </c>
      <c r="AS56" s="517">
        <f t="shared" si="2"/>
        <v>278.02658961340001</v>
      </c>
      <c r="AT56" s="518">
        <f t="shared" si="3"/>
        <v>11677.116763762799</v>
      </c>
      <c r="AU56" s="516">
        <f t="shared" si="4"/>
        <v>56.690676760000009</v>
      </c>
      <c r="AV56" s="517">
        <f t="shared" si="5"/>
        <v>286.36738730180201</v>
      </c>
      <c r="AW56" s="518">
        <f t="shared" si="6"/>
        <v>12027.430266675683</v>
      </c>
      <c r="AX56" s="516">
        <f t="shared" si="7"/>
        <v>58.39139706280001</v>
      </c>
      <c r="AY56" s="517">
        <f t="shared" si="8"/>
        <v>294.95840892085607</v>
      </c>
      <c r="AZ56" s="518">
        <f t="shared" si="9"/>
        <v>12388.253174675954</v>
      </c>
    </row>
    <row r="57" spans="1:52" ht="15">
      <c r="A57" s="249">
        <v>260</v>
      </c>
      <c r="B57" s="250" t="s">
        <v>98</v>
      </c>
      <c r="C57" s="251">
        <v>100</v>
      </c>
      <c r="D57" s="252">
        <v>100</v>
      </c>
      <c r="E57" s="253">
        <v>4200</v>
      </c>
      <c r="F57" s="254">
        <v>106.32</v>
      </c>
      <c r="G57" s="252">
        <v>106.32</v>
      </c>
      <c r="H57" s="253">
        <v>4465.4399999999996</v>
      </c>
      <c r="I57" s="288">
        <v>112.16759999999999</v>
      </c>
      <c r="J57" s="252">
        <v>112.16759999999999</v>
      </c>
      <c r="K57" s="253">
        <v>4711.0391999999993</v>
      </c>
      <c r="L57" s="288">
        <v>117.77598</v>
      </c>
      <c r="M57" s="252">
        <v>117.77598</v>
      </c>
      <c r="N57" s="253">
        <v>4946.5911599999999</v>
      </c>
      <c r="O57" s="288">
        <v>123.0758991</v>
      </c>
      <c r="P57" s="252">
        <v>123.0758991</v>
      </c>
      <c r="Q57" s="253">
        <v>5169.1877622000002</v>
      </c>
      <c r="R57" s="252">
        <v>123.0758991</v>
      </c>
      <c r="S57" s="252">
        <v>123.0758991</v>
      </c>
      <c r="T57" s="252">
        <v>5169.1877622000002</v>
      </c>
      <c r="U57" s="288">
        <v>127.99893506400001</v>
      </c>
      <c r="V57" s="252">
        <v>127.99893506400001</v>
      </c>
      <c r="W57" s="253">
        <v>5375.9552726880002</v>
      </c>
      <c r="X57" s="252">
        <v>133.11889246656003</v>
      </c>
      <c r="Y57" s="252">
        <v>133.11889246656003</v>
      </c>
      <c r="Z57" s="252">
        <v>5590.993483595521</v>
      </c>
      <c r="AA57" s="288">
        <v>139.78008708988804</v>
      </c>
      <c r="AB57" s="252">
        <v>139.78008708988804</v>
      </c>
      <c r="AC57" s="253">
        <v>5870.7636577752974</v>
      </c>
      <c r="AD57" s="288">
        <v>143.97</v>
      </c>
      <c r="AE57" s="255">
        <v>143.97</v>
      </c>
      <c r="AF57" s="253">
        <f>AE57*42</f>
        <v>6046.74</v>
      </c>
      <c r="AG57" s="252">
        <v>148.28909999999999</v>
      </c>
      <c r="AH57" s="255">
        <v>148.28909999999999</v>
      </c>
      <c r="AI57" s="253">
        <v>6228.1421999999993</v>
      </c>
      <c r="AJ57" s="252">
        <v>152.737773</v>
      </c>
      <c r="AK57" s="255">
        <v>152.737773</v>
      </c>
      <c r="AL57" s="253">
        <v>6414.9864660000003</v>
      </c>
      <c r="AM57" s="540" t="s">
        <v>95</v>
      </c>
      <c r="AN57" s="510">
        <v>81.211470640000002</v>
      </c>
      <c r="AO57" s="511">
        <v>81.211470640000002</v>
      </c>
      <c r="AP57" s="512">
        <v>3410.8817668800002</v>
      </c>
      <c r="AQ57" s="540" t="s">
        <v>95</v>
      </c>
      <c r="AR57" s="510">
        <f t="shared" si="1"/>
        <v>83.647814759200003</v>
      </c>
      <c r="AS57" s="511">
        <f t="shared" si="2"/>
        <v>83.647814759200003</v>
      </c>
      <c r="AT57" s="512">
        <f t="shared" si="3"/>
        <v>3513.2082198864005</v>
      </c>
      <c r="AU57" s="510">
        <f t="shared" si="4"/>
        <v>86.157249201976001</v>
      </c>
      <c r="AV57" s="511">
        <f t="shared" si="5"/>
        <v>86.157249201976001</v>
      </c>
      <c r="AW57" s="512">
        <f t="shared" si="6"/>
        <v>3618.6044664829924</v>
      </c>
      <c r="AX57" s="510">
        <f t="shared" si="7"/>
        <v>88.741966678035283</v>
      </c>
      <c r="AY57" s="511">
        <f t="shared" si="8"/>
        <v>88.741966678035283</v>
      </c>
      <c r="AZ57" s="512">
        <f t="shared" si="9"/>
        <v>3727.1626004774821</v>
      </c>
    </row>
    <row r="58" spans="1:52" ht="15">
      <c r="A58" s="289"/>
      <c r="B58" s="266" t="s">
        <v>424</v>
      </c>
      <c r="C58" s="290"/>
      <c r="D58" s="291"/>
      <c r="E58" s="292"/>
      <c r="F58" s="290"/>
      <c r="G58" s="291"/>
      <c r="H58" s="292"/>
      <c r="I58" s="290"/>
      <c r="J58" s="291"/>
      <c r="K58" s="292"/>
      <c r="L58" s="290"/>
      <c r="M58" s="291"/>
      <c r="N58" s="292"/>
      <c r="O58" s="290"/>
      <c r="P58" s="291"/>
      <c r="Q58" s="292"/>
      <c r="R58" s="291"/>
      <c r="S58" s="291"/>
      <c r="T58" s="291"/>
      <c r="U58" s="290"/>
      <c r="V58" s="291"/>
      <c r="W58" s="292"/>
      <c r="X58" s="291"/>
      <c r="Y58" s="291"/>
      <c r="Z58" s="291"/>
      <c r="AA58" s="290"/>
      <c r="AB58" s="291"/>
      <c r="AC58" s="292"/>
      <c r="AD58" s="252"/>
      <c r="AE58" s="255"/>
      <c r="AF58" s="253"/>
      <c r="AG58" s="252">
        <v>116.27947684440193</v>
      </c>
      <c r="AH58" s="255">
        <v>264.56857684440195</v>
      </c>
      <c r="AI58" s="253">
        <v>11111.880227464882</v>
      </c>
      <c r="AJ58" s="252">
        <v>119.76786114973399</v>
      </c>
      <c r="AK58" s="255">
        <v>272.50563414973396</v>
      </c>
      <c r="AL58" s="253">
        <v>11445.236634288827</v>
      </c>
      <c r="AM58" s="539" t="s">
        <v>98</v>
      </c>
      <c r="AN58" s="513">
        <v>157.31990619000001</v>
      </c>
      <c r="AO58" s="514">
        <v>157.31990619000001</v>
      </c>
      <c r="AP58" s="515">
        <v>6607.4360599800002</v>
      </c>
      <c r="AQ58" s="539" t="s">
        <v>98</v>
      </c>
      <c r="AR58" s="513">
        <f t="shared" si="1"/>
        <v>162.03950337570001</v>
      </c>
      <c r="AS58" s="514">
        <f t="shared" si="2"/>
        <v>162.03950337570001</v>
      </c>
      <c r="AT58" s="515">
        <f t="shared" si="3"/>
        <v>6805.6591417794007</v>
      </c>
      <c r="AU58" s="513">
        <f t="shared" si="4"/>
        <v>166.900688476971</v>
      </c>
      <c r="AV58" s="514">
        <f t="shared" si="5"/>
        <v>166.900688476971</v>
      </c>
      <c r="AW58" s="515">
        <f t="shared" si="6"/>
        <v>7009.8289160327831</v>
      </c>
      <c r="AX58" s="513">
        <f t="shared" si="7"/>
        <v>171.90770913128014</v>
      </c>
      <c r="AY58" s="514">
        <f t="shared" si="8"/>
        <v>171.90770913128014</v>
      </c>
      <c r="AZ58" s="515">
        <f t="shared" si="9"/>
        <v>7220.1237835137672</v>
      </c>
    </row>
    <row r="59" spans="1:52" ht="15.75" thickBot="1">
      <c r="A59" s="258"/>
      <c r="B59" s="284" t="s">
        <v>425</v>
      </c>
      <c r="C59" s="293"/>
      <c r="D59" s="294"/>
      <c r="E59" s="295"/>
      <c r="F59" s="293"/>
      <c r="G59" s="294"/>
      <c r="H59" s="295"/>
      <c r="I59" s="293"/>
      <c r="J59" s="294"/>
      <c r="K59" s="295"/>
      <c r="L59" s="293"/>
      <c r="M59" s="294"/>
      <c r="N59" s="295"/>
      <c r="O59" s="293"/>
      <c r="P59" s="294"/>
      <c r="Q59" s="295"/>
      <c r="R59" s="294"/>
      <c r="S59" s="294"/>
      <c r="T59" s="294"/>
      <c r="U59" s="293"/>
      <c r="V59" s="294"/>
      <c r="W59" s="295"/>
      <c r="X59" s="294"/>
      <c r="Y59" s="294"/>
      <c r="Z59" s="294"/>
      <c r="AA59" s="293"/>
      <c r="AB59" s="294"/>
      <c r="AC59" s="295"/>
      <c r="AD59" s="261"/>
      <c r="AE59" s="264"/>
      <c r="AF59" s="262"/>
      <c r="AG59" s="261">
        <v>205.64</v>
      </c>
      <c r="AH59" s="264">
        <v>470.20857684440193</v>
      </c>
      <c r="AI59" s="262">
        <v>19748.760227464882</v>
      </c>
      <c r="AJ59" s="261">
        <v>211.8092</v>
      </c>
      <c r="AK59" s="264">
        <v>484.314834149734</v>
      </c>
      <c r="AL59" s="262">
        <v>20341.223034288829</v>
      </c>
      <c r="AM59" s="539" t="s">
        <v>424</v>
      </c>
      <c r="AN59" s="513">
        <v>127.0617238937528</v>
      </c>
      <c r="AO59" s="514">
        <v>284.38163008375284</v>
      </c>
      <c r="AP59" s="515">
        <v>11944.028463517619</v>
      </c>
      <c r="AQ59" s="539" t="s">
        <v>424</v>
      </c>
      <c r="AR59" s="513">
        <f t="shared" si="1"/>
        <v>130.87357561056538</v>
      </c>
      <c r="AS59" s="514">
        <f t="shared" si="2"/>
        <v>292.91307898626542</v>
      </c>
      <c r="AT59" s="515">
        <f t="shared" si="3"/>
        <v>12302.349317423148</v>
      </c>
      <c r="AU59" s="513">
        <f t="shared" si="4"/>
        <v>134.79978287888235</v>
      </c>
      <c r="AV59" s="514">
        <f t="shared" si="5"/>
        <v>301.70047135585338</v>
      </c>
      <c r="AW59" s="515">
        <f t="shared" si="6"/>
        <v>12671.419796945844</v>
      </c>
      <c r="AX59" s="513">
        <f t="shared" si="7"/>
        <v>138.84377636524883</v>
      </c>
      <c r="AY59" s="514">
        <f t="shared" si="8"/>
        <v>310.75148549652897</v>
      </c>
      <c r="AZ59" s="515">
        <f t="shared" si="9"/>
        <v>13051.56239085422</v>
      </c>
    </row>
    <row r="60" spans="1:52" ht="15" thickBot="1">
      <c r="A60" s="286" t="s">
        <v>121</v>
      </c>
      <c r="B60" s="286"/>
      <c r="C60" s="286"/>
      <c r="D60" s="286"/>
      <c r="E60" s="286"/>
      <c r="F60" s="296"/>
      <c r="G60" s="296"/>
      <c r="H60" s="296"/>
      <c r="I60" s="296"/>
      <c r="J60" s="296"/>
      <c r="K60" s="296"/>
      <c r="L60" s="296"/>
      <c r="M60" s="296"/>
      <c r="N60" s="296"/>
      <c r="O60" s="296"/>
      <c r="P60" s="296"/>
      <c r="Q60" s="296"/>
      <c r="AE60" s="237"/>
      <c r="AF60" s="237"/>
      <c r="AM60" s="538" t="s">
        <v>425</v>
      </c>
      <c r="AN60" s="516">
        <v>218.163476</v>
      </c>
      <c r="AO60" s="517">
        <v>502.54510608375284</v>
      </c>
      <c r="AP60" s="518">
        <v>21106.89445551762</v>
      </c>
      <c r="AQ60" s="538" t="s">
        <v>425</v>
      </c>
      <c r="AR60" s="516">
        <f t="shared" si="1"/>
        <v>224.70838028</v>
      </c>
      <c r="AS60" s="517">
        <f t="shared" si="2"/>
        <v>517.62145926626545</v>
      </c>
      <c r="AT60" s="518">
        <f t="shared" si="3"/>
        <v>21740.101289183149</v>
      </c>
      <c r="AU60" s="516">
        <f t="shared" si="4"/>
        <v>231.44963168840002</v>
      </c>
      <c r="AV60" s="517">
        <f t="shared" si="5"/>
        <v>533.15010304425346</v>
      </c>
      <c r="AW60" s="518">
        <f t="shared" si="6"/>
        <v>22392.304327858645</v>
      </c>
      <c r="AX60" s="516">
        <f t="shared" si="7"/>
        <v>238.39312063905203</v>
      </c>
      <c r="AY60" s="517">
        <f t="shared" si="8"/>
        <v>549.14460613558106</v>
      </c>
      <c r="AZ60" s="518">
        <f t="shared" si="9"/>
        <v>23064.073457694405</v>
      </c>
    </row>
    <row r="61" spans="1:52" ht="15" thickBot="1">
      <c r="A61" s="297" t="s">
        <v>122</v>
      </c>
      <c r="B61" s="298"/>
      <c r="C61" s="297"/>
      <c r="D61" s="297"/>
      <c r="E61" s="297"/>
      <c r="F61" s="237"/>
      <c r="G61" s="237"/>
      <c r="H61" s="296"/>
      <c r="I61" s="237"/>
      <c r="J61" s="237"/>
      <c r="K61" s="237"/>
      <c r="L61" s="296"/>
      <c r="M61" s="296"/>
      <c r="N61" s="296"/>
      <c r="O61" s="296"/>
      <c r="P61" s="296"/>
      <c r="Q61" s="296"/>
      <c r="AE61" s="237"/>
      <c r="AF61" s="237"/>
      <c r="AG61" s="278"/>
      <c r="AM61" s="541" t="s">
        <v>528</v>
      </c>
      <c r="AN61" s="520">
        <v>43.568999999999996</v>
      </c>
      <c r="AO61" s="521">
        <v>43.568999999999996</v>
      </c>
      <c r="AP61" s="518">
        <v>1829.8979999999999</v>
      </c>
      <c r="AQ61" s="541" t="s">
        <v>528</v>
      </c>
      <c r="AR61" s="520">
        <f t="shared" si="1"/>
        <v>44.876069999999999</v>
      </c>
      <c r="AS61" s="521">
        <f t="shared" si="2"/>
        <v>44.876069999999999</v>
      </c>
      <c r="AT61" s="518">
        <f t="shared" si="3"/>
        <v>1884.79494</v>
      </c>
      <c r="AU61" s="520">
        <f t="shared" si="4"/>
        <v>46.222352100000002</v>
      </c>
      <c r="AV61" s="521">
        <f t="shared" si="5"/>
        <v>46.222352100000002</v>
      </c>
      <c r="AW61" s="518">
        <f t="shared" si="6"/>
        <v>1941.3387882</v>
      </c>
      <c r="AX61" s="520">
        <f t="shared" si="7"/>
        <v>47.609022663000005</v>
      </c>
      <c r="AY61" s="521">
        <f t="shared" si="8"/>
        <v>47.609022663000005</v>
      </c>
      <c r="AZ61" s="518">
        <f t="shared" si="9"/>
        <v>1999.5789518460001</v>
      </c>
    </row>
    <row r="62" spans="1:52">
      <c r="A62" s="299" t="s">
        <v>123</v>
      </c>
      <c r="B62" s="299"/>
      <c r="C62" s="299"/>
      <c r="D62" s="299"/>
      <c r="E62" s="299"/>
      <c r="F62" s="237"/>
      <c r="G62" s="237"/>
      <c r="H62" s="296"/>
      <c r="I62" s="237"/>
      <c r="J62" s="237"/>
      <c r="K62" s="237"/>
      <c r="L62" s="237"/>
      <c r="M62" s="237"/>
      <c r="N62" s="237"/>
      <c r="O62" s="237"/>
      <c r="P62" s="237"/>
      <c r="Q62" s="237"/>
      <c r="AE62" s="237"/>
      <c r="AF62" s="237"/>
      <c r="AM62" s="542"/>
      <c r="AN62" s="522"/>
      <c r="AO62" s="522"/>
      <c r="AP62" s="522"/>
      <c r="AQ62" s="542"/>
      <c r="AR62" s="522"/>
      <c r="AS62" s="522"/>
      <c r="AT62" s="522"/>
      <c r="AU62" s="522"/>
      <c r="AV62" s="522"/>
      <c r="AW62" s="522"/>
      <c r="AX62" s="522"/>
      <c r="AY62" s="522"/>
      <c r="AZ62" s="522"/>
    </row>
    <row r="63" spans="1:52" ht="15">
      <c r="A63" s="267" t="s">
        <v>124</v>
      </c>
      <c r="B63" s="267"/>
      <c r="C63" s="267"/>
      <c r="D63" s="267"/>
      <c r="E63" s="267"/>
      <c r="F63" s="300"/>
      <c r="G63" s="300"/>
      <c r="H63" s="300"/>
      <c r="I63" s="237"/>
      <c r="J63" s="237"/>
      <c r="K63" s="237"/>
      <c r="L63" s="237"/>
      <c r="M63" s="237"/>
      <c r="N63" s="237"/>
      <c r="O63" s="237"/>
      <c r="P63" s="237"/>
      <c r="Q63" s="237"/>
      <c r="AE63" s="237"/>
      <c r="AF63" s="237"/>
      <c r="AM63" s="533"/>
      <c r="AN63" s="522"/>
      <c r="AO63" s="522"/>
      <c r="AP63" s="522"/>
      <c r="AQ63" s="533"/>
      <c r="AR63" s="522"/>
      <c r="AS63" s="522"/>
      <c r="AT63" s="522"/>
      <c r="AU63" s="522"/>
      <c r="AV63" s="522"/>
      <c r="AW63" s="522"/>
      <c r="AX63" s="522"/>
      <c r="AY63" s="522"/>
      <c r="AZ63" s="522"/>
    </row>
    <row r="64" spans="1:52" ht="15">
      <c r="A64" s="301" t="s">
        <v>426</v>
      </c>
      <c r="B64" s="301"/>
      <c r="C64" s="301"/>
      <c r="D64" s="301"/>
      <c r="E64" s="301"/>
      <c r="F64" s="300"/>
      <c r="G64" s="300"/>
      <c r="H64" s="300"/>
      <c r="I64" s="237"/>
      <c r="J64" s="237"/>
      <c r="K64" s="237"/>
      <c r="L64" s="237"/>
      <c r="M64" s="237"/>
      <c r="N64" s="237"/>
      <c r="O64" s="237"/>
      <c r="P64" s="237"/>
      <c r="Q64" s="237"/>
      <c r="AE64" s="237"/>
      <c r="AF64" s="237"/>
      <c r="AM64" s="543"/>
      <c r="AN64" s="522"/>
      <c r="AO64" s="522"/>
      <c r="AP64" s="522"/>
      <c r="AQ64" s="543"/>
      <c r="AR64" s="522"/>
      <c r="AS64" s="522"/>
      <c r="AT64" s="522"/>
      <c r="AU64" s="522"/>
      <c r="AV64" s="522"/>
      <c r="AW64" s="522"/>
      <c r="AX64" s="522"/>
      <c r="AY64" s="522"/>
      <c r="AZ64" s="522"/>
    </row>
    <row r="65" spans="1:52" ht="15.75" thickBot="1">
      <c r="A65" s="302" t="s">
        <v>427</v>
      </c>
      <c r="B65" s="302"/>
      <c r="C65" s="302"/>
      <c r="D65" s="302"/>
      <c r="E65" s="302"/>
      <c r="F65" s="300"/>
      <c r="G65" s="300"/>
      <c r="H65" s="300"/>
      <c r="I65" s="237"/>
      <c r="J65" s="237"/>
      <c r="K65" s="237"/>
      <c r="L65" s="237"/>
      <c r="M65" s="237"/>
      <c r="N65" s="237"/>
      <c r="O65" s="237"/>
      <c r="P65" s="237"/>
      <c r="Q65" s="237"/>
      <c r="AE65" s="237"/>
      <c r="AF65" s="237"/>
      <c r="AM65" s="544"/>
      <c r="AN65" s="522"/>
      <c r="AO65" s="522"/>
      <c r="AP65" s="522"/>
      <c r="AQ65" s="544"/>
      <c r="AR65" s="522"/>
      <c r="AS65" s="522"/>
      <c r="AT65" s="522"/>
      <c r="AU65" s="522"/>
      <c r="AV65" s="522"/>
      <c r="AW65" s="522"/>
      <c r="AX65" s="522"/>
      <c r="AY65" s="522"/>
      <c r="AZ65" s="522"/>
    </row>
    <row r="66" spans="1:52" ht="15.75" thickBot="1">
      <c r="A66" s="303">
        <v>279</v>
      </c>
      <c r="B66" s="176" t="s">
        <v>125</v>
      </c>
      <c r="C66" s="304"/>
      <c r="D66" s="304"/>
      <c r="E66" s="304"/>
      <c r="F66" s="304"/>
      <c r="G66" s="304"/>
      <c r="H66" s="304"/>
      <c r="I66" s="304"/>
      <c r="J66" s="304"/>
      <c r="K66" s="177">
        <v>6.4899999999999999E-2</v>
      </c>
      <c r="L66" s="237"/>
      <c r="M66" s="237"/>
      <c r="N66" s="177">
        <v>5.5E-2</v>
      </c>
      <c r="O66" s="237"/>
      <c r="P66" s="237"/>
      <c r="Q66" s="177">
        <v>4.8500000000000001E-2</v>
      </c>
      <c r="T66" s="177"/>
      <c r="V66" s="178" t="s">
        <v>126</v>
      </c>
      <c r="W66" s="177">
        <v>4.48E-2</v>
      </c>
      <c r="Y66" s="178" t="s">
        <v>127</v>
      </c>
      <c r="Z66" s="177">
        <v>5.6899999999999999E-2</v>
      </c>
      <c r="AB66" s="178"/>
      <c r="AC66" s="177">
        <v>7.6700000000000004E-2</v>
      </c>
      <c r="AE66" s="178"/>
      <c r="AF66" s="177">
        <v>0.02</v>
      </c>
      <c r="AG66" s="179" t="s">
        <v>376</v>
      </c>
      <c r="AI66" s="305">
        <v>3.1699999999999999E-2</v>
      </c>
      <c r="AJ66" s="179" t="s">
        <v>428</v>
      </c>
      <c r="AL66" s="305">
        <v>3.73E-2</v>
      </c>
      <c r="AM66" s="545"/>
      <c r="AN66" s="522"/>
      <c r="AO66" s="522"/>
      <c r="AP66" s="522"/>
      <c r="AQ66" s="545"/>
      <c r="AR66" s="522"/>
      <c r="AS66" s="522"/>
      <c r="AT66" s="522"/>
      <c r="AU66" s="522"/>
      <c r="AV66" s="522"/>
      <c r="AW66" s="522"/>
      <c r="AX66" s="522"/>
      <c r="AY66" s="522"/>
      <c r="AZ66" s="522"/>
    </row>
    <row r="67" spans="1:52" ht="15" customHeight="1" thickBot="1">
      <c r="A67" s="306"/>
      <c r="B67" s="180" t="s">
        <v>128</v>
      </c>
      <c r="C67" s="307" t="s">
        <v>129</v>
      </c>
      <c r="D67" s="308"/>
      <c r="E67" s="308"/>
      <c r="F67" s="309" t="s">
        <v>130</v>
      </c>
      <c r="G67" s="310"/>
      <c r="H67" s="310"/>
      <c r="I67" s="309" t="s">
        <v>131</v>
      </c>
      <c r="J67" s="310"/>
      <c r="K67" s="310"/>
      <c r="L67" s="309" t="s">
        <v>132</v>
      </c>
      <c r="M67" s="310"/>
      <c r="N67" s="310"/>
      <c r="O67" s="309" t="s">
        <v>133</v>
      </c>
      <c r="P67" s="310"/>
      <c r="Q67" s="310"/>
      <c r="R67" s="309" t="s">
        <v>133</v>
      </c>
      <c r="S67" s="310"/>
      <c r="T67" s="310"/>
      <c r="U67" s="309" t="s">
        <v>134</v>
      </c>
      <c r="V67" s="310"/>
      <c r="W67" s="310"/>
      <c r="X67" s="311" t="s">
        <v>135</v>
      </c>
      <c r="Y67" s="312"/>
      <c r="Z67" s="313"/>
      <c r="AA67" s="311" t="s">
        <v>136</v>
      </c>
      <c r="AB67" s="314"/>
      <c r="AC67" s="313"/>
      <c r="AD67" s="311" t="s">
        <v>137</v>
      </c>
      <c r="AE67" s="314"/>
      <c r="AF67" s="313"/>
      <c r="AG67" s="311" t="s">
        <v>377</v>
      </c>
      <c r="AH67" s="314"/>
      <c r="AI67" s="313"/>
      <c r="AJ67" s="311" t="s">
        <v>429</v>
      </c>
      <c r="AK67" s="314"/>
      <c r="AL67" s="313"/>
      <c r="AM67" s="546"/>
      <c r="AN67" s="522"/>
      <c r="AO67" s="522"/>
      <c r="AP67" s="522"/>
      <c r="AQ67" s="546"/>
      <c r="AR67" s="522"/>
      <c r="AS67" s="522"/>
      <c r="AT67" s="522"/>
      <c r="AU67" s="522"/>
      <c r="AV67" s="522"/>
      <c r="AW67" s="522"/>
      <c r="AX67" s="522"/>
      <c r="AY67" s="522"/>
      <c r="AZ67" s="522"/>
    </row>
    <row r="68" spans="1:52" ht="13.5" thickBot="1">
      <c r="A68" s="315"/>
      <c r="B68" s="308" t="s">
        <v>138</v>
      </c>
      <c r="C68" s="308">
        <v>306.31</v>
      </c>
      <c r="D68" s="308">
        <v>306.31</v>
      </c>
      <c r="E68" s="316">
        <v>12865.02</v>
      </c>
      <c r="F68" s="308">
        <v>327.72</v>
      </c>
      <c r="G68" s="308">
        <v>327.72</v>
      </c>
      <c r="H68" s="316">
        <v>13764.240000000002</v>
      </c>
      <c r="I68" s="316">
        <v>348.98902800000002</v>
      </c>
      <c r="J68" s="316">
        <v>348.98902800000002</v>
      </c>
      <c r="K68" s="316">
        <v>14657.539176</v>
      </c>
      <c r="L68" s="316">
        <v>368.18342454000003</v>
      </c>
      <c r="M68" s="316">
        <v>368.18342454000003</v>
      </c>
      <c r="N68" s="316">
        <v>15463.703830680002</v>
      </c>
      <c r="O68" s="316">
        <v>386.04032063019002</v>
      </c>
      <c r="P68" s="316">
        <v>386.04032063019002</v>
      </c>
      <c r="Q68" s="316">
        <v>16213.693466467981</v>
      </c>
      <c r="R68" s="316">
        <v>386.04032063019002</v>
      </c>
      <c r="S68" s="316">
        <v>386.04032063019002</v>
      </c>
      <c r="T68" s="316">
        <v>16213.693466467981</v>
      </c>
      <c r="U68" s="316">
        <v>403.33492699442252</v>
      </c>
      <c r="V68" s="316">
        <v>403.33492699442252</v>
      </c>
      <c r="W68" s="316">
        <v>16940.066933765745</v>
      </c>
      <c r="X68" s="316">
        <v>426.28468434040514</v>
      </c>
      <c r="Y68" s="316">
        <v>426.28468434040514</v>
      </c>
      <c r="Z68" s="316">
        <v>17903.956742297014</v>
      </c>
      <c r="AA68" s="316">
        <v>458.98071962931419</v>
      </c>
      <c r="AB68" s="316">
        <v>458.98071962931419</v>
      </c>
      <c r="AC68" s="316">
        <v>19277.190224431197</v>
      </c>
      <c r="AD68" s="316">
        <v>468.16</v>
      </c>
      <c r="AE68" s="316">
        <v>468.16</v>
      </c>
      <c r="AF68" s="316">
        <f>AE68*42</f>
        <v>19662.72</v>
      </c>
      <c r="AG68" s="316">
        <v>483.00067200000007</v>
      </c>
      <c r="AH68" s="316">
        <v>483.00067200000007</v>
      </c>
      <c r="AI68" s="316">
        <v>20286.028224000002</v>
      </c>
      <c r="AJ68" s="316">
        <v>501.01659706560014</v>
      </c>
      <c r="AK68" s="316">
        <v>501.01659706560014</v>
      </c>
      <c r="AL68" s="316">
        <v>21042.697076755205</v>
      </c>
      <c r="AM68" s="546"/>
      <c r="AN68" s="522"/>
      <c r="AO68" s="522"/>
      <c r="AP68" s="522"/>
      <c r="AQ68" s="546"/>
      <c r="AR68" s="522"/>
      <c r="AS68" s="522"/>
      <c r="AT68" s="522"/>
      <c r="AU68" s="522"/>
      <c r="AV68" s="522"/>
      <c r="AW68" s="522"/>
      <c r="AX68" s="522"/>
      <c r="AY68" s="522"/>
      <c r="AZ68" s="522"/>
    </row>
    <row r="69" spans="1:52" ht="13.5" thickBot="1">
      <c r="A69" s="315"/>
      <c r="B69" s="308" t="s">
        <v>139</v>
      </c>
      <c r="C69" s="317"/>
      <c r="D69" s="304"/>
      <c r="E69" s="318"/>
      <c r="F69" s="309" t="s">
        <v>140</v>
      </c>
      <c r="G69" s="314"/>
      <c r="H69" s="319"/>
      <c r="I69" s="309" t="s">
        <v>131</v>
      </c>
      <c r="J69" s="320"/>
      <c r="K69" s="319"/>
      <c r="L69" s="309" t="s">
        <v>132</v>
      </c>
      <c r="M69" s="320"/>
      <c r="N69" s="319"/>
      <c r="O69" s="309" t="s">
        <v>132</v>
      </c>
      <c r="P69" s="320"/>
      <c r="Q69" s="319"/>
      <c r="R69" s="309" t="s">
        <v>133</v>
      </c>
      <c r="S69" s="320"/>
      <c r="T69" s="319"/>
      <c r="U69" s="309" t="s">
        <v>134</v>
      </c>
      <c r="V69" s="320"/>
      <c r="W69" s="319"/>
      <c r="X69" s="311" t="s">
        <v>135</v>
      </c>
      <c r="Y69" s="320"/>
      <c r="Z69" s="319"/>
      <c r="AA69" s="311" t="s">
        <v>136</v>
      </c>
      <c r="AB69" s="320"/>
      <c r="AC69" s="319"/>
      <c r="AD69" s="311" t="s">
        <v>137</v>
      </c>
      <c r="AE69" s="320"/>
      <c r="AF69" s="319"/>
      <c r="AG69" s="311" t="s">
        <v>377</v>
      </c>
      <c r="AH69" s="320"/>
      <c r="AI69" s="319"/>
      <c r="AJ69" s="311" t="s">
        <v>429</v>
      </c>
      <c r="AK69" s="320"/>
      <c r="AL69" s="319"/>
      <c r="AM69" s="547"/>
      <c r="AN69" s="522"/>
      <c r="AO69" s="522"/>
      <c r="AP69" s="522"/>
      <c r="AQ69" s="547"/>
      <c r="AR69" s="522"/>
      <c r="AS69" s="522"/>
      <c r="AT69" s="522"/>
      <c r="AU69" s="522"/>
      <c r="AV69" s="522"/>
      <c r="AW69" s="522"/>
      <c r="AX69" s="522"/>
      <c r="AY69" s="522"/>
      <c r="AZ69" s="522"/>
    </row>
    <row r="70" spans="1:52" ht="13.5" thickBot="1">
      <c r="A70" s="308"/>
      <c r="B70" s="308" t="s">
        <v>141</v>
      </c>
      <c r="C70" s="317"/>
      <c r="D70" s="304"/>
      <c r="E70" s="321"/>
      <c r="F70" s="316">
        <v>323</v>
      </c>
      <c r="G70" s="316">
        <v>323</v>
      </c>
      <c r="H70" s="316">
        <v>13566</v>
      </c>
      <c r="I70" s="316">
        <v>343.96269999999998</v>
      </c>
      <c r="J70" s="316">
        <v>343.96269999999998</v>
      </c>
      <c r="K70" s="316">
        <v>14446.4334</v>
      </c>
      <c r="L70" s="316">
        <v>362.88064850000001</v>
      </c>
      <c r="M70" s="316">
        <v>362.88064850000001</v>
      </c>
      <c r="N70" s="316">
        <v>15240.987237000001</v>
      </c>
      <c r="O70" s="316">
        <v>380.48035995225001</v>
      </c>
      <c r="P70" s="316">
        <v>380.48035995225001</v>
      </c>
      <c r="Q70" s="316">
        <v>15980.1751179945</v>
      </c>
      <c r="R70" s="316">
        <v>380.48035995225001</v>
      </c>
      <c r="S70" s="316">
        <v>380.48035995225001</v>
      </c>
      <c r="T70" s="316">
        <v>15980.1751179945</v>
      </c>
      <c r="U70" s="316">
        <v>397.52588007811079</v>
      </c>
      <c r="V70" s="316">
        <v>397.52588007811079</v>
      </c>
      <c r="W70" s="316">
        <v>16696.086963280653</v>
      </c>
      <c r="X70" s="316">
        <v>420.14510265455527</v>
      </c>
      <c r="Y70" s="316">
        <v>420.14510265455527</v>
      </c>
      <c r="Z70" s="316">
        <v>17646.094311491321</v>
      </c>
      <c r="AA70" s="316">
        <v>452.37023202815965</v>
      </c>
      <c r="AB70" s="316">
        <v>452.37023202815965</v>
      </c>
      <c r="AC70" s="316">
        <v>18999.549745182707</v>
      </c>
      <c r="AD70" s="316">
        <v>461.42</v>
      </c>
      <c r="AE70" s="316">
        <v>461.42</v>
      </c>
      <c r="AF70" s="316">
        <f>AE70*42</f>
        <v>19379.64</v>
      </c>
      <c r="AG70" s="316">
        <v>476.04701400000005</v>
      </c>
      <c r="AH70" s="316">
        <v>476.04701400000005</v>
      </c>
      <c r="AI70" s="316">
        <v>19993.974588000001</v>
      </c>
      <c r="AJ70" s="316">
        <v>493.80356762220009</v>
      </c>
      <c r="AK70" s="316">
        <v>493.80356762220009</v>
      </c>
      <c r="AL70" s="316">
        <v>20739.749840132405</v>
      </c>
      <c r="AM70" s="548"/>
      <c r="AN70" s="522"/>
      <c r="AO70" s="522"/>
      <c r="AP70" s="522"/>
      <c r="AQ70" s="548"/>
      <c r="AR70" s="522"/>
      <c r="AS70" s="522"/>
      <c r="AT70" s="522"/>
      <c r="AU70" s="522"/>
      <c r="AV70" s="522"/>
      <c r="AW70" s="522"/>
      <c r="AX70" s="522"/>
      <c r="AY70" s="522"/>
      <c r="AZ70" s="522"/>
    </row>
    <row r="71" spans="1:52" ht="24.75" thickBot="1">
      <c r="A71" s="236"/>
      <c r="B71" s="308" t="s">
        <v>139</v>
      </c>
      <c r="C71" s="236"/>
      <c r="D71" s="236"/>
      <c r="E71" s="296"/>
      <c r="F71" s="236"/>
      <c r="G71" s="236"/>
      <c r="H71" s="296"/>
      <c r="I71" s="296"/>
      <c r="J71" s="296"/>
      <c r="K71" s="296"/>
      <c r="L71" s="237"/>
      <c r="M71" s="237"/>
      <c r="N71" s="322"/>
      <c r="O71" s="237"/>
      <c r="P71" s="237"/>
      <c r="Q71" s="322"/>
      <c r="T71" s="322"/>
      <c r="W71" s="322"/>
      <c r="Z71" s="322"/>
      <c r="AC71" s="322"/>
      <c r="AE71" s="237"/>
      <c r="AF71" s="322"/>
      <c r="AM71" s="549" t="s">
        <v>529</v>
      </c>
      <c r="AN71" s="523" t="s">
        <v>524</v>
      </c>
      <c r="AO71" s="524"/>
      <c r="AP71" s="525">
        <v>2.4400000000000002E-2</v>
      </c>
      <c r="AQ71" s="549" t="s">
        <v>529</v>
      </c>
      <c r="AR71" s="523"/>
      <c r="AS71" s="524"/>
      <c r="AT71" s="525"/>
      <c r="AU71" s="523"/>
      <c r="AV71" s="524"/>
      <c r="AW71" s="525"/>
      <c r="AX71" s="523"/>
      <c r="AY71" s="524"/>
      <c r="AZ71" s="525"/>
    </row>
    <row r="72" spans="1:52" ht="14.25" thickTop="1" thickBot="1">
      <c r="A72" s="323"/>
      <c r="B72" s="181" t="s">
        <v>142</v>
      </c>
      <c r="C72" s="324" t="s">
        <v>143</v>
      </c>
      <c r="D72" s="323"/>
      <c r="E72" s="325"/>
      <c r="F72" s="324" t="s">
        <v>140</v>
      </c>
      <c r="G72" s="326"/>
      <c r="H72" s="327"/>
      <c r="I72" s="328" t="s">
        <v>144</v>
      </c>
      <c r="J72" s="329"/>
      <c r="K72" s="329"/>
      <c r="L72" s="237"/>
      <c r="M72" s="237"/>
      <c r="N72" s="237"/>
      <c r="O72" s="237"/>
      <c r="P72" s="237"/>
      <c r="Q72" s="237"/>
      <c r="AD72" s="330"/>
      <c r="AE72" s="237"/>
      <c r="AF72" s="237"/>
      <c r="AM72" s="550" t="s">
        <v>128</v>
      </c>
      <c r="AN72" s="928" t="s">
        <v>525</v>
      </c>
      <c r="AO72" s="928"/>
      <c r="AP72" s="929"/>
      <c r="AQ72" s="550" t="s">
        <v>128</v>
      </c>
      <c r="AR72" s="928"/>
      <c r="AS72" s="928"/>
      <c r="AT72" s="929"/>
      <c r="AU72" s="928"/>
      <c r="AV72" s="928"/>
      <c r="AW72" s="929"/>
      <c r="AX72" s="928"/>
      <c r="AY72" s="928"/>
      <c r="AZ72" s="929"/>
    </row>
    <row r="73" spans="1:52" ht="14.25" thickTop="1" thickBot="1">
      <c r="A73" s="331"/>
      <c r="B73" s="323" t="s">
        <v>145</v>
      </c>
      <c r="C73" s="332">
        <v>320.31</v>
      </c>
      <c r="D73" s="332">
        <v>320.31</v>
      </c>
      <c r="E73" s="333">
        <v>13453.02</v>
      </c>
      <c r="F73" s="333">
        <v>297.03999999999996</v>
      </c>
      <c r="G73" s="333">
        <v>297.03999999999996</v>
      </c>
      <c r="H73" s="333">
        <v>12475.679999999998</v>
      </c>
      <c r="I73" s="325">
        <v>299.55292800000001</v>
      </c>
      <c r="J73" s="325">
        <v>299.55292800000001</v>
      </c>
      <c r="K73" s="325">
        <v>12581.222976000001</v>
      </c>
      <c r="L73" s="237"/>
      <c r="M73" s="237"/>
      <c r="N73" s="237"/>
      <c r="O73" s="237"/>
      <c r="P73" s="237"/>
      <c r="Q73" s="237"/>
      <c r="AE73" s="237"/>
      <c r="AF73" s="237"/>
      <c r="AM73" s="551" t="s">
        <v>138</v>
      </c>
      <c r="AN73" s="526">
        <v>513.24140203400077</v>
      </c>
      <c r="AO73" s="526">
        <v>513.24140203400077</v>
      </c>
      <c r="AP73" s="527">
        <v>21556.13888542803</v>
      </c>
      <c r="AQ73" s="551" t="s">
        <v>138</v>
      </c>
      <c r="AR73" s="526"/>
      <c r="AS73" s="526"/>
      <c r="AT73" s="527"/>
      <c r="AU73" s="526"/>
      <c r="AV73" s="526"/>
      <c r="AW73" s="527"/>
      <c r="AX73" s="526"/>
      <c r="AY73" s="526"/>
      <c r="AZ73" s="527"/>
    </row>
    <row r="74" spans="1:52" ht="14.25" thickTop="1" thickBot="1">
      <c r="A74" s="334"/>
      <c r="B74" s="335" t="s">
        <v>128</v>
      </c>
      <c r="C74" s="236"/>
      <c r="D74" s="236"/>
      <c r="E74" s="296"/>
      <c r="F74" s="296"/>
      <c r="G74" s="296"/>
      <c r="H74" s="296"/>
      <c r="I74" s="336" t="s">
        <v>146</v>
      </c>
      <c r="J74" s="337"/>
      <c r="K74" s="338"/>
      <c r="L74" s="336" t="s">
        <v>147</v>
      </c>
      <c r="M74" s="337"/>
      <c r="N74" s="338"/>
      <c r="O74" s="336" t="s">
        <v>147</v>
      </c>
      <c r="P74" s="337"/>
      <c r="Q74" s="338"/>
      <c r="R74" s="336" t="s">
        <v>133</v>
      </c>
      <c r="S74" s="337"/>
      <c r="T74" s="338"/>
      <c r="U74" s="336" t="s">
        <v>134</v>
      </c>
      <c r="V74" s="337"/>
      <c r="W74" s="338"/>
      <c r="X74" s="339" t="s">
        <v>135</v>
      </c>
      <c r="Y74" s="337"/>
      <c r="Z74" s="338"/>
      <c r="AA74" s="339" t="s">
        <v>136</v>
      </c>
      <c r="AB74" s="337"/>
      <c r="AC74" s="338"/>
      <c r="AD74" s="339" t="s">
        <v>137</v>
      </c>
      <c r="AE74" s="337"/>
      <c r="AF74" s="338"/>
      <c r="AG74" s="339" t="s">
        <v>377</v>
      </c>
      <c r="AH74" s="337"/>
      <c r="AI74" s="338"/>
      <c r="AJ74" s="339" t="s">
        <v>429</v>
      </c>
      <c r="AK74" s="337"/>
      <c r="AL74" s="338"/>
      <c r="AM74" s="551" t="s">
        <v>139</v>
      </c>
      <c r="AN74" s="930" t="s">
        <v>526</v>
      </c>
      <c r="AO74" s="930"/>
      <c r="AP74" s="931"/>
      <c r="AQ74" s="551" t="s">
        <v>139</v>
      </c>
      <c r="AR74" s="930"/>
      <c r="AS74" s="930"/>
      <c r="AT74" s="931"/>
      <c r="AU74" s="930"/>
      <c r="AV74" s="930"/>
      <c r="AW74" s="931"/>
      <c r="AX74" s="930"/>
      <c r="AY74" s="930"/>
      <c r="AZ74" s="931"/>
    </row>
    <row r="75" spans="1:52" ht="14.25" thickTop="1" thickBot="1">
      <c r="A75" s="340"/>
      <c r="B75" s="341" t="s">
        <v>139</v>
      </c>
      <c r="C75" s="342"/>
      <c r="D75" s="342"/>
      <c r="E75" s="343"/>
      <c r="F75" s="343"/>
      <c r="G75" s="343"/>
      <c r="H75" s="343"/>
      <c r="I75" s="333">
        <v>313.76052800000002</v>
      </c>
      <c r="J75" s="344">
        <v>313.76052800000002</v>
      </c>
      <c r="K75" s="345">
        <v>13177.942176</v>
      </c>
      <c r="L75" s="333">
        <v>329.66471903999997</v>
      </c>
      <c r="M75" s="344">
        <v>329.66471903999997</v>
      </c>
      <c r="N75" s="345">
        <v>13845.918199679998</v>
      </c>
      <c r="O75" s="333">
        <v>344.64763738343999</v>
      </c>
      <c r="P75" s="344">
        <v>344.64763738343999</v>
      </c>
      <c r="Q75" s="345">
        <v>14475.200770104479</v>
      </c>
      <c r="R75" s="333">
        <v>344.64763738343999</v>
      </c>
      <c r="S75" s="344">
        <v>344.64763738343999</v>
      </c>
      <c r="T75" s="345">
        <v>14475.200770104479</v>
      </c>
      <c r="U75" s="333">
        <v>358.65642186221817</v>
      </c>
      <c r="V75" s="344">
        <v>358.65642186221817</v>
      </c>
      <c r="W75" s="345">
        <v>15063.569718213163</v>
      </c>
      <c r="X75" s="333">
        <v>373.79802924783672</v>
      </c>
      <c r="Y75" s="344">
        <v>373.79802924783672</v>
      </c>
      <c r="Z75" s="345">
        <v>15699.517228409142</v>
      </c>
      <c r="AA75" s="333">
        <v>393.82793640870153</v>
      </c>
      <c r="AB75" s="344">
        <v>393.82793640870153</v>
      </c>
      <c r="AC75" s="345">
        <v>16540.773329165466</v>
      </c>
      <c r="AD75" s="333">
        <f>38.72*1.0649*1.055*1.0485*1.0448*1.0569*1.0767*1.02+AE40</f>
        <v>405.09297489725367</v>
      </c>
      <c r="AE75" s="344">
        <f>AD75</f>
        <v>405.09297489725367</v>
      </c>
      <c r="AF75" s="345">
        <f>AE75*42</f>
        <v>17013.904945684655</v>
      </c>
      <c r="AG75" s="333">
        <v>417.33979620149665</v>
      </c>
      <c r="AH75" s="344">
        <v>417.33979620149665</v>
      </c>
      <c r="AI75" s="345">
        <v>17528.27144046286</v>
      </c>
      <c r="AJ75" s="333">
        <v>430.27657477981245</v>
      </c>
      <c r="AK75" s="344">
        <v>430.27657477981245</v>
      </c>
      <c r="AL75" s="345">
        <v>18071.616140752121</v>
      </c>
      <c r="AM75" s="551" t="s">
        <v>141</v>
      </c>
      <c r="AN75" s="526">
        <v>505.85237467218178</v>
      </c>
      <c r="AO75" s="526">
        <v>505.85237467218178</v>
      </c>
      <c r="AP75" s="527">
        <v>21245.799736231635</v>
      </c>
      <c r="AQ75" s="551" t="s">
        <v>141</v>
      </c>
      <c r="AR75" s="526"/>
      <c r="AS75" s="526"/>
      <c r="AT75" s="527"/>
      <c r="AU75" s="526"/>
      <c r="AV75" s="526"/>
      <c r="AW75" s="527"/>
      <c r="AX75" s="526"/>
      <c r="AY75" s="526"/>
      <c r="AZ75" s="527"/>
    </row>
    <row r="76" spans="1:52" ht="13.5" thickTop="1">
      <c r="A76" s="182"/>
      <c r="B76" s="182" t="s">
        <v>148</v>
      </c>
      <c r="C76" s="237"/>
      <c r="D76" s="237"/>
      <c r="E76" s="237"/>
      <c r="G76" s="237"/>
      <c r="H76" s="237"/>
      <c r="I76" s="330">
        <v>41.232927999999994</v>
      </c>
      <c r="J76" s="237"/>
      <c r="K76" s="237"/>
      <c r="L76" s="330">
        <v>43.500739039999992</v>
      </c>
      <c r="M76" s="237"/>
      <c r="N76" s="237"/>
      <c r="O76" s="330">
        <v>45.610524883439993</v>
      </c>
      <c r="P76" s="237"/>
      <c r="Q76" s="237"/>
      <c r="R76" s="330">
        <v>45.610524883439993</v>
      </c>
      <c r="U76" s="330">
        <v>47.653876398218102</v>
      </c>
      <c r="X76" s="330">
        <v>50.355381965276713</v>
      </c>
      <c r="AA76" s="330">
        <v>54.227639762013432</v>
      </c>
      <c r="AD76" s="330">
        <v>55.31</v>
      </c>
      <c r="AE76" s="237"/>
      <c r="AF76" s="237"/>
      <c r="AG76" s="346">
        <v>57.063327000000008</v>
      </c>
      <c r="AJ76" s="346">
        <v>59.191789097100013</v>
      </c>
      <c r="AM76" s="551" t="s">
        <v>139</v>
      </c>
      <c r="AN76" s="935"/>
      <c r="AO76" s="936"/>
      <c r="AP76" s="937"/>
      <c r="AQ76" s="551" t="s">
        <v>139</v>
      </c>
      <c r="AR76" s="935"/>
      <c r="AS76" s="936"/>
      <c r="AT76" s="937"/>
      <c r="AU76" s="935"/>
      <c r="AV76" s="936"/>
      <c r="AW76" s="937"/>
      <c r="AX76" s="935"/>
      <c r="AY76" s="936"/>
      <c r="AZ76" s="937"/>
    </row>
    <row r="77" spans="1:52">
      <c r="A77" s="347" t="s">
        <v>149</v>
      </c>
      <c r="B77" s="237"/>
      <c r="C77" s="237"/>
      <c r="D77" s="237"/>
      <c r="E77" s="237"/>
      <c r="F77" s="322"/>
      <c r="G77" s="237"/>
      <c r="H77" s="237"/>
      <c r="I77" s="237"/>
      <c r="J77" s="237"/>
      <c r="K77" s="237"/>
      <c r="L77" s="237"/>
      <c r="M77" s="237"/>
      <c r="N77" s="237"/>
      <c r="O77" s="237"/>
      <c r="P77" s="237"/>
      <c r="Q77" s="237"/>
      <c r="AM77" s="552" t="s">
        <v>142</v>
      </c>
      <c r="AN77" s="938"/>
      <c r="AO77" s="939"/>
      <c r="AP77" s="940"/>
      <c r="AQ77" s="552" t="s">
        <v>142</v>
      </c>
      <c r="AR77" s="938"/>
      <c r="AS77" s="939"/>
      <c r="AT77" s="940"/>
      <c r="AU77" s="938"/>
      <c r="AV77" s="939"/>
      <c r="AW77" s="940"/>
      <c r="AX77" s="938"/>
      <c r="AY77" s="939"/>
      <c r="AZ77" s="940"/>
    </row>
    <row r="78" spans="1:52">
      <c r="A78" s="347" t="s">
        <v>150</v>
      </c>
      <c r="B78" s="237"/>
      <c r="C78" s="237"/>
      <c r="D78" s="237"/>
      <c r="E78" s="237"/>
      <c r="F78" s="322"/>
      <c r="G78" s="237"/>
      <c r="H78" s="237"/>
      <c r="I78" s="237"/>
      <c r="J78" s="237"/>
      <c r="K78" s="237"/>
      <c r="L78" s="348"/>
      <c r="M78" s="237"/>
      <c r="N78" s="237"/>
      <c r="O78" s="349"/>
      <c r="P78" s="237"/>
      <c r="Q78" s="237"/>
      <c r="AC78" s="350"/>
      <c r="AM78" s="551" t="s">
        <v>145</v>
      </c>
      <c r="AN78" s="941"/>
      <c r="AO78" s="942"/>
      <c r="AP78" s="943"/>
      <c r="AQ78" s="551" t="s">
        <v>145</v>
      </c>
      <c r="AR78" s="941"/>
      <c r="AS78" s="942"/>
      <c r="AT78" s="943"/>
      <c r="AU78" s="941"/>
      <c r="AV78" s="942"/>
      <c r="AW78" s="943"/>
      <c r="AX78" s="941"/>
      <c r="AY78" s="942"/>
      <c r="AZ78" s="943"/>
    </row>
    <row r="79" spans="1:52">
      <c r="A79" s="182"/>
      <c r="B79" s="237"/>
      <c r="C79" s="237"/>
      <c r="D79" s="237"/>
      <c r="E79" s="237"/>
      <c r="F79" s="237"/>
      <c r="G79" s="237"/>
      <c r="H79" s="237"/>
      <c r="I79" s="237"/>
      <c r="J79" s="237"/>
      <c r="K79" s="237"/>
      <c r="L79" s="237"/>
      <c r="M79" s="237"/>
      <c r="N79" s="237"/>
      <c r="O79" s="237"/>
      <c r="P79" s="237"/>
      <c r="Q79" s="237"/>
      <c r="AC79" s="330"/>
      <c r="AM79" s="551" t="s">
        <v>128</v>
      </c>
      <c r="AN79" s="930" t="s">
        <v>526</v>
      </c>
      <c r="AO79" s="930"/>
      <c r="AP79" s="931"/>
      <c r="AQ79" s="551" t="s">
        <v>128</v>
      </c>
      <c r="AR79" s="930"/>
      <c r="AS79" s="930"/>
      <c r="AT79" s="931"/>
      <c r="AU79" s="930"/>
      <c r="AV79" s="930"/>
      <c r="AW79" s="931"/>
      <c r="AX79" s="930"/>
      <c r="AY79" s="930"/>
      <c r="AZ79" s="931"/>
    </row>
    <row r="80" spans="1:52" ht="12.95" customHeight="1">
      <c r="A80" s="237"/>
      <c r="B80" s="237"/>
      <c r="C80" s="237"/>
      <c r="D80" s="237"/>
      <c r="E80" s="237"/>
      <c r="F80" s="237"/>
      <c r="G80" s="237"/>
      <c r="H80" s="237"/>
      <c r="I80" s="237"/>
      <c r="J80" s="237"/>
      <c r="K80" s="237"/>
      <c r="L80" s="237"/>
      <c r="M80" s="237"/>
      <c r="N80" s="237"/>
      <c r="O80" s="237"/>
      <c r="P80" s="237"/>
      <c r="Q80" s="237"/>
      <c r="AM80" s="551" t="s">
        <v>139</v>
      </c>
      <c r="AN80" s="526">
        <v>442.85011881106925</v>
      </c>
      <c r="AO80" s="526">
        <v>442.85011881106925</v>
      </c>
      <c r="AP80" s="527">
        <v>18599.704990064907</v>
      </c>
      <c r="AQ80" s="551" t="s">
        <v>139</v>
      </c>
      <c r="AR80" s="526"/>
      <c r="AS80" s="526"/>
      <c r="AT80" s="527"/>
      <c r="AU80" s="526"/>
      <c r="AV80" s="526"/>
      <c r="AW80" s="527"/>
      <c r="AX80" s="526"/>
      <c r="AY80" s="526"/>
      <c r="AZ80" s="527"/>
    </row>
    <row r="81" spans="1:52" ht="36" customHeight="1" thickBot="1">
      <c r="A81" s="237"/>
      <c r="B81" s="237"/>
      <c r="C81" s="237"/>
      <c r="D81" s="237"/>
      <c r="E81" s="237"/>
      <c r="F81" s="237"/>
      <c r="G81" s="237"/>
      <c r="H81" s="237"/>
      <c r="I81" s="237"/>
      <c r="J81" s="237"/>
      <c r="K81" s="237"/>
      <c r="L81" s="237"/>
      <c r="M81" s="237"/>
      <c r="N81" s="237"/>
      <c r="O81" s="237"/>
      <c r="P81" s="237"/>
      <c r="Q81" s="237"/>
      <c r="Z81" s="946" t="s">
        <v>151</v>
      </c>
      <c r="AA81" s="933"/>
      <c r="AD81" s="946" t="s">
        <v>152</v>
      </c>
      <c r="AE81" s="933"/>
      <c r="AG81" s="946" t="s">
        <v>430</v>
      </c>
      <c r="AH81" s="951"/>
      <c r="AJ81" s="946" t="s">
        <v>430</v>
      </c>
      <c r="AK81" s="951"/>
      <c r="AM81" s="534" t="s">
        <v>148</v>
      </c>
      <c r="AN81" s="528">
        <v>60.636068751069253</v>
      </c>
      <c r="AO81" s="944"/>
      <c r="AP81" s="945"/>
      <c r="AQ81" s="534" t="s">
        <v>148</v>
      </c>
      <c r="AR81" s="528"/>
      <c r="AS81" s="944"/>
      <c r="AT81" s="945"/>
      <c r="AU81" s="528"/>
      <c r="AV81" s="944"/>
      <c r="AW81" s="945"/>
      <c r="AX81" s="528"/>
      <c r="AY81" s="944"/>
      <c r="AZ81" s="945"/>
    </row>
    <row r="82" spans="1:52">
      <c r="A82" s="237"/>
      <c r="B82" s="237"/>
      <c r="C82" s="237"/>
      <c r="D82" s="237"/>
      <c r="E82" s="237"/>
      <c r="F82" s="237"/>
      <c r="G82" s="237"/>
      <c r="H82" s="237"/>
      <c r="I82" s="237"/>
      <c r="J82" s="237"/>
      <c r="K82" s="237"/>
      <c r="L82" s="237"/>
      <c r="M82" s="237"/>
      <c r="N82" s="237"/>
      <c r="O82" s="237"/>
      <c r="P82" s="237"/>
      <c r="Q82" s="237"/>
      <c r="Z82" s="933"/>
      <c r="AA82" s="933"/>
      <c r="AD82" s="933"/>
      <c r="AE82" s="933"/>
      <c r="AG82" s="951"/>
      <c r="AH82" s="951"/>
      <c r="AJ82" s="951"/>
      <c r="AK82" s="951"/>
    </row>
    <row r="83" spans="1:52" ht="81" customHeight="1">
      <c r="A83" s="237"/>
      <c r="B83" s="237"/>
      <c r="C83" s="237"/>
      <c r="D83" s="237"/>
      <c r="E83" s="237"/>
      <c r="F83" s="237"/>
      <c r="G83" s="237"/>
      <c r="H83" s="237"/>
      <c r="I83" s="237"/>
      <c r="J83" s="237"/>
      <c r="K83" s="237"/>
      <c r="L83" s="237"/>
      <c r="M83" s="237"/>
      <c r="N83" s="237"/>
      <c r="O83" s="237"/>
      <c r="P83" s="237"/>
      <c r="Q83" s="237"/>
      <c r="Z83" s="932" t="s">
        <v>153</v>
      </c>
      <c r="AA83" s="933"/>
      <c r="AD83" s="932" t="s">
        <v>154</v>
      </c>
      <c r="AE83" s="933"/>
      <c r="AG83" s="351" t="s">
        <v>431</v>
      </c>
      <c r="AJ83" s="351" t="s">
        <v>431</v>
      </c>
    </row>
    <row r="84" spans="1:52">
      <c r="A84" s="237"/>
      <c r="B84" s="237"/>
      <c r="C84" s="237"/>
      <c r="D84" s="237"/>
      <c r="E84" s="237"/>
      <c r="F84" s="237"/>
      <c r="G84" s="237"/>
      <c r="H84" s="237"/>
      <c r="I84" s="237"/>
      <c r="J84" s="237"/>
      <c r="K84" s="237"/>
      <c r="L84" s="237"/>
      <c r="M84" s="237"/>
      <c r="N84" s="237"/>
      <c r="O84" s="237"/>
      <c r="P84" s="237"/>
      <c r="Q84" s="237"/>
      <c r="AD84" s="934"/>
      <c r="AE84" s="934"/>
    </row>
    <row r="85" spans="1:52">
      <c r="A85" s="237"/>
      <c r="B85" s="237"/>
      <c r="C85" s="237"/>
      <c r="D85" s="237"/>
      <c r="E85" s="237"/>
      <c r="F85" s="237"/>
      <c r="G85" s="237"/>
      <c r="H85" s="237"/>
      <c r="I85" s="237"/>
      <c r="J85" s="237"/>
      <c r="K85" s="237"/>
      <c r="L85" s="237"/>
      <c r="M85" s="237"/>
      <c r="N85" s="237"/>
      <c r="O85" s="237"/>
      <c r="P85" s="237"/>
      <c r="Q85" s="237"/>
      <c r="AD85" s="934"/>
      <c r="AE85" s="934"/>
    </row>
    <row r="86" spans="1:52">
      <c r="A86" s="237"/>
      <c r="B86" s="237"/>
      <c r="C86" s="237"/>
      <c r="D86" s="237"/>
      <c r="E86" s="237"/>
      <c r="F86" s="237"/>
      <c r="G86" s="237"/>
      <c r="H86" s="237"/>
      <c r="I86" s="237"/>
      <c r="J86" s="237"/>
      <c r="K86" s="237"/>
      <c r="L86" s="237"/>
      <c r="M86" s="237"/>
      <c r="N86" s="237"/>
      <c r="O86" s="237"/>
      <c r="P86" s="237"/>
      <c r="Q86" s="237"/>
      <c r="AD86" s="934"/>
      <c r="AE86" s="934"/>
    </row>
    <row r="87" spans="1:52">
      <c r="A87" s="237"/>
      <c r="B87" s="237"/>
      <c r="C87" s="237"/>
      <c r="D87" s="237"/>
      <c r="E87" s="237"/>
      <c r="F87" s="237"/>
      <c r="G87" s="237"/>
      <c r="H87" s="237"/>
      <c r="I87" s="237"/>
      <c r="J87" s="237"/>
      <c r="K87" s="237"/>
      <c r="L87" s="237"/>
      <c r="M87" s="237"/>
      <c r="N87" s="237"/>
      <c r="O87" s="237"/>
      <c r="P87" s="237"/>
      <c r="Q87" s="237"/>
      <c r="AD87" s="934"/>
      <c r="AE87" s="934"/>
    </row>
    <row r="88" spans="1:52">
      <c r="A88" s="237"/>
      <c r="B88" s="237"/>
      <c r="C88" s="237"/>
      <c r="D88" s="237"/>
      <c r="E88" s="237"/>
      <c r="F88" s="237"/>
      <c r="G88" s="237"/>
      <c r="H88" s="237"/>
      <c r="I88" s="237"/>
      <c r="J88" s="237"/>
      <c r="K88" s="237"/>
      <c r="L88" s="237"/>
      <c r="M88" s="237"/>
      <c r="N88" s="237"/>
      <c r="O88" s="237"/>
      <c r="P88" s="237"/>
      <c r="Q88" s="237"/>
      <c r="AD88" s="934"/>
      <c r="AE88" s="934"/>
    </row>
    <row r="89" spans="1:52">
      <c r="A89" s="237"/>
      <c r="B89" s="237"/>
      <c r="C89" s="237"/>
      <c r="D89" s="237"/>
      <c r="E89" s="237"/>
      <c r="F89" s="237"/>
      <c r="G89" s="237"/>
      <c r="H89" s="237"/>
      <c r="I89" s="237"/>
      <c r="J89" s="237"/>
      <c r="K89" s="237"/>
      <c r="L89" s="237"/>
      <c r="M89" s="237"/>
      <c r="N89" s="237"/>
      <c r="O89" s="237"/>
      <c r="P89" s="237"/>
      <c r="Q89" s="237"/>
      <c r="AD89" s="932"/>
      <c r="AE89" s="933"/>
    </row>
    <row r="90" spans="1:52">
      <c r="A90" s="237"/>
      <c r="B90" s="237"/>
      <c r="C90" s="237"/>
      <c r="D90" s="237"/>
      <c r="E90" s="237"/>
      <c r="F90" s="237"/>
      <c r="G90" s="237"/>
      <c r="H90" s="237"/>
      <c r="I90" s="237"/>
      <c r="J90" s="237"/>
      <c r="K90" s="237"/>
      <c r="L90" s="237"/>
      <c r="M90" s="237"/>
      <c r="N90" s="237"/>
      <c r="O90" s="237"/>
      <c r="P90" s="237"/>
      <c r="Q90" s="237"/>
      <c r="AD90" s="237" t="s">
        <v>155</v>
      </c>
      <c r="AG90" s="238" t="s">
        <v>432</v>
      </c>
      <c r="AJ90" s="238" t="s">
        <v>432</v>
      </c>
    </row>
    <row r="91" spans="1:52">
      <c r="A91" s="237"/>
      <c r="B91" s="237"/>
      <c r="C91" s="237"/>
      <c r="D91" s="237"/>
      <c r="E91" s="237"/>
      <c r="F91" s="237"/>
      <c r="G91" s="237"/>
      <c r="H91" s="237"/>
      <c r="I91" s="237"/>
      <c r="J91" s="237"/>
      <c r="K91" s="237"/>
      <c r="L91" s="237"/>
      <c r="M91" s="237"/>
      <c r="N91" s="237"/>
      <c r="O91" s="237"/>
      <c r="P91" s="237"/>
      <c r="Q91" s="237"/>
    </row>
    <row r="92" spans="1:52">
      <c r="A92" s="237"/>
      <c r="B92" s="237"/>
      <c r="C92" s="237"/>
      <c r="D92" s="237"/>
      <c r="E92" s="237"/>
      <c r="F92" s="237"/>
      <c r="G92" s="237"/>
      <c r="H92" s="237"/>
      <c r="I92" s="237"/>
      <c r="J92" s="237"/>
      <c r="K92" s="237"/>
      <c r="L92" s="237"/>
      <c r="M92" s="237"/>
      <c r="N92" s="237"/>
      <c r="O92" s="237"/>
      <c r="P92" s="237"/>
      <c r="Q92" s="237"/>
    </row>
    <row r="93" spans="1:52">
      <c r="A93" s="237"/>
      <c r="B93" s="237"/>
      <c r="C93" s="237"/>
      <c r="D93" s="237"/>
      <c r="E93" s="237"/>
      <c r="F93" s="237"/>
      <c r="G93" s="237"/>
      <c r="H93" s="237"/>
      <c r="I93" s="237"/>
      <c r="J93" s="237"/>
      <c r="K93" s="237"/>
      <c r="L93" s="237"/>
      <c r="M93" s="237"/>
      <c r="N93" s="237"/>
      <c r="O93" s="237"/>
      <c r="P93" s="237"/>
      <c r="Q93" s="237"/>
    </row>
    <row r="94" spans="1:52">
      <c r="A94" s="237"/>
      <c r="B94" s="237"/>
      <c r="C94" s="237"/>
      <c r="D94" s="237"/>
      <c r="E94" s="237"/>
      <c r="F94" s="237"/>
      <c r="G94" s="237"/>
      <c r="H94" s="237"/>
      <c r="I94" s="237"/>
      <c r="J94" s="237"/>
      <c r="K94" s="237"/>
      <c r="L94" s="237"/>
      <c r="M94" s="237"/>
      <c r="N94" s="237"/>
      <c r="O94" s="237"/>
      <c r="P94" s="237"/>
      <c r="Q94" s="237"/>
    </row>
    <row r="95" spans="1:52">
      <c r="A95" s="237"/>
      <c r="B95" s="237"/>
      <c r="C95" s="237"/>
      <c r="D95" s="237"/>
      <c r="E95" s="237"/>
      <c r="F95" s="237"/>
      <c r="G95" s="237"/>
      <c r="H95" s="237"/>
      <c r="I95" s="237"/>
      <c r="J95" s="237"/>
      <c r="K95" s="237"/>
      <c r="L95" s="237"/>
      <c r="M95" s="237"/>
      <c r="N95" s="237"/>
      <c r="O95" s="237"/>
      <c r="P95" s="237"/>
      <c r="Q95" s="237"/>
    </row>
    <row r="96" spans="1:52">
      <c r="A96" s="237"/>
      <c r="B96" s="237"/>
      <c r="C96" s="237"/>
      <c r="D96" s="237"/>
      <c r="E96" s="237"/>
      <c r="F96" s="237"/>
      <c r="G96" s="237"/>
      <c r="H96" s="237"/>
      <c r="I96" s="237"/>
      <c r="J96" s="237"/>
      <c r="K96" s="237"/>
      <c r="L96" s="237"/>
      <c r="M96" s="237"/>
      <c r="N96" s="237"/>
      <c r="O96" s="237"/>
      <c r="P96" s="237"/>
      <c r="Q96" s="237"/>
    </row>
    <row r="97" spans="1:17">
      <c r="A97" s="237"/>
      <c r="B97" s="237"/>
      <c r="C97" s="237"/>
      <c r="D97" s="237"/>
      <c r="E97" s="237"/>
      <c r="F97" s="237"/>
      <c r="G97" s="237"/>
      <c r="H97" s="237"/>
      <c r="I97" s="237"/>
      <c r="J97" s="237"/>
      <c r="K97" s="237"/>
      <c r="L97" s="237"/>
      <c r="M97" s="237"/>
      <c r="N97" s="237"/>
      <c r="O97" s="237"/>
      <c r="P97" s="237"/>
      <c r="Q97" s="237"/>
    </row>
    <row r="98" spans="1:17">
      <c r="A98" s="237"/>
      <c r="B98" s="237"/>
      <c r="C98" s="237"/>
      <c r="D98" s="237"/>
      <c r="E98" s="237"/>
      <c r="F98" s="237"/>
      <c r="G98" s="237"/>
      <c r="H98" s="237"/>
      <c r="I98" s="237"/>
      <c r="J98" s="237"/>
      <c r="K98" s="237"/>
      <c r="L98" s="237"/>
      <c r="M98" s="237"/>
      <c r="N98" s="237"/>
      <c r="O98" s="237"/>
      <c r="P98" s="237"/>
      <c r="Q98" s="237"/>
    </row>
    <row r="99" spans="1:17">
      <c r="A99" s="237"/>
      <c r="B99" s="237"/>
      <c r="C99" s="237"/>
      <c r="D99" s="237"/>
      <c r="E99" s="237"/>
      <c r="F99" s="237"/>
      <c r="G99" s="237"/>
      <c r="H99" s="237"/>
      <c r="I99" s="237"/>
      <c r="J99" s="237"/>
      <c r="K99" s="237"/>
      <c r="L99" s="237"/>
      <c r="M99" s="237"/>
      <c r="N99" s="237"/>
      <c r="O99" s="237"/>
      <c r="P99" s="237"/>
      <c r="Q99" s="237"/>
    </row>
    <row r="100" spans="1:17">
      <c r="A100" s="237"/>
      <c r="B100" s="237"/>
      <c r="C100" s="237"/>
      <c r="D100" s="237"/>
      <c r="E100" s="237"/>
      <c r="F100" s="237"/>
      <c r="G100" s="237"/>
      <c r="H100" s="237"/>
      <c r="I100" s="237"/>
      <c r="J100" s="237"/>
      <c r="K100" s="237"/>
      <c r="L100" s="237"/>
      <c r="M100" s="237"/>
      <c r="N100" s="237"/>
      <c r="O100" s="237"/>
      <c r="P100" s="237"/>
      <c r="Q100" s="237"/>
    </row>
    <row r="101" spans="1:17">
      <c r="A101" s="237"/>
      <c r="B101" s="237"/>
      <c r="C101" s="237"/>
      <c r="D101" s="237"/>
      <c r="E101" s="237"/>
      <c r="F101" s="237"/>
      <c r="G101" s="237"/>
      <c r="H101" s="237"/>
      <c r="I101" s="237"/>
      <c r="J101" s="237"/>
      <c r="K101" s="237"/>
      <c r="L101" s="237"/>
      <c r="M101" s="237"/>
      <c r="N101" s="237"/>
      <c r="O101" s="237"/>
      <c r="P101" s="237"/>
      <c r="Q101" s="237"/>
    </row>
    <row r="102" spans="1:17">
      <c r="A102" s="237"/>
      <c r="B102" s="237"/>
      <c r="C102" s="237"/>
      <c r="D102" s="237"/>
      <c r="E102" s="237"/>
      <c r="F102" s="237"/>
      <c r="G102" s="237"/>
      <c r="H102" s="237"/>
      <c r="I102" s="237"/>
      <c r="J102" s="237"/>
      <c r="K102" s="237"/>
      <c r="L102" s="237"/>
      <c r="M102" s="237"/>
      <c r="N102" s="237"/>
      <c r="O102" s="237"/>
      <c r="P102" s="237"/>
      <c r="Q102" s="237"/>
    </row>
    <row r="103" spans="1:17">
      <c r="A103" s="237"/>
      <c r="B103" s="237"/>
      <c r="C103" s="237"/>
      <c r="D103" s="237"/>
      <c r="E103" s="237"/>
      <c r="F103" s="237"/>
      <c r="G103" s="237"/>
      <c r="H103" s="237"/>
      <c r="I103" s="237"/>
      <c r="J103" s="237"/>
      <c r="K103" s="237"/>
      <c r="L103" s="237"/>
      <c r="M103" s="237"/>
      <c r="N103" s="237"/>
      <c r="O103" s="237"/>
      <c r="P103" s="237"/>
      <c r="Q103" s="237"/>
    </row>
    <row r="104" spans="1:17">
      <c r="A104" s="237"/>
      <c r="B104" s="237"/>
      <c r="C104" s="237"/>
      <c r="D104" s="237"/>
      <c r="E104" s="237"/>
      <c r="F104" s="237"/>
      <c r="G104" s="237"/>
      <c r="H104" s="237"/>
      <c r="I104" s="237"/>
      <c r="J104" s="237"/>
      <c r="K104" s="237"/>
      <c r="L104" s="237"/>
      <c r="M104" s="237"/>
      <c r="N104" s="237"/>
      <c r="O104" s="237"/>
      <c r="P104" s="237"/>
      <c r="Q104" s="237"/>
    </row>
    <row r="105" spans="1:17">
      <c r="A105" s="237"/>
      <c r="B105" s="237"/>
      <c r="C105" s="237"/>
      <c r="D105" s="237"/>
      <c r="E105" s="237"/>
      <c r="F105" s="237"/>
      <c r="G105" s="237"/>
      <c r="H105" s="237"/>
      <c r="I105" s="237"/>
      <c r="J105" s="237"/>
      <c r="K105" s="237"/>
      <c r="L105" s="237"/>
      <c r="M105" s="237"/>
      <c r="N105" s="237"/>
      <c r="O105" s="237"/>
      <c r="P105" s="237"/>
      <c r="Q105" s="237"/>
    </row>
    <row r="106" spans="1:17">
      <c r="A106" s="237"/>
      <c r="B106" s="237"/>
      <c r="C106" s="237"/>
      <c r="D106" s="237"/>
      <c r="E106" s="237"/>
      <c r="F106" s="237"/>
      <c r="G106" s="237"/>
      <c r="H106" s="237"/>
      <c r="I106" s="237"/>
      <c r="J106" s="237"/>
      <c r="K106" s="237"/>
      <c r="L106" s="237"/>
      <c r="M106" s="237"/>
      <c r="N106" s="237"/>
      <c r="O106" s="237"/>
      <c r="P106" s="237"/>
      <c r="Q106" s="237"/>
    </row>
    <row r="107" spans="1:17">
      <c r="A107" s="237"/>
      <c r="B107" s="237"/>
      <c r="C107" s="237"/>
      <c r="D107" s="237"/>
      <c r="E107" s="237"/>
      <c r="F107" s="237"/>
      <c r="G107" s="237"/>
      <c r="H107" s="237"/>
      <c r="I107" s="237"/>
      <c r="J107" s="237"/>
      <c r="K107" s="237"/>
      <c r="L107" s="237"/>
      <c r="M107" s="237"/>
      <c r="N107" s="237"/>
      <c r="O107" s="237"/>
      <c r="P107" s="237"/>
      <c r="Q107" s="237"/>
    </row>
    <row r="108" spans="1:17" s="237" customFormat="1"/>
    <row r="109" spans="1:17" s="237" customFormat="1"/>
    <row r="110" spans="1:17" s="237" customFormat="1"/>
    <row r="111" spans="1:17" s="237" customFormat="1"/>
    <row r="112" spans="1:17" s="237" customFormat="1"/>
    <row r="113" s="237" customFormat="1"/>
    <row r="114" s="237" customFormat="1"/>
    <row r="115" s="237" customFormat="1"/>
    <row r="116" s="237" customFormat="1"/>
    <row r="117" s="237" customFormat="1"/>
    <row r="118" s="237" customFormat="1"/>
    <row r="119" s="237" customFormat="1"/>
    <row r="120" s="237" customFormat="1"/>
    <row r="121" s="237" customFormat="1"/>
    <row r="122" s="237" customFormat="1"/>
    <row r="123" s="237" customFormat="1"/>
    <row r="124" s="237" customFormat="1"/>
    <row r="125" s="237" customFormat="1"/>
    <row r="126" s="237" customFormat="1"/>
    <row r="127" s="237" customFormat="1"/>
    <row r="128" s="237" customFormat="1"/>
    <row r="129" s="237" customFormat="1"/>
    <row r="130" s="237" customFormat="1"/>
    <row r="131" s="237" customFormat="1"/>
    <row r="132" s="237" customFormat="1"/>
    <row r="133" s="237" customFormat="1"/>
    <row r="134" s="237" customFormat="1"/>
    <row r="135" s="237" customFormat="1"/>
    <row r="136" s="237" customFormat="1"/>
    <row r="137" s="237" customFormat="1"/>
    <row r="138" s="237" customFormat="1"/>
    <row r="139" s="237" customFormat="1"/>
    <row r="140" s="237" customFormat="1"/>
    <row r="141" s="237" customFormat="1"/>
    <row r="142" s="237" customFormat="1"/>
    <row r="143" s="237" customFormat="1"/>
    <row r="144" s="237" customFormat="1"/>
    <row r="145" s="237" customFormat="1"/>
    <row r="146" s="237" customFormat="1"/>
    <row r="147" s="237" customFormat="1"/>
    <row r="148" s="237" customFormat="1"/>
    <row r="149" s="237" customFormat="1"/>
    <row r="150" s="237" customFormat="1"/>
    <row r="151" s="237" customFormat="1"/>
    <row r="152" s="237" customFormat="1"/>
    <row r="153" s="237" customFormat="1"/>
    <row r="154" s="237" customFormat="1"/>
    <row r="155" s="237" customFormat="1"/>
    <row r="156" s="237" customFormat="1"/>
    <row r="157" s="237" customFormat="1"/>
    <row r="158" s="237" customFormat="1"/>
    <row r="159" s="237" customFormat="1"/>
    <row r="160" s="237" customFormat="1"/>
    <row r="161" s="237" customFormat="1"/>
    <row r="162" s="237" customFormat="1"/>
    <row r="163" s="237" customFormat="1"/>
    <row r="164" s="237" customFormat="1"/>
    <row r="165" s="237" customFormat="1"/>
    <row r="166" s="237" customFormat="1"/>
    <row r="167" s="237" customFormat="1"/>
    <row r="168" s="237" customFormat="1"/>
    <row r="169" s="237" customFormat="1"/>
    <row r="170" s="237" customFormat="1"/>
    <row r="171" s="237" customFormat="1"/>
    <row r="172" s="237" customFormat="1"/>
    <row r="173" s="237" customFormat="1"/>
    <row r="174" s="237" customFormat="1"/>
    <row r="175" s="237" customFormat="1"/>
    <row r="176" s="237" customFormat="1"/>
    <row r="177" s="237" customFormat="1"/>
    <row r="178" s="237" customFormat="1"/>
  </sheetData>
  <mergeCells count="56">
    <mergeCell ref="AX76:AZ78"/>
    <mergeCell ref="AX79:AZ79"/>
    <mergeCell ref="AY81:AZ81"/>
    <mergeCell ref="AX1:AZ1"/>
    <mergeCell ref="AX2:AY3"/>
    <mergeCell ref="AZ2:AZ3"/>
    <mergeCell ref="AX72:AZ72"/>
    <mergeCell ref="AX74:AZ74"/>
    <mergeCell ref="AU76:AW78"/>
    <mergeCell ref="AU79:AW79"/>
    <mergeCell ref="AV81:AW81"/>
    <mergeCell ref="AU1:AW1"/>
    <mergeCell ref="AU2:AV3"/>
    <mergeCell ref="AW2:AW3"/>
    <mergeCell ref="AU72:AW72"/>
    <mergeCell ref="AU74:AW74"/>
    <mergeCell ref="R3:T3"/>
    <mergeCell ref="U3:W3"/>
    <mergeCell ref="A2:B3"/>
    <mergeCell ref="C3:E3"/>
    <mergeCell ref="F3:H3"/>
    <mergeCell ref="I3:K3"/>
    <mergeCell ref="L3:N3"/>
    <mergeCell ref="O3:Q3"/>
    <mergeCell ref="X3:Z3"/>
    <mergeCell ref="AA3:AC3"/>
    <mergeCell ref="AD3:AF3"/>
    <mergeCell ref="AA1:AC1"/>
    <mergeCell ref="AD1:AF1"/>
    <mergeCell ref="AR76:AT78"/>
    <mergeCell ref="AR79:AT79"/>
    <mergeCell ref="AS81:AT81"/>
    <mergeCell ref="AD89:AE89"/>
    <mergeCell ref="AJ1:AL1"/>
    <mergeCell ref="AJ3:AL3"/>
    <mergeCell ref="AD81:AE82"/>
    <mergeCell ref="AG81:AH82"/>
    <mergeCell ref="AJ81:AK82"/>
    <mergeCell ref="AG1:AI1"/>
    <mergeCell ref="AG3:AI3"/>
    <mergeCell ref="AN1:AP1"/>
    <mergeCell ref="AN2:AO3"/>
    <mergeCell ref="AP2:AP3"/>
    <mergeCell ref="AN72:AP72"/>
    <mergeCell ref="AN74:AP74"/>
    <mergeCell ref="Z83:AA83"/>
    <mergeCell ref="AD83:AE88"/>
    <mergeCell ref="AN76:AP78"/>
    <mergeCell ref="AN79:AP79"/>
    <mergeCell ref="AO81:AP81"/>
    <mergeCell ref="Z81:AA82"/>
    <mergeCell ref="AR2:AS3"/>
    <mergeCell ref="AT2:AT3"/>
    <mergeCell ref="AR1:AT1"/>
    <mergeCell ref="AR72:AT72"/>
    <mergeCell ref="AR74:AT74"/>
  </mergeCells>
  <pageMargins left="0.70866141732283472" right="0.70866141732283472" top="0.74803149606299213" bottom="0.74803149606299213" header="0.31496062992125984" footer="0.31496062992125984"/>
  <pageSetup scale="61"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pageSetUpPr fitToPage="1"/>
  </sheetPr>
  <dimension ref="A1:O41"/>
  <sheetViews>
    <sheetView showGridLines="0" zoomScale="80" zoomScaleNormal="80" workbookViewId="0">
      <selection activeCell="B1" sqref="B1"/>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580</v>
      </c>
    </row>
    <row r="2" spans="1:15" ht="48.75" customHeight="1">
      <c r="B2" s="1013" t="s">
        <v>579</v>
      </c>
      <c r="C2" s="1013"/>
      <c r="D2" s="1013"/>
      <c r="E2" s="1013"/>
      <c r="F2" s="1013"/>
    </row>
    <row r="3" spans="1:15">
      <c r="B3" s="448"/>
    </row>
    <row r="4" spans="1:15" ht="15.75" thickBot="1">
      <c r="B4" s="12" t="s">
        <v>394</v>
      </c>
      <c r="C4" s="17"/>
      <c r="E4" s="12" t="str">
        <f>+B4</f>
        <v>Información según Resolución vigente para el mes (Minminas)</v>
      </c>
    </row>
    <row r="5" spans="1:15" s="361" customFormat="1" ht="26.25" thickTop="1">
      <c r="A5" s="449"/>
      <c r="B5" s="1016" t="s">
        <v>7</v>
      </c>
      <c r="C5" s="91" t="s">
        <v>176</v>
      </c>
      <c r="D5" s="449"/>
      <c r="E5" s="1014" t="s">
        <v>7</v>
      </c>
      <c r="F5" s="93" t="s">
        <v>387</v>
      </c>
      <c r="H5" s="561"/>
      <c r="O5" s="450"/>
    </row>
    <row r="6" spans="1:15" s="361" customFormat="1" ht="15.75" thickBot="1">
      <c r="A6" s="449"/>
      <c r="B6" s="1017"/>
      <c r="C6" s="92" t="s">
        <v>177</v>
      </c>
      <c r="D6" s="449"/>
      <c r="E6" s="1015"/>
      <c r="F6" s="94" t="s">
        <v>177</v>
      </c>
      <c r="H6" s="562"/>
      <c r="O6" s="450"/>
    </row>
    <row r="7" spans="1:15" ht="15.75" thickTop="1">
      <c r="A7" s="449"/>
      <c r="B7" s="87" t="s">
        <v>449</v>
      </c>
      <c r="C7" s="90">
        <f>+'OTROS DPTOS - BASE'!C11</f>
        <v>3563.1664640000004</v>
      </c>
      <c r="E7" s="100" t="s">
        <v>451</v>
      </c>
      <c r="F7" s="451">
        <f>+'OTROS DPTOS - BASE'!F11</f>
        <v>3072.5269356600002</v>
      </c>
      <c r="G7" s="562"/>
      <c r="H7" s="485"/>
      <c r="O7" s="450"/>
    </row>
    <row r="8" spans="1:15" ht="25.5">
      <c r="A8" s="449"/>
      <c r="B8" s="88" t="s">
        <v>506</v>
      </c>
      <c r="C8" s="363">
        <f>+'OTROS DPTOS - BASE'!C12</f>
        <v>139.10414710000001</v>
      </c>
      <c r="E8" s="99" t="s">
        <v>452</v>
      </c>
      <c r="F8" s="96">
        <f>+'OTROS DPTOS - BASE'!F12</f>
        <v>211.5</v>
      </c>
      <c r="G8" s="562"/>
      <c r="H8" s="485"/>
      <c r="O8" s="450"/>
    </row>
    <row r="9" spans="1:15">
      <c r="A9" s="449"/>
      <c r="B9" s="88" t="s">
        <v>481</v>
      </c>
      <c r="C9" s="363">
        <f>+'OTROS DPTOS - BASE'!C13</f>
        <v>78.87405600000001</v>
      </c>
      <c r="E9" s="89" t="s">
        <v>391</v>
      </c>
      <c r="F9" s="370">
        <f>SUM(F7:F8)</f>
        <v>3284.0269356600002</v>
      </c>
      <c r="G9" s="561"/>
      <c r="H9" s="484"/>
      <c r="O9" s="450"/>
    </row>
    <row r="10" spans="1:15">
      <c r="A10" s="449"/>
      <c r="B10" s="88" t="s">
        <v>482</v>
      </c>
      <c r="C10" s="363">
        <f>+'OTROS DPTOS - BASE'!C14</f>
        <v>7.62</v>
      </c>
      <c r="E10" s="99" t="s">
        <v>508</v>
      </c>
      <c r="F10" s="96">
        <f>+'OTROS DPTOS - BASE'!F14</f>
        <v>139.10414710000001</v>
      </c>
      <c r="G10" s="562"/>
      <c r="H10" s="485"/>
      <c r="O10" s="450"/>
    </row>
    <row r="11" spans="1:15">
      <c r="A11" s="449"/>
      <c r="B11" s="88" t="s">
        <v>507</v>
      </c>
      <c r="C11" s="363">
        <f>+'OTROS DPTOS - BASE'!C15</f>
        <v>5.56</v>
      </c>
      <c r="E11" s="99" t="s">
        <v>453</v>
      </c>
      <c r="F11" s="96">
        <f>+'OTROS DPTOS - BASE'!F15</f>
        <v>8.18</v>
      </c>
      <c r="G11" s="562"/>
      <c r="H11" s="485"/>
      <c r="O11" s="450"/>
    </row>
    <row r="12" spans="1:15">
      <c r="A12" s="449"/>
      <c r="B12" s="88" t="s">
        <v>483</v>
      </c>
      <c r="C12" s="363">
        <f>+'OTROS DPTOS - BASE'!C16</f>
        <v>86.42</v>
      </c>
      <c r="E12" s="89" t="s">
        <v>481</v>
      </c>
      <c r="F12" s="370">
        <f>+'OTROS DPTOS - BASE'!F17</f>
        <v>78.87405600000001</v>
      </c>
      <c r="G12" s="561"/>
      <c r="H12" s="486"/>
      <c r="O12" s="450"/>
    </row>
    <row r="13" spans="1:15">
      <c r="A13" s="449"/>
      <c r="B13" s="95" t="s">
        <v>389</v>
      </c>
      <c r="C13" s="96">
        <f>+'OTROS DPTOS - BASE'!C17</f>
        <v>3880.7346671</v>
      </c>
      <c r="E13" s="89" t="s">
        <v>482</v>
      </c>
      <c r="F13" s="370">
        <f>+'OTROS DPTOS - BASE'!F18</f>
        <v>7.62</v>
      </c>
      <c r="G13" s="561"/>
      <c r="H13" s="486"/>
      <c r="O13" s="450"/>
    </row>
    <row r="14" spans="1:15">
      <c r="A14" s="449"/>
      <c r="B14" s="88" t="s">
        <v>484</v>
      </c>
      <c r="C14" s="363">
        <f>+'OTROS DPTOS - BASE'!C18</f>
        <v>240</v>
      </c>
      <c r="E14" s="89" t="s">
        <v>388</v>
      </c>
      <c r="F14" s="370">
        <f>+'OTROS DPTOS - BASE'!F19</f>
        <v>7.45</v>
      </c>
      <c r="G14" s="561"/>
      <c r="H14" s="486"/>
      <c r="O14" s="450"/>
    </row>
    <row r="15" spans="1:15" ht="25.5">
      <c r="A15" s="449"/>
      <c r="B15" s="88" t="s">
        <v>485</v>
      </c>
      <c r="C15" s="363">
        <f>+'OTROS DPTOS - BASE'!C19</f>
        <v>662</v>
      </c>
      <c r="E15" s="89" t="s">
        <v>483</v>
      </c>
      <c r="F15" s="370">
        <f>+'OTROS DPTOS - BASE'!F20</f>
        <v>86.42</v>
      </c>
      <c r="G15" s="561"/>
      <c r="H15" s="486"/>
      <c r="O15" s="450"/>
    </row>
    <row r="16" spans="1:15">
      <c r="A16" s="449"/>
      <c r="B16" s="88" t="s">
        <v>392</v>
      </c>
      <c r="C16" s="363">
        <f>+'OTROS DPTOS - BASE'!C20</f>
        <v>475</v>
      </c>
      <c r="E16" s="99" t="s">
        <v>389</v>
      </c>
      <c r="F16" s="96">
        <f>SUM(F9:F15)+0.01</f>
        <v>3611.68513876</v>
      </c>
      <c r="G16" s="561"/>
      <c r="H16" s="484"/>
      <c r="O16" s="450"/>
    </row>
    <row r="17" spans="1:15">
      <c r="A17" s="449"/>
      <c r="B17" s="95" t="s">
        <v>450</v>
      </c>
      <c r="C17" s="96">
        <f>+'OTROS DPTOS - BASE'!C21</f>
        <v>5257.7346670999996</v>
      </c>
      <c r="E17" s="89" t="s">
        <v>484</v>
      </c>
      <c r="F17" s="370">
        <f>+'OTROS DPTOS - BASE'!F22</f>
        <v>240</v>
      </c>
      <c r="G17" s="561"/>
      <c r="H17" s="486"/>
      <c r="O17" s="450"/>
    </row>
    <row r="18" spans="1:15" ht="25.5">
      <c r="A18" s="449"/>
      <c r="B18" s="88" t="s">
        <v>486</v>
      </c>
      <c r="C18" s="363">
        <f>+'OTROS DPTOS - BASE'!C22</f>
        <v>400</v>
      </c>
      <c r="E18" s="89" t="s">
        <v>485</v>
      </c>
      <c r="F18" s="370">
        <v>662</v>
      </c>
      <c r="G18" s="562"/>
      <c r="H18" s="485"/>
      <c r="O18" s="450"/>
    </row>
    <row r="19" spans="1:15">
      <c r="A19" s="449"/>
      <c r="B19" s="88" t="s">
        <v>393</v>
      </c>
      <c r="C19" s="363">
        <f>+'OTROS DPTOS - BASE'!C23</f>
        <v>19.239999999999998</v>
      </c>
      <c r="E19" s="99" t="s">
        <v>454</v>
      </c>
      <c r="F19" s="96">
        <f>SUM(F16:F18)</f>
        <v>4513.68513876</v>
      </c>
      <c r="G19" s="561"/>
      <c r="H19" s="484"/>
      <c r="O19" s="450"/>
    </row>
    <row r="20" spans="1:15">
      <c r="A20" s="449"/>
      <c r="B20" s="88" t="s">
        <v>487</v>
      </c>
      <c r="C20" s="363">
        <f>+'OTROS DPTOS - BASE'!C24</f>
        <v>47.82</v>
      </c>
      <c r="E20" s="89" t="s">
        <v>488</v>
      </c>
      <c r="F20" s="370">
        <f>+'OTROS DPTOS - BASE'!F25</f>
        <v>400</v>
      </c>
      <c r="G20" s="561"/>
      <c r="H20" s="486"/>
    </row>
    <row r="21" spans="1:15" ht="15.75" thickBot="1">
      <c r="A21" s="449"/>
      <c r="B21" s="97" t="s">
        <v>480</v>
      </c>
      <c r="C21" s="98">
        <f>+'OTROS DPTOS - BASE'!C25</f>
        <v>5724.7946670999991</v>
      </c>
      <c r="E21" s="89" t="s">
        <v>489</v>
      </c>
      <c r="F21" s="370">
        <f>+'OTROS DPTOS - BASE'!F26</f>
        <v>47.82</v>
      </c>
      <c r="G21" s="561"/>
      <c r="H21" s="486"/>
    </row>
    <row r="22" spans="1:15" ht="15.75" thickTop="1">
      <c r="A22" s="449"/>
      <c r="B22" s="449"/>
      <c r="C22" s="449"/>
      <c r="E22" s="99" t="s">
        <v>455</v>
      </c>
      <c r="F22" s="96">
        <f>SUM(F19:F21)</f>
        <v>4961.5051387599997</v>
      </c>
      <c r="G22" s="561"/>
      <c r="H22" s="486"/>
    </row>
    <row r="23" spans="1:15">
      <c r="A23" s="449"/>
      <c r="E23" s="89" t="s">
        <v>390</v>
      </c>
      <c r="F23" s="370">
        <f>+'OTROS DPTOS - BASE'!F29</f>
        <v>204</v>
      </c>
      <c r="G23" s="561"/>
      <c r="H23" s="486"/>
    </row>
    <row r="24" spans="1:15" ht="15.75" thickBot="1">
      <c r="A24" s="449"/>
      <c r="E24" s="101" t="s">
        <v>480</v>
      </c>
      <c r="F24" s="98">
        <f>F22+F23</f>
        <v>5165.5051387599997</v>
      </c>
      <c r="G24" s="561"/>
      <c r="H24" s="484"/>
    </row>
    <row r="25" spans="1:15" ht="15.75" thickTop="1">
      <c r="A25" s="449"/>
    </row>
    <row r="26" spans="1:15">
      <c r="A26" s="449"/>
    </row>
    <row r="27" spans="1:15" s="453" customFormat="1" ht="70.5" customHeight="1">
      <c r="A27" s="452"/>
      <c r="B27" s="563"/>
      <c r="C27" s="563"/>
      <c r="D27" s="563"/>
      <c r="E27" s="563"/>
      <c r="F27" s="563"/>
      <c r="G27" s="490"/>
      <c r="H27" s="488"/>
    </row>
    <row r="28" spans="1:15" s="453" customFormat="1" ht="70.5" customHeight="1">
      <c r="A28" s="452"/>
      <c r="B28" s="563"/>
      <c r="C28" s="563"/>
      <c r="D28" s="563"/>
      <c r="E28" s="563"/>
      <c r="F28" s="563"/>
      <c r="G28" s="487"/>
      <c r="H28" s="487"/>
    </row>
    <row r="29" spans="1:15" s="453" customFormat="1" ht="70.5" customHeight="1">
      <c r="A29" s="452"/>
      <c r="B29" s="563"/>
      <c r="C29" s="563"/>
      <c r="D29" s="563"/>
      <c r="E29" s="563"/>
      <c r="F29" s="563"/>
      <c r="G29" s="488"/>
      <c r="H29" s="487"/>
    </row>
    <row r="30" spans="1:15" s="453" customFormat="1" ht="70.5" customHeight="1">
      <c r="A30" s="452"/>
      <c r="B30" s="563"/>
      <c r="C30" s="563"/>
      <c r="D30" s="563"/>
      <c r="E30" s="563"/>
      <c r="F30" s="563"/>
      <c r="G30" s="488"/>
      <c r="H30" s="487"/>
    </row>
    <row r="31" spans="1:15" s="453" customFormat="1" ht="70.5" customHeight="1">
      <c r="A31" s="452"/>
      <c r="B31" s="563"/>
      <c r="C31" s="563"/>
      <c r="D31" s="563"/>
      <c r="E31" s="563"/>
      <c r="F31" s="563"/>
      <c r="G31" s="487"/>
      <c r="H31" s="488"/>
    </row>
    <row r="32" spans="1:15" s="453" customFormat="1" ht="70.5" customHeight="1">
      <c r="A32" s="452"/>
      <c r="B32" s="563"/>
      <c r="C32" s="563"/>
      <c r="D32" s="563"/>
      <c r="E32" s="563"/>
      <c r="F32" s="563"/>
      <c r="G32" s="487"/>
      <c r="H32" s="487"/>
    </row>
    <row r="33" spans="1:9" s="453" customFormat="1" ht="70.5" customHeight="1">
      <c r="A33" s="452"/>
      <c r="B33" s="563"/>
      <c r="C33" s="563"/>
      <c r="D33" s="563"/>
      <c r="E33" s="563"/>
      <c r="F33" s="563"/>
      <c r="G33" s="487"/>
      <c r="H33" s="488"/>
    </row>
    <row r="34" spans="1:9" s="453" customFormat="1" ht="70.5" customHeight="1">
      <c r="A34" s="452"/>
      <c r="B34" s="563"/>
      <c r="C34" s="563"/>
      <c r="D34" s="563"/>
      <c r="E34" s="563"/>
      <c r="F34" s="563"/>
      <c r="G34" s="487"/>
      <c r="H34" s="487"/>
      <c r="I34" s="453" t="s">
        <v>361</v>
      </c>
    </row>
    <row r="35" spans="1:9" ht="29.25" customHeight="1">
      <c r="H35" s="487"/>
    </row>
    <row r="37" spans="1:9" ht="89.25" customHeight="1">
      <c r="B37" s="1018" t="s">
        <v>492</v>
      </c>
      <c r="C37" s="1018"/>
      <c r="D37" s="1018"/>
      <c r="E37" s="1018"/>
      <c r="F37" s="1018"/>
    </row>
    <row r="41" spans="1:9">
      <c r="H41" s="489"/>
    </row>
  </sheetData>
  <mergeCells count="4">
    <mergeCell ref="B2:F2"/>
    <mergeCell ref="E5:E6"/>
    <mergeCell ref="B5:B6"/>
    <mergeCell ref="B37:F37"/>
  </mergeCells>
  <pageMargins left="0.7" right="0.7" top="0.75" bottom="0.75" header="0.3" footer="0.3"/>
  <pageSetup scale="39"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6">
    <tabColor rgb="FF7030A0"/>
  </sheetPr>
  <dimension ref="A1:N78"/>
  <sheetViews>
    <sheetView zoomScale="80" zoomScaleNormal="80" workbookViewId="0">
      <selection activeCell="C6" sqref="C6"/>
    </sheetView>
  </sheetViews>
  <sheetFormatPr baseColWidth="10" defaultRowHeight="12.75" outlineLevelRow="1"/>
  <cols>
    <col min="1" max="1" width="11.42578125" style="68"/>
    <col min="2" max="2" width="42.28515625" style="68" customWidth="1"/>
    <col min="3" max="3" width="29.140625" style="68" customWidth="1"/>
    <col min="4" max="4" width="32" style="68" customWidth="1"/>
    <col min="5" max="5" width="13.42578125" style="68" bestFit="1" customWidth="1"/>
    <col min="6" max="6" width="52.140625" style="68" customWidth="1"/>
    <col min="7" max="7" width="20" style="68" customWidth="1"/>
    <col min="8" max="8" width="21" style="68" customWidth="1"/>
    <col min="9" max="9" width="11.42578125" style="68"/>
    <col min="10" max="10" width="12.42578125" style="68" bestFit="1" customWidth="1"/>
    <col min="11" max="16384" width="11.42578125" style="68"/>
  </cols>
  <sheetData>
    <row r="1" spans="1:14" s="206" customFormat="1" ht="46.5" customHeight="1" thickTop="1">
      <c r="B1" s="1005" t="s">
        <v>175</v>
      </c>
      <c r="C1" s="1006"/>
      <c r="D1" s="700"/>
      <c r="F1" s="1005" t="s">
        <v>175</v>
      </c>
      <c r="G1" s="1006"/>
      <c r="H1" s="1006"/>
    </row>
    <row r="2" spans="1:14" s="207" customFormat="1">
      <c r="B2" s="1007" t="s">
        <v>7</v>
      </c>
      <c r="C2" s="118" t="s">
        <v>645</v>
      </c>
      <c r="D2" s="118" t="s">
        <v>698</v>
      </c>
      <c r="F2" s="1007" t="s">
        <v>7</v>
      </c>
      <c r="G2" s="118" t="s">
        <v>387</v>
      </c>
      <c r="H2" s="118" t="s">
        <v>593</v>
      </c>
    </row>
    <row r="3" spans="1:14" s="207" customFormat="1">
      <c r="B3" s="1008"/>
      <c r="C3" s="118" t="s">
        <v>177</v>
      </c>
      <c r="D3" s="118" t="s">
        <v>177</v>
      </c>
      <c r="F3" s="1008"/>
      <c r="G3" s="735"/>
      <c r="H3" s="118" t="s">
        <v>177</v>
      </c>
      <c r="J3" s="208">
        <v>0.08</v>
      </c>
      <c r="K3" s="208">
        <v>0.1</v>
      </c>
      <c r="L3" s="208">
        <v>7.0000000000000007E-2</v>
      </c>
    </row>
    <row r="4" spans="1:14" s="207" customFormat="1">
      <c r="A4" s="209" t="s">
        <v>8</v>
      </c>
      <c r="B4" s="119" t="s">
        <v>604</v>
      </c>
      <c r="C4" s="668">
        <f>'OTROS DPTOS - BASE'!C6*92%</f>
        <v>3081.11115488</v>
      </c>
      <c r="D4" s="701">
        <f>+'OTROS DPTOS - BASE'!C6*94%</f>
        <v>3148.0918321599997</v>
      </c>
      <c r="F4" s="119" t="s">
        <v>604</v>
      </c>
      <c r="G4" s="668">
        <f>'OTROS DPTOS - BASE'!C7*98%</f>
        <v>3171.2993285399998</v>
      </c>
      <c r="H4" s="668">
        <f>'OTROS DPTOS - BASE'!C7*90%</f>
        <v>2912.4177506999999</v>
      </c>
      <c r="I4" s="212">
        <f>+H4/0.9</f>
        <v>3236.0197229999999</v>
      </c>
      <c r="J4" s="212">
        <f>+I4*(1-J3)</f>
        <v>2977.13814516</v>
      </c>
      <c r="K4" s="212">
        <f>+I4*(1-K3)</f>
        <v>2912.4177506999999</v>
      </c>
      <c r="L4" s="212">
        <f>+I4*(1-L3)</f>
        <v>3009.4983423899998</v>
      </c>
    </row>
    <row r="5" spans="1:14" s="207" customFormat="1">
      <c r="A5" s="209"/>
      <c r="B5" s="119" t="s">
        <v>605</v>
      </c>
      <c r="C5" s="668">
        <f>'CORRIENTE OXIGENADA'!B7*8%</f>
        <v>656.90240000000006</v>
      </c>
      <c r="D5" s="668">
        <f>'CORRIENTE OXIGENADA'!B7*6%</f>
        <v>492.67680000000001</v>
      </c>
      <c r="F5" s="119" t="s">
        <v>617</v>
      </c>
      <c r="G5" s="668">
        <f>I5*2%</f>
        <v>211.49799999999999</v>
      </c>
      <c r="H5" s="668">
        <f>BIODIESEL!H9</f>
        <v>1057.49</v>
      </c>
      <c r="I5" s="212">
        <f>+BIODIESEL!B7</f>
        <v>10574.9</v>
      </c>
      <c r="J5" s="212">
        <f>+I5*J3</f>
        <v>845.99199999999996</v>
      </c>
      <c r="K5" s="212">
        <f>+I5*K3</f>
        <v>1057.49</v>
      </c>
      <c r="L5" s="212">
        <f>+I5*L3</f>
        <v>740.24300000000005</v>
      </c>
    </row>
    <row r="6" spans="1:14" s="207" customFormat="1">
      <c r="A6" s="209"/>
      <c r="B6" s="119" t="s">
        <v>606</v>
      </c>
      <c r="C6" s="120">
        <f>+C4+C5</f>
        <v>3738.0135548799999</v>
      </c>
      <c r="D6" s="120">
        <f>+D4+D5</f>
        <v>3640.7686321599999</v>
      </c>
      <c r="E6" s="209" t="s">
        <v>8</v>
      </c>
      <c r="F6" s="119" t="s">
        <v>606</v>
      </c>
      <c r="G6" s="738">
        <f>G4+G5</f>
        <v>3382.7973285399999</v>
      </c>
      <c r="H6" s="120">
        <f>+H4+H5-0.004</f>
        <v>3969.9037507000003</v>
      </c>
      <c r="I6" s="212"/>
      <c r="J6" s="212">
        <f>+J4+J5</f>
        <v>3823.1301451600002</v>
      </c>
      <c r="K6" s="212">
        <f>+K4+K5</f>
        <v>3969.9077507000002</v>
      </c>
      <c r="L6" s="212">
        <f>+L4+L5</f>
        <v>3749.7413423899998</v>
      </c>
    </row>
    <row r="7" spans="1:14" s="207" customFormat="1">
      <c r="A7" s="213" t="s">
        <v>519</v>
      </c>
      <c r="B7" s="119" t="s">
        <v>618</v>
      </c>
      <c r="C7" s="649">
        <v>358.33</v>
      </c>
      <c r="D7" s="649">
        <v>358.33</v>
      </c>
      <c r="E7" s="213" t="s">
        <v>519</v>
      </c>
      <c r="F7" s="119" t="s">
        <v>618</v>
      </c>
      <c r="G7" s="736"/>
      <c r="H7" s="649">
        <v>428.58</v>
      </c>
    </row>
    <row r="8" spans="1:14" s="207" customFormat="1">
      <c r="A8" s="213" t="s">
        <v>417</v>
      </c>
      <c r="B8" s="119" t="s">
        <v>619</v>
      </c>
      <c r="C8" s="649"/>
      <c r="D8" s="649"/>
      <c r="E8" s="213" t="s">
        <v>417</v>
      </c>
      <c r="F8" s="119" t="s">
        <v>619</v>
      </c>
      <c r="G8" s="736"/>
      <c r="H8" s="649"/>
    </row>
    <row r="9" spans="1:14" s="207" customFormat="1">
      <c r="A9" s="213" t="s">
        <v>1</v>
      </c>
      <c r="B9" s="119" t="s">
        <v>620</v>
      </c>
      <c r="C9" s="649"/>
      <c r="D9" s="649"/>
      <c r="E9" s="213" t="s">
        <v>1</v>
      </c>
      <c r="F9" s="119" t="s">
        <v>620</v>
      </c>
      <c r="G9" s="736"/>
      <c r="H9" s="649"/>
    </row>
    <row r="10" spans="1:14" s="207" customFormat="1">
      <c r="A10" s="213"/>
      <c r="B10" s="119" t="s">
        <v>607</v>
      </c>
      <c r="C10" s="649">
        <v>86.42</v>
      </c>
      <c r="D10" s="649">
        <v>86.42</v>
      </c>
      <c r="E10" s="213"/>
      <c r="F10" s="119" t="s">
        <v>607</v>
      </c>
      <c r="G10" s="736"/>
      <c r="H10" s="649">
        <v>86.42</v>
      </c>
      <c r="J10" s="645" t="s">
        <v>361</v>
      </c>
    </row>
    <row r="11" spans="1:14" s="207" customFormat="1" ht="25.5">
      <c r="A11" s="213" t="s">
        <v>168</v>
      </c>
      <c r="B11" s="119" t="s">
        <v>608</v>
      </c>
      <c r="C11" s="671" t="s">
        <v>621</v>
      </c>
      <c r="D11" s="671"/>
      <c r="E11" s="213" t="s">
        <v>168</v>
      </c>
      <c r="F11" s="119" t="s">
        <v>608</v>
      </c>
      <c r="G11" s="736"/>
      <c r="H11" s="671" t="s">
        <v>621</v>
      </c>
    </row>
    <row r="12" spans="1:14" s="207" customFormat="1" ht="25.5">
      <c r="A12" s="213" t="s">
        <v>12</v>
      </c>
      <c r="B12" s="119" t="s">
        <v>609</v>
      </c>
      <c r="C12" s="120">
        <f>+SUM(C6:C11)</f>
        <v>4182.7635548799999</v>
      </c>
      <c r="D12" s="120">
        <f>+SUM(D6:D11)</f>
        <v>4085.5186321599999</v>
      </c>
      <c r="E12" s="213" t="s">
        <v>12</v>
      </c>
      <c r="F12" s="119" t="s">
        <v>609</v>
      </c>
      <c r="G12" s="736"/>
      <c r="H12" s="120">
        <f>+SUM(H6:H11)</f>
        <v>4484.9037507000003</v>
      </c>
    </row>
    <row r="13" spans="1:14" s="207" customFormat="1">
      <c r="A13" s="213" t="s">
        <v>160</v>
      </c>
      <c r="B13" s="119" t="s">
        <v>610</v>
      </c>
      <c r="C13" s="649">
        <v>305</v>
      </c>
      <c r="D13" s="649">
        <v>305</v>
      </c>
      <c r="E13" s="213" t="s">
        <v>160</v>
      </c>
      <c r="F13" s="119" t="s">
        <v>610</v>
      </c>
      <c r="G13" s="736"/>
      <c r="H13" s="649">
        <v>305</v>
      </c>
    </row>
    <row r="14" spans="1:14" s="207" customFormat="1">
      <c r="A14" s="213" t="s">
        <v>24</v>
      </c>
      <c r="B14" s="119" t="s">
        <v>611</v>
      </c>
      <c r="C14" s="649">
        <v>437</v>
      </c>
      <c r="D14" s="649">
        <v>437</v>
      </c>
      <c r="E14" s="213" t="s">
        <v>24</v>
      </c>
      <c r="F14" s="119" t="s">
        <v>611</v>
      </c>
      <c r="G14" s="736"/>
      <c r="H14" s="649">
        <v>204</v>
      </c>
      <c r="N14" s="216"/>
    </row>
    <row r="15" spans="1:14" s="207" customFormat="1">
      <c r="A15" s="213" t="s">
        <v>51</v>
      </c>
      <c r="B15" s="119" t="s">
        <v>612</v>
      </c>
      <c r="C15" s="120">
        <f>SUM(C12:C14)</f>
        <v>4924.7635548799999</v>
      </c>
      <c r="D15" s="120">
        <f>SUM(D12:D14)</f>
        <v>4827.5186321599995</v>
      </c>
      <c r="E15" s="213" t="s">
        <v>51</v>
      </c>
      <c r="F15" s="119" t="s">
        <v>612</v>
      </c>
      <c r="G15" s="736"/>
      <c r="H15" s="120">
        <f>SUM(H12:H14)</f>
        <v>4993.9037507000003</v>
      </c>
    </row>
    <row r="16" spans="1:14" s="219" customFormat="1">
      <c r="A16" s="213" t="s">
        <v>13</v>
      </c>
      <c r="B16" s="119" t="s">
        <v>613</v>
      </c>
      <c r="C16" s="649">
        <v>578</v>
      </c>
      <c r="D16" s="649">
        <v>578</v>
      </c>
      <c r="E16" s="213" t="s">
        <v>13</v>
      </c>
      <c r="F16" s="119" t="s">
        <v>613</v>
      </c>
      <c r="G16" s="736"/>
      <c r="H16" s="649">
        <v>578</v>
      </c>
    </row>
    <row r="17" spans="1:12" s="219" customFormat="1">
      <c r="A17" s="213" t="s">
        <v>169</v>
      </c>
      <c r="B17" s="119" t="s">
        <v>614</v>
      </c>
      <c r="C17" s="167">
        <v>20.76</v>
      </c>
      <c r="D17" s="167">
        <v>20.76</v>
      </c>
      <c r="E17" s="213" t="s">
        <v>169</v>
      </c>
      <c r="F17" s="119" t="s">
        <v>614</v>
      </c>
      <c r="G17" s="736"/>
      <c r="H17" s="167">
        <v>0</v>
      </c>
    </row>
    <row r="18" spans="1:12" s="219" customFormat="1" ht="25.5">
      <c r="A18" s="213" t="s">
        <v>170</v>
      </c>
      <c r="B18" s="119" t="s">
        <v>622</v>
      </c>
      <c r="C18" s="649">
        <v>55</v>
      </c>
      <c r="D18" s="649">
        <v>55</v>
      </c>
      <c r="E18" s="213" t="s">
        <v>170</v>
      </c>
      <c r="F18" s="119" t="s">
        <v>622</v>
      </c>
      <c r="G18" s="736"/>
      <c r="H18" s="649">
        <v>55</v>
      </c>
    </row>
    <row r="19" spans="1:12" s="219" customFormat="1">
      <c r="A19" s="213" t="s">
        <v>172</v>
      </c>
      <c r="B19" s="119" t="s">
        <v>615</v>
      </c>
      <c r="C19" s="120">
        <f>+SUM(C15:C18)</f>
        <v>5578.5235548800001</v>
      </c>
      <c r="D19" s="120">
        <f>+SUM(D15:D18)</f>
        <v>5481.2786321599997</v>
      </c>
      <c r="E19" s="213" t="s">
        <v>172</v>
      </c>
      <c r="F19" s="119" t="s">
        <v>615</v>
      </c>
      <c r="G19" s="736"/>
      <c r="H19" s="120">
        <f>+SUM(H15:H18)</f>
        <v>5626.9037507000003</v>
      </c>
    </row>
    <row r="20" spans="1:12" s="224" customFormat="1" ht="18">
      <c r="A20" s="213" t="s">
        <v>2</v>
      </c>
      <c r="B20" s="217"/>
      <c r="C20" s="218"/>
      <c r="D20" s="218"/>
      <c r="E20" s="213" t="s">
        <v>2</v>
      </c>
      <c r="F20" s="217"/>
      <c r="G20" s="737"/>
      <c r="H20" s="218"/>
      <c r="I20" s="219"/>
    </row>
    <row r="21" spans="1:12" s="224" customFormat="1">
      <c r="A21" s="213" t="s">
        <v>31</v>
      </c>
      <c r="B21" s="219"/>
      <c r="C21" s="220"/>
      <c r="D21" s="220"/>
      <c r="E21" s="213" t="s">
        <v>31</v>
      </c>
      <c r="F21" s="219"/>
      <c r="G21" s="219"/>
      <c r="H21" s="220"/>
      <c r="I21" s="219"/>
    </row>
    <row r="22" spans="1:12" s="224" customFormat="1" ht="15">
      <c r="A22" s="213"/>
      <c r="B22" s="219"/>
      <c r="C22" s="220"/>
      <c r="D22" s="220"/>
      <c r="E22" s="219"/>
      <c r="F22" s="221"/>
      <c r="G22" s="221"/>
      <c r="H22" s="221"/>
      <c r="I22" s="219"/>
    </row>
    <row r="23" spans="1:12" s="224" customFormat="1" hidden="1" outlineLevel="1">
      <c r="A23" s="213"/>
      <c r="B23" s="219"/>
      <c r="C23" s="219"/>
      <c r="D23" s="219"/>
      <c r="E23" s="213"/>
      <c r="F23" s="223"/>
      <c r="G23" s="223"/>
      <c r="H23" s="1009" t="s">
        <v>1</v>
      </c>
      <c r="I23" s="1010"/>
    </row>
    <row r="24" spans="1:12" s="224" customFormat="1" hidden="1" outlineLevel="1">
      <c r="A24" s="213"/>
      <c r="B24" s="219"/>
      <c r="C24" s="219"/>
      <c r="D24" s="219"/>
      <c r="F24" s="223"/>
      <c r="G24" s="223"/>
      <c r="H24" s="66" t="s">
        <v>205</v>
      </c>
      <c r="I24" s="66" t="s">
        <v>204</v>
      </c>
    </row>
    <row r="25" spans="1:12" s="224" customFormat="1" ht="15" hidden="1" outlineLevel="1">
      <c r="A25" s="213"/>
      <c r="B25" s="222"/>
      <c r="C25" s="1004" t="s">
        <v>417</v>
      </c>
      <c r="D25" s="1004"/>
      <c r="E25" s="1004"/>
      <c r="F25" s="223" t="str">
        <f t="shared" ref="F25:F39" si="0">+B27</f>
        <v>Arauca</v>
      </c>
      <c r="G25" s="223"/>
      <c r="H25" s="225">
        <v>78.870276300000015</v>
      </c>
      <c r="I25" s="225">
        <v>78.870276300000015</v>
      </c>
    </row>
    <row r="26" spans="1:12" s="224" customFormat="1" hidden="1" outlineLevel="1">
      <c r="A26" s="3"/>
      <c r="C26" s="66" t="s">
        <v>205</v>
      </c>
      <c r="D26" s="66"/>
      <c r="E26" s="66" t="s">
        <v>204</v>
      </c>
      <c r="F26" s="223" t="str">
        <f t="shared" si="0"/>
        <v>Norte Santander</v>
      </c>
      <c r="G26" s="223"/>
      <c r="H26" s="225">
        <v>78.870276300000015</v>
      </c>
      <c r="I26" s="225">
        <v>78.870276300000015</v>
      </c>
    </row>
    <row r="27" spans="1:12" s="224" customFormat="1" ht="15" hidden="1" outlineLevel="1">
      <c r="B27" s="224" t="s">
        <v>4</v>
      </c>
      <c r="C27" s="225" t="str">
        <f>+C11</f>
        <v>(5)</v>
      </c>
      <c r="D27" s="225"/>
      <c r="E27" s="225">
        <v>16.47</v>
      </c>
      <c r="F27" s="223" t="str">
        <f t="shared" si="0"/>
        <v>Nariño</v>
      </c>
      <c r="G27" s="223"/>
      <c r="H27" s="226" t="e">
        <v>#VALUE!</v>
      </c>
      <c r="I27" s="225" t="e">
        <v>#VALUE!</v>
      </c>
    </row>
    <row r="28" spans="1:12" s="224" customFormat="1" hidden="1" outlineLevel="1">
      <c r="B28" s="224" t="s">
        <v>162</v>
      </c>
      <c r="C28" s="225">
        <v>11.21</v>
      </c>
      <c r="D28" s="225"/>
      <c r="E28" s="225">
        <v>16.47</v>
      </c>
      <c r="F28" s="223" t="str">
        <f t="shared" si="0"/>
        <v>Cesar</v>
      </c>
      <c r="G28" s="223"/>
      <c r="H28" s="225" t="e">
        <v>#VALUE!</v>
      </c>
      <c r="I28" s="225" t="e">
        <v>#VALUE!</v>
      </c>
    </row>
    <row r="29" spans="1:12" s="224" customFormat="1" hidden="1" outlineLevel="1">
      <c r="B29" s="224" t="s">
        <v>56</v>
      </c>
      <c r="C29" s="225">
        <v>11.21</v>
      </c>
      <c r="D29" s="225"/>
      <c r="E29" s="225">
        <v>16.47</v>
      </c>
      <c r="F29" s="223" t="str">
        <f t="shared" si="0"/>
        <v>cesar casco urbano</v>
      </c>
      <c r="G29" s="223"/>
      <c r="H29" s="225">
        <v>78.870276300000015</v>
      </c>
      <c r="I29" s="225">
        <v>78.870276300000015</v>
      </c>
      <c r="L29" s="557"/>
    </row>
    <row r="30" spans="1:12" s="224" customFormat="1" hidden="1" outlineLevel="1">
      <c r="B30" s="224" t="s">
        <v>5</v>
      </c>
      <c r="C30" s="225">
        <v>16.47</v>
      </c>
      <c r="D30" s="225"/>
      <c r="E30" s="225">
        <v>16.47</v>
      </c>
      <c r="F30" s="223" t="str">
        <f t="shared" si="0"/>
        <v>Putumayo</v>
      </c>
      <c r="G30" s="223"/>
      <c r="H30" s="225" t="e">
        <v>#VALUE!</v>
      </c>
      <c r="I30" s="225" t="e">
        <v>#VALUE!</v>
      </c>
      <c r="L30" s="556"/>
    </row>
    <row r="31" spans="1:12" s="224" customFormat="1" hidden="1" outlineLevel="1">
      <c r="B31" s="224" t="s">
        <v>224</v>
      </c>
      <c r="C31" s="225">
        <v>16.47</v>
      </c>
      <c r="D31" s="225"/>
      <c r="E31" s="225">
        <v>16.47</v>
      </c>
      <c r="F31" s="223" t="str">
        <f t="shared" si="0"/>
        <v>Guajira</v>
      </c>
      <c r="G31" s="223"/>
      <c r="H31" s="227">
        <v>58.03</v>
      </c>
      <c r="I31" s="227">
        <v>58.03</v>
      </c>
      <c r="L31" s="557"/>
    </row>
    <row r="32" spans="1:12" s="224" customFormat="1" hidden="1" outlineLevel="1">
      <c r="B32" s="224" t="s">
        <v>218</v>
      </c>
      <c r="C32" s="225">
        <v>16.47</v>
      </c>
      <c r="D32" s="225"/>
      <c r="E32" s="225">
        <v>16.47</v>
      </c>
      <c r="F32" s="223" t="str">
        <f t="shared" si="0"/>
        <v>Choco</v>
      </c>
      <c r="G32" s="223"/>
      <c r="H32" s="225" t="e">
        <v>#VALUE!</v>
      </c>
      <c r="I32" s="225" t="e">
        <v>#VALUE!</v>
      </c>
    </row>
    <row r="33" spans="1:9" s="224" customFormat="1" hidden="1" outlineLevel="1">
      <c r="B33" s="224" t="s">
        <v>227</v>
      </c>
      <c r="C33" s="225">
        <v>16.47</v>
      </c>
      <c r="D33" s="225"/>
      <c r="E33" s="227">
        <v>0</v>
      </c>
      <c r="F33" s="223" t="str">
        <f t="shared" si="0"/>
        <v>Amazonas - Boyacá</v>
      </c>
      <c r="G33" s="223"/>
      <c r="H33" s="225" t="e">
        <v>#VALUE!</v>
      </c>
      <c r="I33" s="225" t="e">
        <v>#VALUE!</v>
      </c>
    </row>
    <row r="34" spans="1:9" s="224" customFormat="1" hidden="1" outlineLevel="1">
      <c r="B34" s="224" t="s">
        <v>229</v>
      </c>
      <c r="C34" s="225">
        <v>16.47</v>
      </c>
      <c r="D34" s="225"/>
      <c r="E34" s="225">
        <v>16.47</v>
      </c>
      <c r="F34" s="223" t="str">
        <f t="shared" si="0"/>
        <v>Guania</v>
      </c>
      <c r="G34" s="223"/>
      <c r="H34" s="225">
        <v>78.870276300000015</v>
      </c>
      <c r="I34" s="225">
        <v>78.870276300000015</v>
      </c>
    </row>
    <row r="35" spans="1:9" s="224" customFormat="1" hidden="1" outlineLevel="1">
      <c r="B35" s="224" t="s">
        <v>470</v>
      </c>
      <c r="C35" s="225">
        <v>16.47</v>
      </c>
      <c r="D35" s="225"/>
      <c r="E35" s="225">
        <v>16.47</v>
      </c>
      <c r="F35" s="223" t="str">
        <f t="shared" si="0"/>
        <v>Vaupes</v>
      </c>
      <c r="G35" s="223"/>
      <c r="H35" s="225" t="e">
        <v>#VALUE!</v>
      </c>
      <c r="I35" s="225" t="e">
        <v>#VALUE!</v>
      </c>
    </row>
    <row r="36" spans="1:9" hidden="1" outlineLevel="1">
      <c r="A36" s="224"/>
      <c r="B36" s="224" t="s">
        <v>231</v>
      </c>
      <c r="C36" s="225">
        <v>10.935240776470588</v>
      </c>
      <c r="D36" s="225"/>
      <c r="E36" s="225">
        <v>16.47</v>
      </c>
      <c r="F36" s="223" t="str">
        <f t="shared" si="0"/>
        <v>Vichada</v>
      </c>
      <c r="G36" s="223"/>
      <c r="H36" s="225">
        <v>78.870276300000015</v>
      </c>
      <c r="I36" s="225">
        <v>78.870276300000015</v>
      </c>
    </row>
    <row r="37" spans="1:9" hidden="1" outlineLevel="1">
      <c r="A37" s="224"/>
      <c r="B37" s="224" t="s">
        <v>233</v>
      </c>
      <c r="C37" s="225">
        <v>16.47</v>
      </c>
      <c r="D37" s="225"/>
      <c r="E37" s="225">
        <v>16.47</v>
      </c>
      <c r="F37" s="223" t="str">
        <f t="shared" si="0"/>
        <v>Guajira nacional</v>
      </c>
      <c r="G37" s="223"/>
      <c r="H37" s="225">
        <v>0</v>
      </c>
      <c r="I37" s="225">
        <v>0</v>
      </c>
    </row>
    <row r="38" spans="1:9" hidden="1" outlineLevel="1">
      <c r="A38" s="224"/>
      <c r="B38" s="224" t="s">
        <v>236</v>
      </c>
      <c r="C38" s="225">
        <v>16.47</v>
      </c>
      <c r="D38" s="225"/>
      <c r="E38" s="225">
        <v>16.47</v>
      </c>
      <c r="F38" s="223" t="str">
        <f t="shared" si="0"/>
        <v>Guajira importado</v>
      </c>
      <c r="G38" s="223"/>
      <c r="H38" s="225"/>
      <c r="I38" s="225"/>
    </row>
    <row r="39" spans="1:9" s="229" customFormat="1" hidden="1" outlineLevel="1">
      <c r="A39" s="224"/>
      <c r="B39" s="224" t="s">
        <v>274</v>
      </c>
      <c r="C39" s="225">
        <v>16.47</v>
      </c>
      <c r="D39" s="225"/>
      <c r="E39" s="225">
        <v>16.47</v>
      </c>
      <c r="F39" s="223">
        <f t="shared" si="0"/>
        <v>0</v>
      </c>
      <c r="G39" s="223"/>
      <c r="H39" s="225"/>
      <c r="I39" s="225"/>
    </row>
    <row r="40" spans="1:9" hidden="1" outlineLevel="1">
      <c r="A40" s="224"/>
      <c r="B40" s="224" t="s">
        <v>544</v>
      </c>
      <c r="C40" s="225">
        <f>+C39</f>
        <v>16.47</v>
      </c>
      <c r="D40" s="225"/>
      <c r="E40" s="225">
        <f>+E39</f>
        <v>16.47</v>
      </c>
      <c r="F40" s="223"/>
      <c r="G40" s="223"/>
    </row>
    <row r="41" spans="1:9" hidden="1" outlineLevel="1">
      <c r="C41" s="225"/>
      <c r="D41" s="225"/>
      <c r="E41" s="225"/>
      <c r="F41" s="223"/>
      <c r="G41" s="223"/>
    </row>
    <row r="42" spans="1:9" hidden="1" outlineLevel="1">
      <c r="F42" s="229"/>
      <c r="G42" s="229"/>
      <c r="H42" s="229"/>
      <c r="I42" s="229"/>
    </row>
    <row r="43" spans="1:9" hidden="1" outlineLevel="1">
      <c r="B43" s="1011" t="s">
        <v>275</v>
      </c>
      <c r="C43" s="1012"/>
      <c r="D43" s="1012"/>
      <c r="E43" s="1012"/>
    </row>
    <row r="44" spans="1:9" ht="25.5" hidden="1" outlineLevel="1">
      <c r="A44" s="229"/>
      <c r="B44" s="67" t="s">
        <v>243</v>
      </c>
      <c r="C44" s="228" t="s">
        <v>244</v>
      </c>
      <c r="D44" s="228"/>
      <c r="E44" s="228" t="s">
        <v>402</v>
      </c>
      <c r="F44" s="68" t="s">
        <v>301</v>
      </c>
      <c r="H44" s="68">
        <v>50</v>
      </c>
    </row>
    <row r="45" spans="1:9" hidden="1" outlineLevel="1">
      <c r="B45" s="230" t="s">
        <v>245</v>
      </c>
      <c r="C45" s="231">
        <v>36.686651798634479</v>
      </c>
      <c r="D45" s="231"/>
      <c r="E45" s="232">
        <v>45.858314748293097</v>
      </c>
    </row>
    <row r="46" spans="1:9" hidden="1" outlineLevel="1">
      <c r="B46" s="230" t="s">
        <v>246</v>
      </c>
      <c r="C46" s="231">
        <v>37.993001417576941</v>
      </c>
      <c r="D46" s="231"/>
      <c r="E46" s="232">
        <v>47.491251771971179</v>
      </c>
      <c r="F46" s="68" t="s">
        <v>345</v>
      </c>
      <c r="H46" s="68">
        <v>650.76</v>
      </c>
      <c r="I46" s="68">
        <f>+H46*8%</f>
        <v>52.0608</v>
      </c>
    </row>
    <row r="47" spans="1:9" hidden="1" outlineLevel="1">
      <c r="B47" s="230" t="s">
        <v>247</v>
      </c>
      <c r="C47" s="231">
        <v>6.5317480947123672</v>
      </c>
      <c r="D47" s="231"/>
      <c r="E47" s="232">
        <v>8.1646851183904587</v>
      </c>
    </row>
    <row r="48" spans="1:9" hidden="1" outlineLevel="1">
      <c r="B48" s="230" t="s">
        <v>42</v>
      </c>
      <c r="C48" s="231">
        <v>32.114428132335817</v>
      </c>
      <c r="D48" s="231"/>
      <c r="E48" s="232">
        <v>40.143035165419775</v>
      </c>
    </row>
    <row r="49" spans="2:5" hidden="1" outlineLevel="1">
      <c r="B49" s="230" t="s">
        <v>248</v>
      </c>
      <c r="C49" s="231">
        <v>35.380302179691995</v>
      </c>
      <c r="D49" s="231"/>
      <c r="E49" s="232">
        <v>44.225377724614994</v>
      </c>
    </row>
    <row r="50" spans="2:5" hidden="1" outlineLevel="1">
      <c r="B50" s="230" t="s">
        <v>43</v>
      </c>
      <c r="C50" s="231">
        <v>18.506619601685045</v>
      </c>
      <c r="D50" s="231"/>
      <c r="E50" s="232">
        <v>23.133274502106307</v>
      </c>
    </row>
    <row r="51" spans="2:5" hidden="1" outlineLevel="1">
      <c r="B51" s="230" t="s">
        <v>249</v>
      </c>
      <c r="C51" s="231">
        <v>19.4863818158919</v>
      </c>
      <c r="D51" s="231"/>
      <c r="E51" s="232">
        <v>24.357977269864875</v>
      </c>
    </row>
    <row r="52" spans="2:5" hidden="1" outlineLevel="1">
      <c r="B52" s="230" t="s">
        <v>250</v>
      </c>
      <c r="C52" s="231">
        <v>5.7697108169959268</v>
      </c>
      <c r="D52" s="231"/>
      <c r="E52" s="232">
        <v>7.212138521244909</v>
      </c>
    </row>
    <row r="53" spans="2:5" hidden="1" outlineLevel="1">
      <c r="B53" s="230" t="s">
        <v>251</v>
      </c>
      <c r="C53" s="231">
        <v>20.466144030098757</v>
      </c>
      <c r="D53" s="231"/>
      <c r="E53" s="232">
        <v>25.582680037623447</v>
      </c>
    </row>
    <row r="54" spans="2:5" hidden="1" outlineLevel="1">
      <c r="B54" s="230" t="s">
        <v>45</v>
      </c>
      <c r="C54" s="231">
        <v>13.607808530650772</v>
      </c>
      <c r="D54" s="231"/>
      <c r="E54" s="232">
        <v>17.009760663313465</v>
      </c>
    </row>
    <row r="55" spans="2:5" hidden="1" outlineLevel="1">
      <c r="B55" s="230" t="s">
        <v>252</v>
      </c>
      <c r="C55" s="231">
        <v>27.868791870772782</v>
      </c>
      <c r="D55" s="231"/>
      <c r="E55" s="232">
        <v>34.835989838465977</v>
      </c>
    </row>
    <row r="56" spans="2:5" hidden="1" outlineLevel="1">
      <c r="B56" s="230" t="s">
        <v>253</v>
      </c>
      <c r="C56" s="231">
        <v>37.762451001228271</v>
      </c>
      <c r="D56" s="231"/>
      <c r="E56" s="232">
        <v>47.203063751535339</v>
      </c>
    </row>
    <row r="57" spans="2:5" ht="25.5" hidden="1" outlineLevel="1">
      <c r="B57" s="230" t="s">
        <v>254</v>
      </c>
      <c r="C57" s="231">
        <v>59.624922633518331</v>
      </c>
      <c r="D57" s="231"/>
      <c r="E57" s="232">
        <v>74.531153291897908</v>
      </c>
    </row>
    <row r="58" spans="2:5" hidden="1" outlineLevel="1">
      <c r="B58" s="230" t="s">
        <v>255</v>
      </c>
      <c r="C58" s="231">
        <v>44.100076751280007</v>
      </c>
      <c r="D58" s="231"/>
      <c r="E58" s="232">
        <v>55.125095939100007</v>
      </c>
    </row>
    <row r="59" spans="2:5" hidden="1" outlineLevel="1">
      <c r="B59" s="230" t="s">
        <v>256</v>
      </c>
      <c r="C59" s="231">
        <v>35.367388285680008</v>
      </c>
      <c r="D59" s="231"/>
      <c r="E59" s="232">
        <v>44.209235357100013</v>
      </c>
    </row>
    <row r="60" spans="2:5" hidden="1" outlineLevel="1">
      <c r="B60" s="230" t="s">
        <v>257</v>
      </c>
      <c r="C60" s="231">
        <v>35.367388285680008</v>
      </c>
      <c r="D60" s="231"/>
      <c r="E60" s="232">
        <v>44.209235357100013</v>
      </c>
    </row>
    <row r="61" spans="2:5" hidden="1" outlineLevel="1">
      <c r="B61" s="230" t="s">
        <v>258</v>
      </c>
      <c r="C61" s="231">
        <v>39.297098095200006</v>
      </c>
      <c r="D61" s="231"/>
      <c r="E61" s="232">
        <v>49.121372619000013</v>
      </c>
    </row>
    <row r="62" spans="2:5" hidden="1" outlineLevel="1">
      <c r="B62" s="230" t="s">
        <v>44</v>
      </c>
      <c r="C62" s="231">
        <v>88.792880000000011</v>
      </c>
      <c r="D62" s="231"/>
      <c r="E62" s="232">
        <v>110.99110000000002</v>
      </c>
    </row>
    <row r="63" spans="2:5" hidden="1" outlineLevel="1">
      <c r="B63" s="230" t="s">
        <v>299</v>
      </c>
      <c r="C63" s="231">
        <v>96.676360000000003</v>
      </c>
      <c r="D63" s="231"/>
      <c r="E63" s="232">
        <v>120.84545000000001</v>
      </c>
    </row>
    <row r="64" spans="2:5" hidden="1" outlineLevel="1">
      <c r="B64" s="230" t="s">
        <v>300</v>
      </c>
      <c r="C64" s="231">
        <v>88.792880000000011</v>
      </c>
      <c r="D64" s="231"/>
      <c r="E64" s="232">
        <v>110.99110000000002</v>
      </c>
    </row>
    <row r="65" spans="2:5" hidden="1" outlineLevel="1">
      <c r="B65" s="230" t="s">
        <v>363</v>
      </c>
      <c r="C65" s="231">
        <v>37.375906632768007</v>
      </c>
      <c r="D65" s="231"/>
      <c r="E65" s="232">
        <v>46.719883290960013</v>
      </c>
    </row>
    <row r="66" spans="2:5" hidden="1" outlineLevel="1">
      <c r="B66" s="230" t="s">
        <v>364</v>
      </c>
      <c r="C66" s="231">
        <v>22.966970664528002</v>
      </c>
      <c r="D66" s="231"/>
      <c r="E66" s="232">
        <v>28.708713330660004</v>
      </c>
    </row>
    <row r="67" spans="2:5" hidden="1" outlineLevel="1">
      <c r="B67" s="230" t="s">
        <v>409</v>
      </c>
      <c r="C67" s="231">
        <v>31.533920000000002</v>
      </c>
      <c r="D67" s="231"/>
      <c r="E67" s="232">
        <v>39.417400000000008</v>
      </c>
    </row>
    <row r="68" spans="2:5" hidden="1" outlineLevel="1"/>
    <row r="69" spans="2:5" hidden="1" outlineLevel="1">
      <c r="B69" s="1004" t="s">
        <v>271</v>
      </c>
      <c r="C69" s="1004"/>
      <c r="D69" s="702"/>
    </row>
    <row r="70" spans="2:5" hidden="1" outlineLevel="1">
      <c r="B70" s="68" t="s">
        <v>272</v>
      </c>
      <c r="C70" s="68" t="s">
        <v>273</v>
      </c>
    </row>
    <row r="71" spans="2:5" hidden="1" outlineLevel="1">
      <c r="B71" s="233">
        <v>1900</v>
      </c>
      <c r="C71" s="233">
        <v>1900</v>
      </c>
      <c r="D71" s="703"/>
    </row>
    <row r="72" spans="2:5" hidden="1" outlineLevel="1">
      <c r="B72" s="233"/>
      <c r="C72" s="233"/>
      <c r="D72" s="703"/>
    </row>
    <row r="73" spans="2:5" hidden="1" outlineLevel="1">
      <c r="B73" s="233">
        <v>1900</v>
      </c>
      <c r="C73" s="233">
        <v>3400</v>
      </c>
      <c r="D73" s="703"/>
    </row>
    <row r="74" spans="2:5" hidden="1" outlineLevel="1"/>
    <row r="75" spans="2:5" ht="15.75" hidden="1" outlineLevel="1">
      <c r="B75" s="22">
        <f>1900*25%</f>
        <v>475</v>
      </c>
      <c r="C75" s="22">
        <f>1900*6%</f>
        <v>114</v>
      </c>
      <c r="D75" s="704"/>
    </row>
    <row r="76" spans="2:5" ht="15.75" hidden="1" outlineLevel="1">
      <c r="B76" s="22">
        <f>1900*25%</f>
        <v>475</v>
      </c>
      <c r="C76" s="22">
        <f>3400*6%</f>
        <v>204</v>
      </c>
      <c r="D76" s="704"/>
    </row>
    <row r="77" spans="2:5" hidden="1" outlineLevel="1"/>
    <row r="78" spans="2:5" collapsed="1"/>
  </sheetData>
  <mergeCells count="8">
    <mergeCell ref="B43:E43"/>
    <mergeCell ref="B69:C69"/>
    <mergeCell ref="B1:C1"/>
    <mergeCell ref="F1:H1"/>
    <mergeCell ref="B2:B3"/>
    <mergeCell ref="F2:F3"/>
    <mergeCell ref="H23:I23"/>
    <mergeCell ref="C25:E25"/>
  </mergeCells>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7">
    <tabColor rgb="FF7030A0"/>
  </sheetPr>
  <dimension ref="A1:M73"/>
  <sheetViews>
    <sheetView topLeftCell="B1" zoomScale="80" zoomScaleNormal="80" workbookViewId="0">
      <selection activeCell="C7" sqref="C7"/>
    </sheetView>
  </sheetViews>
  <sheetFormatPr baseColWidth="10" defaultRowHeight="12.75" outlineLevelRow="1"/>
  <cols>
    <col min="1" max="1" width="11.42578125" style="68"/>
    <col min="2" max="2" width="42.28515625" style="68" customWidth="1"/>
    <col min="3" max="3" width="29.140625" style="68" customWidth="1"/>
    <col min="4" max="4" width="32" style="68" hidden="1" customWidth="1"/>
    <col min="5" max="5" width="13.42578125" style="68" bestFit="1" customWidth="1"/>
    <col min="6" max="6" width="52.140625" style="68" customWidth="1"/>
    <col min="7" max="7" width="20" style="68" hidden="1" customWidth="1"/>
    <col min="8" max="8" width="21" style="68" customWidth="1"/>
    <col min="9" max="9" width="11.42578125" style="68"/>
    <col min="10" max="10" width="12.42578125" style="68" bestFit="1" customWidth="1"/>
    <col min="11" max="16384" width="11.42578125" style="68"/>
  </cols>
  <sheetData>
    <row r="1" spans="1:13">
      <c r="B1" s="818" t="s">
        <v>663</v>
      </c>
      <c r="C1" s="819">
        <v>1</v>
      </c>
    </row>
    <row r="2" spans="1:13">
      <c r="B2" s="818" t="s">
        <v>178</v>
      </c>
      <c r="C2" s="819">
        <v>0.84830000000000005</v>
      </c>
    </row>
    <row r="3" spans="1:13" ht="13.5" thickBot="1"/>
    <row r="4" spans="1:13" s="206" customFormat="1" ht="46.5" customHeight="1" thickTop="1">
      <c r="B4" s="1005" t="s">
        <v>175</v>
      </c>
      <c r="C4" s="1006"/>
      <c r="D4" s="700"/>
      <c r="F4" s="1005" t="s">
        <v>175</v>
      </c>
      <c r="G4" s="1006"/>
      <c r="H4" s="1006"/>
    </row>
    <row r="5" spans="1:13" s="207" customFormat="1">
      <c r="B5" s="1007" t="s">
        <v>7</v>
      </c>
      <c r="C5" s="118" t="s">
        <v>661</v>
      </c>
      <c r="D5" s="118" t="s">
        <v>646</v>
      </c>
      <c r="F5" s="1007" t="s">
        <v>7</v>
      </c>
      <c r="G5" s="118" t="s">
        <v>387</v>
      </c>
      <c r="H5" s="118" t="s">
        <v>662</v>
      </c>
    </row>
    <row r="6" spans="1:13" s="207" customFormat="1">
      <c r="B6" s="1008"/>
      <c r="C6" s="118" t="s">
        <v>177</v>
      </c>
      <c r="D6" s="118" t="s">
        <v>177</v>
      </c>
      <c r="F6" s="1008"/>
      <c r="G6" s="735"/>
      <c r="H6" s="118" t="s">
        <v>177</v>
      </c>
      <c r="J6" s="208">
        <v>0.08</v>
      </c>
      <c r="K6" s="208">
        <v>0.1</v>
      </c>
      <c r="L6" s="208">
        <v>7.0000000000000007E-2</v>
      </c>
    </row>
    <row r="7" spans="1:13" s="207" customFormat="1">
      <c r="A7" s="209" t="s">
        <v>8</v>
      </c>
      <c r="B7" s="119" t="s">
        <v>604</v>
      </c>
      <c r="C7" s="881">
        <f>'COMBUSTIBLES '!B7*'GUAJIRA - BASE'!C1</f>
        <v>3893.32</v>
      </c>
      <c r="D7" s="701">
        <f>+'OTROS DPTOS - BASE'!C2*90%</f>
        <v>3206.8498176000003</v>
      </c>
      <c r="F7" s="119" t="s">
        <v>604</v>
      </c>
      <c r="G7" s="668">
        <f>'OTROS DPTOS - BASE'!C3*98%</f>
        <v>3302.9958523800001</v>
      </c>
      <c r="H7" s="859">
        <f>(BIODIESEL!F8)*'GUAJIRA - BASE'!C2</f>
        <v>3257.0902650000003</v>
      </c>
      <c r="I7" s="882">
        <f>+H7/96%</f>
        <v>3392.8023593750004</v>
      </c>
      <c r="J7" s="212">
        <f>+I7*(1-J6)</f>
        <v>3121.3781706250006</v>
      </c>
      <c r="K7" s="212">
        <f>+I7*(1-K6)</f>
        <v>3053.5221234375003</v>
      </c>
      <c r="L7" s="212">
        <f>+I7*(1-L6)</f>
        <v>3155.3061942187501</v>
      </c>
      <c r="M7" s="645"/>
    </row>
    <row r="8" spans="1:13" s="207" customFormat="1">
      <c r="A8" s="209"/>
      <c r="B8" s="119" t="s">
        <v>605</v>
      </c>
      <c r="C8" s="668">
        <f>'CORRIENTE OXIGENADA'!B7</f>
        <v>8211.2800000000007</v>
      </c>
      <c r="D8" s="668">
        <f>'CORRIENTE OXIGENADA'!B7*10%</f>
        <v>821.12800000000016</v>
      </c>
      <c r="F8" s="119" t="s">
        <v>617</v>
      </c>
      <c r="G8" s="668">
        <f>I8*2%</f>
        <v>211.49799999999999</v>
      </c>
      <c r="H8" s="668">
        <f>BIODIESEL!B7*4%</f>
        <v>422.99599999999998</v>
      </c>
      <c r="I8" s="212">
        <f>+BIODIESEL!B7</f>
        <v>10574.9</v>
      </c>
      <c r="J8" s="212">
        <f>+I8*J6</f>
        <v>845.99199999999996</v>
      </c>
      <c r="K8" s="212">
        <f>+I8*K6</f>
        <v>1057.49</v>
      </c>
      <c r="L8" s="212">
        <f>+I8*L6</f>
        <v>740.24300000000005</v>
      </c>
    </row>
    <row r="9" spans="1:13" s="207" customFormat="1">
      <c r="A9" s="209"/>
      <c r="B9" s="119" t="s">
        <v>606</v>
      </c>
      <c r="C9" s="120">
        <f>C7</f>
        <v>3893.32</v>
      </c>
      <c r="D9" s="120">
        <f>+D7+D8</f>
        <v>4027.9778176000004</v>
      </c>
      <c r="E9" s="209" t="s">
        <v>8</v>
      </c>
      <c r="F9" s="119" t="s">
        <v>606</v>
      </c>
      <c r="G9" s="738">
        <f>G7+G8</f>
        <v>3514.4938523800001</v>
      </c>
      <c r="H9" s="120">
        <f>+H7+H8</f>
        <v>3680.0862650000004</v>
      </c>
      <c r="I9" s="212"/>
      <c r="J9" s="212">
        <f>+J7+J8</f>
        <v>3967.3701706250004</v>
      </c>
      <c r="K9" s="212">
        <f>+K7+K8</f>
        <v>4111.0121234375001</v>
      </c>
      <c r="L9" s="212">
        <f>+L7+L8</f>
        <v>3895.54919421875</v>
      </c>
    </row>
    <row r="10" spans="1:13" s="224" customFormat="1" ht="15">
      <c r="A10" s="213"/>
      <c r="B10" s="219"/>
      <c r="C10" s="869">
        <v>0.92</v>
      </c>
      <c r="D10" s="220"/>
      <c r="E10" s="220">
        <f>C9*C10</f>
        <v>3581.8544000000002</v>
      </c>
      <c r="F10" s="221"/>
      <c r="G10" s="221"/>
      <c r="H10" s="221"/>
      <c r="I10" s="219"/>
    </row>
    <row r="11" spans="1:13" s="224" customFormat="1" hidden="1" outlineLevel="1">
      <c r="A11" s="213"/>
      <c r="B11" s="219"/>
      <c r="C11" s="219"/>
      <c r="D11" s="219"/>
      <c r="E11" s="213"/>
      <c r="F11" s="223"/>
      <c r="G11" s="223"/>
      <c r="H11" s="1009" t="s">
        <v>1</v>
      </c>
      <c r="I11" s="1010"/>
    </row>
    <row r="12" spans="1:13" s="224" customFormat="1" hidden="1" outlineLevel="1">
      <c r="A12" s="213"/>
      <c r="B12" s="219"/>
      <c r="C12" s="219"/>
      <c r="D12" s="219"/>
      <c r="F12" s="223"/>
      <c r="G12" s="223"/>
      <c r="H12" s="66" t="s">
        <v>205</v>
      </c>
      <c r="I12" s="66" t="s">
        <v>204</v>
      </c>
    </row>
    <row r="13" spans="1:13" s="224" customFormat="1" ht="15" hidden="1" outlineLevel="1">
      <c r="A13" s="213"/>
      <c r="B13" s="222"/>
      <c r="C13" s="1004" t="s">
        <v>417</v>
      </c>
      <c r="D13" s="1004"/>
      <c r="E13" s="1004"/>
      <c r="F13" s="223" t="str">
        <f t="shared" ref="F13:F27" si="0">+B15</f>
        <v>Arauca</v>
      </c>
      <c r="G13" s="223"/>
      <c r="H13" s="225">
        <v>78.870276300000015</v>
      </c>
      <c r="I13" s="225">
        <v>78.870276300000015</v>
      </c>
    </row>
    <row r="14" spans="1:13" s="224" customFormat="1" hidden="1" outlineLevel="1">
      <c r="A14" s="3"/>
      <c r="C14" s="66" t="s">
        <v>205</v>
      </c>
      <c r="D14" s="66"/>
      <c r="E14" s="66" t="s">
        <v>204</v>
      </c>
      <c r="F14" s="223" t="str">
        <f t="shared" si="0"/>
        <v>Norte Santander</v>
      </c>
      <c r="G14" s="223"/>
      <c r="H14" s="225">
        <v>78.870276300000015</v>
      </c>
      <c r="I14" s="225">
        <v>78.870276300000015</v>
      </c>
    </row>
    <row r="15" spans="1:13" s="224" customFormat="1" ht="15" hidden="1" outlineLevel="1">
      <c r="B15" s="224" t="s">
        <v>4</v>
      </c>
      <c r="C15" s="225" t="e">
        <f>+#REF!</f>
        <v>#REF!</v>
      </c>
      <c r="D15" s="225"/>
      <c r="E15" s="225">
        <v>16.47</v>
      </c>
      <c r="F15" s="223" t="str">
        <f t="shared" si="0"/>
        <v>Nariño</v>
      </c>
      <c r="G15" s="223"/>
      <c r="H15" s="226" t="e">
        <v>#VALUE!</v>
      </c>
      <c r="I15" s="225" t="e">
        <v>#VALUE!</v>
      </c>
    </row>
    <row r="16" spans="1:13" s="224" customFormat="1" hidden="1" outlineLevel="1">
      <c r="B16" s="224" t="s">
        <v>162</v>
      </c>
      <c r="C16" s="225">
        <v>11.21</v>
      </c>
      <c r="D16" s="225"/>
      <c r="E16" s="225">
        <v>16.47</v>
      </c>
      <c r="F16" s="223" t="str">
        <f t="shared" si="0"/>
        <v>Cesar</v>
      </c>
      <c r="G16" s="223"/>
      <c r="H16" s="225" t="e">
        <v>#VALUE!</v>
      </c>
      <c r="I16" s="225" t="e">
        <v>#VALUE!</v>
      </c>
    </row>
    <row r="17" spans="1:12" s="224" customFormat="1" hidden="1" outlineLevel="1">
      <c r="B17" s="224" t="s">
        <v>56</v>
      </c>
      <c r="C17" s="225">
        <v>11.21</v>
      </c>
      <c r="D17" s="225"/>
      <c r="E17" s="225">
        <v>16.47</v>
      </c>
      <c r="F17" s="223" t="str">
        <f t="shared" si="0"/>
        <v>cesar casco urbano</v>
      </c>
      <c r="G17" s="223"/>
      <c r="H17" s="225">
        <v>78.870276300000015</v>
      </c>
      <c r="I17" s="225">
        <v>78.870276300000015</v>
      </c>
      <c r="L17" s="557"/>
    </row>
    <row r="18" spans="1:12" s="224" customFormat="1" hidden="1" outlineLevel="1">
      <c r="B18" s="224" t="s">
        <v>5</v>
      </c>
      <c r="C18" s="225">
        <v>16.47</v>
      </c>
      <c r="D18" s="225"/>
      <c r="E18" s="225">
        <v>16.47</v>
      </c>
      <c r="F18" s="223" t="str">
        <f t="shared" si="0"/>
        <v>Putumayo</v>
      </c>
      <c r="G18" s="223"/>
      <c r="H18" s="225" t="e">
        <v>#VALUE!</v>
      </c>
      <c r="I18" s="225" t="e">
        <v>#VALUE!</v>
      </c>
      <c r="L18" s="556"/>
    </row>
    <row r="19" spans="1:12" s="224" customFormat="1" hidden="1" outlineLevel="1">
      <c r="B19" s="224" t="s">
        <v>224</v>
      </c>
      <c r="C19" s="225">
        <v>16.47</v>
      </c>
      <c r="D19" s="225"/>
      <c r="E19" s="225">
        <v>16.47</v>
      </c>
      <c r="F19" s="223" t="str">
        <f t="shared" si="0"/>
        <v>Guajira</v>
      </c>
      <c r="G19" s="223"/>
      <c r="H19" s="227">
        <v>58.03</v>
      </c>
      <c r="I19" s="227">
        <v>58.03</v>
      </c>
      <c r="L19" s="557"/>
    </row>
    <row r="20" spans="1:12" s="224" customFormat="1" hidden="1" outlineLevel="1">
      <c r="B20" s="224" t="s">
        <v>218</v>
      </c>
      <c r="C20" s="225">
        <v>16.47</v>
      </c>
      <c r="D20" s="225"/>
      <c r="E20" s="225">
        <v>16.47</v>
      </c>
      <c r="F20" s="223" t="str">
        <f t="shared" si="0"/>
        <v>Choco</v>
      </c>
      <c r="G20" s="223"/>
      <c r="H20" s="225" t="e">
        <v>#VALUE!</v>
      </c>
      <c r="I20" s="225" t="e">
        <v>#VALUE!</v>
      </c>
    </row>
    <row r="21" spans="1:12" s="224" customFormat="1" hidden="1" outlineLevel="1">
      <c r="B21" s="224" t="s">
        <v>227</v>
      </c>
      <c r="C21" s="225">
        <v>16.47</v>
      </c>
      <c r="D21" s="225"/>
      <c r="E21" s="227">
        <v>0</v>
      </c>
      <c r="F21" s="223" t="str">
        <f t="shared" si="0"/>
        <v>Amazonas - Boyacá</v>
      </c>
      <c r="G21" s="223"/>
      <c r="H21" s="225" t="e">
        <v>#VALUE!</v>
      </c>
      <c r="I21" s="225" t="e">
        <v>#VALUE!</v>
      </c>
    </row>
    <row r="22" spans="1:12" s="224" customFormat="1" hidden="1" outlineLevel="1">
      <c r="B22" s="224" t="s">
        <v>229</v>
      </c>
      <c r="C22" s="225">
        <v>16.47</v>
      </c>
      <c r="D22" s="225"/>
      <c r="E22" s="225">
        <v>16.47</v>
      </c>
      <c r="F22" s="223" t="str">
        <f t="shared" si="0"/>
        <v>Guania</v>
      </c>
      <c r="G22" s="223"/>
      <c r="H22" s="225">
        <v>78.870276300000015</v>
      </c>
      <c r="I22" s="225">
        <v>78.870276300000015</v>
      </c>
    </row>
    <row r="23" spans="1:12" s="224" customFormat="1" hidden="1" outlineLevel="1">
      <c r="B23" s="224" t="s">
        <v>470</v>
      </c>
      <c r="C23" s="225">
        <v>16.47</v>
      </c>
      <c r="D23" s="225"/>
      <c r="E23" s="225">
        <v>16.47</v>
      </c>
      <c r="F23" s="223" t="str">
        <f t="shared" si="0"/>
        <v>Vaupes</v>
      </c>
      <c r="G23" s="223"/>
      <c r="H23" s="225" t="e">
        <v>#VALUE!</v>
      </c>
      <c r="I23" s="225" t="e">
        <v>#VALUE!</v>
      </c>
    </row>
    <row r="24" spans="1:12" hidden="1" outlineLevel="1">
      <c r="A24" s="224"/>
      <c r="B24" s="224" t="s">
        <v>231</v>
      </c>
      <c r="C24" s="225">
        <v>10.935240776470588</v>
      </c>
      <c r="D24" s="225"/>
      <c r="E24" s="225">
        <v>16.47</v>
      </c>
      <c r="F24" s="223" t="str">
        <f t="shared" si="0"/>
        <v>Vichada</v>
      </c>
      <c r="G24" s="223"/>
      <c r="H24" s="225">
        <v>78.870276300000015</v>
      </c>
      <c r="I24" s="225">
        <v>78.870276300000015</v>
      </c>
    </row>
    <row r="25" spans="1:12" hidden="1" outlineLevel="1">
      <c r="A25" s="224"/>
      <c r="B25" s="224" t="s">
        <v>233</v>
      </c>
      <c r="C25" s="225">
        <v>16.47</v>
      </c>
      <c r="D25" s="225"/>
      <c r="E25" s="225">
        <v>16.47</v>
      </c>
      <c r="F25" s="223" t="str">
        <f t="shared" si="0"/>
        <v>Guajira nacional</v>
      </c>
      <c r="G25" s="223"/>
      <c r="H25" s="225">
        <v>0</v>
      </c>
      <c r="I25" s="225">
        <v>0</v>
      </c>
    </row>
    <row r="26" spans="1:12" hidden="1" outlineLevel="1">
      <c r="A26" s="224"/>
      <c r="B26" s="224" t="s">
        <v>236</v>
      </c>
      <c r="C26" s="225">
        <v>16.47</v>
      </c>
      <c r="D26" s="225"/>
      <c r="E26" s="225">
        <v>16.47</v>
      </c>
      <c r="F26" s="223" t="str">
        <f t="shared" si="0"/>
        <v>Guajira importado</v>
      </c>
      <c r="G26" s="223"/>
      <c r="H26" s="225"/>
      <c r="I26" s="225"/>
    </row>
    <row r="27" spans="1:12" s="229" customFormat="1" hidden="1" outlineLevel="1">
      <c r="A27" s="224"/>
      <c r="B27" s="224" t="s">
        <v>274</v>
      </c>
      <c r="C27" s="225">
        <v>16.47</v>
      </c>
      <c r="D27" s="225"/>
      <c r="E27" s="225">
        <v>16.47</v>
      </c>
      <c r="F27" s="223">
        <f t="shared" si="0"/>
        <v>0</v>
      </c>
      <c r="G27" s="223"/>
      <c r="H27" s="225"/>
      <c r="I27" s="225"/>
    </row>
    <row r="28" spans="1:12" hidden="1" outlineLevel="1">
      <c r="A28" s="224"/>
      <c r="B28" s="224" t="s">
        <v>544</v>
      </c>
      <c r="C28" s="225">
        <f>+C27</f>
        <v>16.47</v>
      </c>
      <c r="D28" s="225"/>
      <c r="E28" s="225">
        <f>+E27</f>
        <v>16.47</v>
      </c>
      <c r="F28" s="223"/>
      <c r="G28" s="223"/>
    </row>
    <row r="29" spans="1:12" hidden="1" outlineLevel="1">
      <c r="C29" s="225"/>
      <c r="D29" s="225"/>
      <c r="E29" s="225"/>
      <c r="F29" s="223"/>
      <c r="G29" s="223"/>
    </row>
    <row r="30" spans="1:12" hidden="1" outlineLevel="1">
      <c r="F30" s="229"/>
      <c r="G30" s="229"/>
      <c r="H30" s="229"/>
      <c r="I30" s="229"/>
    </row>
    <row r="31" spans="1:12" hidden="1" outlineLevel="1">
      <c r="B31" s="1011" t="s">
        <v>275</v>
      </c>
      <c r="C31" s="1012"/>
      <c r="D31" s="1012"/>
      <c r="E31" s="1012"/>
    </row>
    <row r="32" spans="1:12" ht="25.5" hidden="1" outlineLevel="1">
      <c r="A32" s="229"/>
      <c r="B32" s="67" t="s">
        <v>243</v>
      </c>
      <c r="C32" s="228" t="s">
        <v>244</v>
      </c>
      <c r="D32" s="228"/>
      <c r="E32" s="228" t="s">
        <v>402</v>
      </c>
      <c r="F32" s="68" t="s">
        <v>301</v>
      </c>
      <c r="H32" s="68">
        <v>50</v>
      </c>
    </row>
    <row r="33" spans="2:9" hidden="1" outlineLevel="1">
      <c r="B33" s="230" t="s">
        <v>245</v>
      </c>
      <c r="C33" s="231">
        <v>36.686651798634479</v>
      </c>
      <c r="D33" s="231"/>
      <c r="E33" s="232">
        <v>45.858314748293097</v>
      </c>
    </row>
    <row r="34" spans="2:9" hidden="1" outlineLevel="1">
      <c r="B34" s="230" t="s">
        <v>246</v>
      </c>
      <c r="C34" s="231">
        <v>37.993001417576941</v>
      </c>
      <c r="D34" s="231"/>
      <c r="E34" s="232">
        <v>47.491251771971179</v>
      </c>
      <c r="F34" s="68" t="s">
        <v>345</v>
      </c>
      <c r="H34" s="68">
        <v>650.76</v>
      </c>
      <c r="I34" s="68">
        <f>+H34*8%</f>
        <v>52.0608</v>
      </c>
    </row>
    <row r="35" spans="2:9" hidden="1" outlineLevel="1">
      <c r="B35" s="230" t="s">
        <v>247</v>
      </c>
      <c r="C35" s="231">
        <v>6.5317480947123672</v>
      </c>
      <c r="D35" s="231"/>
      <c r="E35" s="232">
        <v>8.1646851183904587</v>
      </c>
    </row>
    <row r="36" spans="2:9" hidden="1" outlineLevel="1">
      <c r="B36" s="230" t="s">
        <v>42</v>
      </c>
      <c r="C36" s="231">
        <v>32.114428132335817</v>
      </c>
      <c r="D36" s="231"/>
      <c r="E36" s="232">
        <v>40.143035165419775</v>
      </c>
    </row>
    <row r="37" spans="2:9" hidden="1" outlineLevel="1">
      <c r="B37" s="230" t="s">
        <v>248</v>
      </c>
      <c r="C37" s="231">
        <v>35.380302179691995</v>
      </c>
      <c r="D37" s="231"/>
      <c r="E37" s="232">
        <v>44.225377724614994</v>
      </c>
    </row>
    <row r="38" spans="2:9" hidden="1" outlineLevel="1">
      <c r="B38" s="230" t="s">
        <v>43</v>
      </c>
      <c r="C38" s="231">
        <v>18.506619601685045</v>
      </c>
      <c r="D38" s="231"/>
      <c r="E38" s="232">
        <v>23.133274502106307</v>
      </c>
    </row>
    <row r="39" spans="2:9" hidden="1" outlineLevel="1">
      <c r="B39" s="230" t="s">
        <v>249</v>
      </c>
      <c r="C39" s="231">
        <v>19.4863818158919</v>
      </c>
      <c r="D39" s="231"/>
      <c r="E39" s="232">
        <v>24.357977269864875</v>
      </c>
    </row>
    <row r="40" spans="2:9" hidden="1" outlineLevel="1">
      <c r="B40" s="230" t="s">
        <v>250</v>
      </c>
      <c r="C40" s="231">
        <v>5.7697108169959268</v>
      </c>
      <c r="D40" s="231"/>
      <c r="E40" s="232">
        <v>7.212138521244909</v>
      </c>
    </row>
    <row r="41" spans="2:9" hidden="1" outlineLevel="1">
      <c r="B41" s="230" t="s">
        <v>251</v>
      </c>
      <c r="C41" s="231">
        <v>20.466144030098757</v>
      </c>
      <c r="D41" s="231"/>
      <c r="E41" s="232">
        <v>25.582680037623447</v>
      </c>
    </row>
    <row r="42" spans="2:9" hidden="1" outlineLevel="1">
      <c r="B42" s="230" t="s">
        <v>45</v>
      </c>
      <c r="C42" s="231">
        <v>13.607808530650772</v>
      </c>
      <c r="D42" s="231"/>
      <c r="E42" s="232">
        <v>17.009760663313465</v>
      </c>
    </row>
    <row r="43" spans="2:9" hidden="1" outlineLevel="1">
      <c r="B43" s="230" t="s">
        <v>252</v>
      </c>
      <c r="C43" s="231">
        <v>27.868791870772782</v>
      </c>
      <c r="D43" s="231"/>
      <c r="E43" s="232">
        <v>34.835989838465977</v>
      </c>
    </row>
    <row r="44" spans="2:9" hidden="1" outlineLevel="1">
      <c r="B44" s="230" t="s">
        <v>253</v>
      </c>
      <c r="C44" s="231">
        <v>37.762451001228271</v>
      </c>
      <c r="D44" s="231"/>
      <c r="E44" s="232">
        <v>47.203063751535339</v>
      </c>
    </row>
    <row r="45" spans="2:9" ht="25.5" hidden="1" outlineLevel="1">
      <c r="B45" s="230" t="s">
        <v>254</v>
      </c>
      <c r="C45" s="231">
        <v>59.624922633518331</v>
      </c>
      <c r="D45" s="231"/>
      <c r="E45" s="232">
        <v>74.531153291897908</v>
      </c>
    </row>
    <row r="46" spans="2:9" hidden="1" outlineLevel="1">
      <c r="B46" s="230" t="s">
        <v>255</v>
      </c>
      <c r="C46" s="231">
        <v>44.100076751280007</v>
      </c>
      <c r="D46" s="231"/>
      <c r="E46" s="232">
        <v>55.125095939100007</v>
      </c>
    </row>
    <row r="47" spans="2:9" hidden="1" outlineLevel="1">
      <c r="B47" s="230" t="s">
        <v>256</v>
      </c>
      <c r="C47" s="231">
        <v>35.367388285680008</v>
      </c>
      <c r="D47" s="231"/>
      <c r="E47" s="232">
        <v>44.209235357100013</v>
      </c>
    </row>
    <row r="48" spans="2:9" hidden="1" outlineLevel="1">
      <c r="B48" s="230" t="s">
        <v>257</v>
      </c>
      <c r="C48" s="231">
        <v>35.367388285680008</v>
      </c>
      <c r="D48" s="231"/>
      <c r="E48" s="232">
        <v>44.209235357100013</v>
      </c>
    </row>
    <row r="49" spans="2:5" hidden="1" outlineLevel="1">
      <c r="B49" s="230" t="s">
        <v>258</v>
      </c>
      <c r="C49" s="231">
        <v>39.297098095200006</v>
      </c>
      <c r="D49" s="231"/>
      <c r="E49" s="232">
        <v>49.121372619000013</v>
      </c>
    </row>
    <row r="50" spans="2:5" hidden="1" outlineLevel="1">
      <c r="B50" s="230" t="s">
        <v>44</v>
      </c>
      <c r="C50" s="231">
        <v>88.792880000000011</v>
      </c>
      <c r="D50" s="231"/>
      <c r="E50" s="232">
        <v>110.99110000000002</v>
      </c>
    </row>
    <row r="51" spans="2:5" hidden="1" outlineLevel="1">
      <c r="B51" s="230" t="s">
        <v>299</v>
      </c>
      <c r="C51" s="231">
        <v>96.676360000000003</v>
      </c>
      <c r="D51" s="231"/>
      <c r="E51" s="232">
        <v>120.84545000000001</v>
      </c>
    </row>
    <row r="52" spans="2:5" hidden="1" outlineLevel="1">
      <c r="B52" s="230" t="s">
        <v>300</v>
      </c>
      <c r="C52" s="231">
        <v>88.792880000000011</v>
      </c>
      <c r="D52" s="231"/>
      <c r="E52" s="232">
        <v>110.99110000000002</v>
      </c>
    </row>
    <row r="53" spans="2:5" hidden="1" outlineLevel="1">
      <c r="B53" s="230" t="s">
        <v>363</v>
      </c>
      <c r="C53" s="231">
        <v>37.375906632768007</v>
      </c>
      <c r="D53" s="231"/>
      <c r="E53" s="232">
        <v>46.719883290960013</v>
      </c>
    </row>
    <row r="54" spans="2:5" hidden="1" outlineLevel="1">
      <c r="B54" s="230" t="s">
        <v>364</v>
      </c>
      <c r="C54" s="231">
        <v>22.966970664528002</v>
      </c>
      <c r="D54" s="231"/>
      <c r="E54" s="232">
        <v>28.708713330660004</v>
      </c>
    </row>
    <row r="55" spans="2:5" hidden="1" outlineLevel="1">
      <c r="B55" s="230" t="s">
        <v>409</v>
      </c>
      <c r="C55" s="231">
        <v>31.533920000000002</v>
      </c>
      <c r="D55" s="231"/>
      <c r="E55" s="232">
        <v>39.417400000000008</v>
      </c>
    </row>
    <row r="56" spans="2:5" hidden="1" outlineLevel="1"/>
    <row r="57" spans="2:5" hidden="1" outlineLevel="1">
      <c r="B57" s="1004" t="s">
        <v>271</v>
      </c>
      <c r="C57" s="1004"/>
      <c r="D57" s="702"/>
    </row>
    <row r="58" spans="2:5" hidden="1" outlineLevel="1">
      <c r="B58" s="68" t="s">
        <v>272</v>
      </c>
      <c r="C58" s="68" t="s">
        <v>273</v>
      </c>
    </row>
    <row r="59" spans="2:5" hidden="1" outlineLevel="1">
      <c r="B59" s="233">
        <v>1900</v>
      </c>
      <c r="C59" s="233">
        <v>1900</v>
      </c>
      <c r="D59" s="703"/>
    </row>
    <row r="60" spans="2:5" hidden="1" outlineLevel="1">
      <c r="B60" s="233"/>
      <c r="C60" s="233"/>
      <c r="D60" s="703"/>
    </row>
    <row r="61" spans="2:5" hidden="1" outlineLevel="1">
      <c r="B61" s="233">
        <v>1900</v>
      </c>
      <c r="C61" s="233">
        <v>3400</v>
      </c>
      <c r="D61" s="703"/>
    </row>
    <row r="62" spans="2:5" hidden="1" outlineLevel="1"/>
    <row r="63" spans="2:5" ht="15.75" hidden="1" outlineLevel="1">
      <c r="B63" s="22">
        <f>1900*25%</f>
        <v>475</v>
      </c>
      <c r="C63" s="22">
        <f>1900*6%</f>
        <v>114</v>
      </c>
      <c r="D63" s="704"/>
    </row>
    <row r="64" spans="2:5" ht="15.75" hidden="1" outlineLevel="1">
      <c r="B64" s="22">
        <f>1900*25%</f>
        <v>475</v>
      </c>
      <c r="C64" s="22">
        <f>3400*6%</f>
        <v>204</v>
      </c>
      <c r="D64" s="704"/>
    </row>
    <row r="65" spans="3:8" hidden="1" outlineLevel="1"/>
    <row r="66" spans="3:8" collapsed="1">
      <c r="C66" s="870">
        <v>0.08</v>
      </c>
      <c r="E66" s="677">
        <f>C8*C66</f>
        <v>656.90240000000006</v>
      </c>
    </row>
    <row r="67" spans="3:8">
      <c r="E67" s="677">
        <f>E10+E66</f>
        <v>4238.7568000000001</v>
      </c>
    </row>
    <row r="69" spans="3:8">
      <c r="C69" s="870">
        <v>0.94</v>
      </c>
      <c r="E69" s="677">
        <f>C9*C69</f>
        <v>3659.7208000000001</v>
      </c>
    </row>
    <row r="70" spans="3:8">
      <c r="C70" s="870">
        <v>0.06</v>
      </c>
      <c r="E70" s="677">
        <f>C8*C70</f>
        <v>492.67680000000001</v>
      </c>
      <c r="H70" s="677"/>
    </row>
    <row r="71" spans="3:8">
      <c r="E71" s="677">
        <f>E69+E70</f>
        <v>4152.3976000000002</v>
      </c>
      <c r="H71" s="833"/>
    </row>
    <row r="73" spans="3:8">
      <c r="H73" s="832"/>
    </row>
  </sheetData>
  <mergeCells count="8">
    <mergeCell ref="B31:E31"/>
    <mergeCell ref="B57:C57"/>
    <mergeCell ref="B4:C4"/>
    <mergeCell ref="F4:H4"/>
    <mergeCell ref="B5:B6"/>
    <mergeCell ref="F5:F6"/>
    <mergeCell ref="H11:I11"/>
    <mergeCell ref="C13:E13"/>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O31"/>
  <sheetViews>
    <sheetView showGridLines="0" zoomScale="80" zoomScaleNormal="80" workbookViewId="0">
      <selection activeCell="C7" sqref="C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673</v>
      </c>
    </row>
    <row r="2" spans="1:15" ht="48.75" customHeight="1">
      <c r="B2" s="1019" t="s">
        <v>651</v>
      </c>
      <c r="C2" s="1019"/>
      <c r="D2" s="1019"/>
      <c r="E2" s="1019"/>
      <c r="F2" s="1019"/>
    </row>
    <row r="3" spans="1:15">
      <c r="B3" s="448"/>
    </row>
    <row r="4" spans="1:15" ht="15.75" thickBot="1">
      <c r="B4" s="12" t="s">
        <v>394</v>
      </c>
      <c r="C4" s="17"/>
      <c r="E4" s="12" t="s">
        <v>394</v>
      </c>
    </row>
    <row r="5" spans="1:15" s="361" customFormat="1" ht="26.25" thickTop="1">
      <c r="A5" s="449"/>
      <c r="B5" s="1016" t="s">
        <v>7</v>
      </c>
      <c r="C5" s="91" t="s">
        <v>176</v>
      </c>
      <c r="D5" s="449"/>
      <c r="E5" s="1014" t="s">
        <v>7</v>
      </c>
      <c r="F5" s="93" t="s">
        <v>387</v>
      </c>
      <c r="H5" s="561"/>
      <c r="O5" s="450"/>
    </row>
    <row r="6" spans="1:15" s="361" customFormat="1" ht="15.75" thickBot="1">
      <c r="A6" s="449"/>
      <c r="B6" s="1017"/>
      <c r="C6" s="92" t="s">
        <v>177</v>
      </c>
      <c r="D6" s="449"/>
      <c r="E6" s="1015"/>
      <c r="F6" s="94" t="s">
        <v>177</v>
      </c>
      <c r="H6" s="562"/>
      <c r="O6" s="450"/>
    </row>
    <row r="7" spans="1:15" ht="15.75" thickTop="1">
      <c r="A7" s="449"/>
      <c r="B7" s="87" t="s">
        <v>449</v>
      </c>
      <c r="C7" s="90">
        <f>'NORTEDESANTANDER - BASE'!C4</f>
        <v>3893.32</v>
      </c>
      <c r="E7" s="100" t="s">
        <v>451</v>
      </c>
      <c r="F7" s="451">
        <f>'NORTEDESANTANDER - BASE'!F4</f>
        <v>3324.9452730199996</v>
      </c>
      <c r="G7" s="562"/>
      <c r="H7" s="485"/>
      <c r="O7" s="450"/>
    </row>
    <row r="8" spans="1:15" ht="25.5">
      <c r="A8" s="449"/>
      <c r="B8" s="88" t="s">
        <v>565</v>
      </c>
      <c r="C8" s="363">
        <f>'NORTEDESANTANDER - BASE'!C5</f>
        <v>152.00285734814173</v>
      </c>
      <c r="E8" s="99" t="s">
        <v>452</v>
      </c>
      <c r="F8" s="96">
        <f>'NORTEDESANTANDER - BASE'!F5</f>
        <v>211.49799999999999</v>
      </c>
      <c r="G8" s="562"/>
      <c r="H8" s="485"/>
      <c r="O8" s="450"/>
    </row>
    <row r="9" spans="1:15">
      <c r="A9" s="449"/>
      <c r="B9" s="88" t="s">
        <v>566</v>
      </c>
      <c r="C9" s="363">
        <f>'NORTEDESANTANDER - BASE'!C6</f>
        <v>88.98</v>
      </c>
      <c r="E9" s="89" t="s">
        <v>573</v>
      </c>
      <c r="F9" s="370">
        <f>F7+F8</f>
        <v>3536.4432730199997</v>
      </c>
      <c r="G9" s="561"/>
      <c r="H9" s="484"/>
      <c r="O9" s="450"/>
    </row>
    <row r="10" spans="1:15">
      <c r="A10" s="449"/>
      <c r="B10" s="88" t="s">
        <v>567</v>
      </c>
      <c r="C10" s="363">
        <f>'NORTEDESANTANDER - BASE'!C7</f>
        <v>18.579999999999998</v>
      </c>
      <c r="E10" s="99" t="s">
        <v>574</v>
      </c>
      <c r="F10" s="96">
        <f>'NORTEDESANTANDER - BASE'!F7</f>
        <v>152.00285734814173</v>
      </c>
      <c r="G10" s="562"/>
      <c r="H10" s="485"/>
      <c r="O10" s="450"/>
    </row>
    <row r="11" spans="1:15">
      <c r="A11" s="449"/>
      <c r="B11" s="88" t="s">
        <v>388</v>
      </c>
      <c r="C11" s="363">
        <f>'NORTEDESANTANDER - BASE'!C8</f>
        <v>11.16</v>
      </c>
      <c r="E11" s="99" t="s">
        <v>453</v>
      </c>
      <c r="F11" s="96">
        <f>'NORTEDESANTANDER - BASE'!F8</f>
        <v>9.24</v>
      </c>
      <c r="G11" s="562"/>
      <c r="H11" s="485"/>
      <c r="O11" s="450"/>
    </row>
    <row r="12" spans="1:15">
      <c r="A12" s="449"/>
      <c r="B12" s="88" t="s">
        <v>568</v>
      </c>
      <c r="C12" s="363">
        <f>'NORTEDESANTANDER - BASE'!C9</f>
        <v>71.510000000000005</v>
      </c>
      <c r="E12" s="89" t="s">
        <v>566</v>
      </c>
      <c r="F12" s="370">
        <f>'NORTEDESANTANDER - BASE'!F9</f>
        <v>88.98</v>
      </c>
      <c r="G12" s="561"/>
      <c r="H12" s="486"/>
      <c r="O12" s="450"/>
    </row>
    <row r="13" spans="1:15">
      <c r="A13" s="449"/>
      <c r="B13" s="95" t="s">
        <v>389</v>
      </c>
      <c r="C13" s="96">
        <f>SUM(C7:C12)</f>
        <v>4235.5528573481415</v>
      </c>
      <c r="E13" s="89" t="s">
        <v>567</v>
      </c>
      <c r="F13" s="370">
        <f>'NORTEDESANTANDER - BASE'!F10</f>
        <v>18.579999999999998</v>
      </c>
      <c r="G13" s="561"/>
      <c r="H13" s="486"/>
      <c r="O13" s="450"/>
    </row>
    <row r="14" spans="1:15">
      <c r="A14" s="449"/>
      <c r="B14" s="88" t="s">
        <v>569</v>
      </c>
      <c r="C14" s="363">
        <f>'NORTEDESANTANDER - BASE'!C11</f>
        <v>285</v>
      </c>
      <c r="E14" s="89" t="s">
        <v>388</v>
      </c>
      <c r="F14" s="370">
        <f>'NORTEDESANTANDER - BASE'!F11</f>
        <v>11.16</v>
      </c>
      <c r="G14" s="561"/>
      <c r="H14" s="486"/>
      <c r="O14" s="450"/>
    </row>
    <row r="15" spans="1:15" ht="25.5">
      <c r="A15" s="449"/>
      <c r="B15" s="88" t="s">
        <v>570</v>
      </c>
      <c r="C15" s="363">
        <f>'NORTEDESANTANDER - BASE'!C12</f>
        <v>233.77</v>
      </c>
      <c r="E15" s="89" t="s">
        <v>568</v>
      </c>
      <c r="F15" s="370">
        <f>'NORTEDESANTANDER - BASE'!F12</f>
        <v>71.510000000000005</v>
      </c>
      <c r="G15" s="561"/>
      <c r="H15" s="486"/>
      <c r="O15" s="450"/>
    </row>
    <row r="16" spans="1:15">
      <c r="A16" s="449"/>
      <c r="B16" s="88" t="s">
        <v>392</v>
      </c>
      <c r="C16" s="363">
        <f>'NORTEDESANTANDER - BASE'!C13</f>
        <v>475</v>
      </c>
      <c r="E16" s="99" t="s">
        <v>389</v>
      </c>
      <c r="F16" s="96">
        <f>SUM(F9:F15)</f>
        <v>3887.9161303681412</v>
      </c>
      <c r="G16" s="561"/>
      <c r="H16" s="484"/>
      <c r="O16" s="450"/>
    </row>
    <row r="17" spans="1:15">
      <c r="A17" s="449"/>
      <c r="B17" s="95" t="s">
        <v>450</v>
      </c>
      <c r="C17" s="96">
        <f>SUM(C13:C16)</f>
        <v>5229.322857348142</v>
      </c>
      <c r="E17" s="89" t="s">
        <v>569</v>
      </c>
      <c r="F17" s="370">
        <f>'NORTEDESANTANDER - BASE'!F14</f>
        <v>285</v>
      </c>
      <c r="G17" s="561"/>
      <c r="H17" s="486"/>
      <c r="O17" s="450"/>
    </row>
    <row r="18" spans="1:15" ht="25.5">
      <c r="A18" s="449"/>
      <c r="B18" s="88" t="s">
        <v>571</v>
      </c>
      <c r="C18" s="363">
        <f>'NORTEDESANTANDER - BASE'!C15</f>
        <v>543.25</v>
      </c>
      <c r="E18" s="89" t="s">
        <v>570</v>
      </c>
      <c r="F18" s="370">
        <f>'NORTEDESANTANDER - BASE'!F15</f>
        <v>233.77</v>
      </c>
      <c r="G18" s="562"/>
      <c r="H18" s="485"/>
      <c r="O18" s="450"/>
    </row>
    <row r="19" spans="1:15">
      <c r="A19" s="449"/>
      <c r="B19" s="88" t="s">
        <v>393</v>
      </c>
      <c r="C19" s="363">
        <f>'NORTEDESANTANDER - BASE'!C16</f>
        <v>19.440000000000001</v>
      </c>
      <c r="E19" s="89" t="s">
        <v>392</v>
      </c>
      <c r="F19" s="370">
        <f>'NORTEDESANTANDER - BASE'!F16</f>
        <v>204</v>
      </c>
      <c r="G19" s="561"/>
      <c r="H19" s="484"/>
      <c r="O19" s="450"/>
    </row>
    <row r="20" spans="1:15">
      <c r="A20" s="449"/>
      <c r="B20" s="88" t="s">
        <v>572</v>
      </c>
      <c r="C20" s="363">
        <f>'NORTEDESANTANDER - BASE'!C17</f>
        <v>53.95</v>
      </c>
      <c r="E20" s="99" t="s">
        <v>450</v>
      </c>
      <c r="F20" s="96">
        <f>SUM(F16:F19)</f>
        <v>4610.6861303681417</v>
      </c>
      <c r="G20" s="561"/>
      <c r="H20" s="486"/>
    </row>
    <row r="21" spans="1:15" ht="15.75" thickBot="1">
      <c r="A21" s="449"/>
      <c r="B21" s="97" t="s">
        <v>480</v>
      </c>
      <c r="C21" s="98">
        <f>SUM(C17:C20)</f>
        <v>5845.9628573481414</v>
      </c>
      <c r="E21" s="89" t="s">
        <v>571</v>
      </c>
      <c r="F21" s="370">
        <f>'NORTEDESANTANDER - BASE'!F18</f>
        <v>543.25</v>
      </c>
      <c r="G21" s="561"/>
      <c r="H21" s="486"/>
    </row>
    <row r="22" spans="1:15" ht="15.75" thickTop="1">
      <c r="A22" s="449"/>
      <c r="B22" s="449"/>
      <c r="C22" s="449"/>
      <c r="E22" s="89" t="s">
        <v>575</v>
      </c>
      <c r="F22" s="370">
        <f>'NORTEDESANTANDER - BASE'!F19</f>
        <v>53.95</v>
      </c>
      <c r="G22" s="561"/>
      <c r="H22" s="486"/>
    </row>
    <row r="23" spans="1:15" ht="15.75" thickBot="1">
      <c r="A23" s="449"/>
      <c r="E23" s="101" t="s">
        <v>576</v>
      </c>
      <c r="F23" s="98">
        <f>SUM(F20:F22)</f>
        <v>5207.8861303681415</v>
      </c>
    </row>
    <row r="24" spans="1:15" ht="15.75" thickTop="1">
      <c r="A24" s="449"/>
    </row>
    <row r="25" spans="1:15" ht="90" customHeight="1">
      <c r="B25" s="1018" t="s">
        <v>492</v>
      </c>
      <c r="C25" s="1018"/>
      <c r="D25" s="1018"/>
      <c r="E25" s="1018"/>
      <c r="F25" s="1018"/>
      <c r="H25" s="487"/>
    </row>
    <row r="31" spans="1:15">
      <c r="H31" s="489"/>
    </row>
  </sheetData>
  <mergeCells count="4">
    <mergeCell ref="B2:F2"/>
    <mergeCell ref="B5:B6"/>
    <mergeCell ref="E5:E6"/>
    <mergeCell ref="B25:F25"/>
  </mergeCells>
  <pageMargins left="0.7" right="0.7" top="0.75" bottom="0.75" header="0.3" footer="0.3"/>
  <pageSetup scale="3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O38"/>
  <sheetViews>
    <sheetView showGridLines="0" zoomScale="80" zoomScaleNormal="80" workbookViewId="0">
      <selection activeCell="E27" sqref="E27"/>
    </sheetView>
  </sheetViews>
  <sheetFormatPr baseColWidth="10" defaultRowHeight="15"/>
  <cols>
    <col min="1" max="1" width="13.28515625" style="85" customWidth="1"/>
    <col min="2" max="2" width="55.28515625" style="355" customWidth="1"/>
    <col min="3" max="3" width="19.28515625" style="355" customWidth="1"/>
    <col min="4" max="4" width="5.42578125" style="449" customWidth="1"/>
    <col min="5" max="5" width="57.140625" style="356" customWidth="1"/>
    <col min="6" max="6" width="19" style="356" customWidth="1"/>
    <col min="7" max="16384" width="11.42578125" style="356"/>
  </cols>
  <sheetData>
    <row r="1" spans="1:15">
      <c r="B1" s="448" t="s">
        <v>644</v>
      </c>
    </row>
    <row r="2" spans="1:15" ht="48.75" customHeight="1">
      <c r="B2" s="1020" t="s">
        <v>634</v>
      </c>
      <c r="C2" s="1020"/>
      <c r="D2" s="1020"/>
      <c r="E2" s="1020"/>
      <c r="F2" s="1020"/>
    </row>
    <row r="3" spans="1:15">
      <c r="B3" s="448"/>
    </row>
    <row r="4" spans="1:15" ht="15.75" thickBot="1">
      <c r="B4" s="12" t="s">
        <v>394</v>
      </c>
      <c r="C4" s="17"/>
      <c r="E4" s="12" t="str">
        <f>+B4</f>
        <v>Información según Resolución vigente para el mes (Minminas)</v>
      </c>
    </row>
    <row r="5" spans="1:15" s="361" customFormat="1" ht="26.25" thickTop="1">
      <c r="A5" s="449"/>
      <c r="B5" s="1016" t="s">
        <v>7</v>
      </c>
      <c r="C5" s="91" t="s">
        <v>616</v>
      </c>
      <c r="D5" s="449"/>
      <c r="E5" s="1014" t="s">
        <v>7</v>
      </c>
      <c r="F5" s="93" t="s">
        <v>387</v>
      </c>
      <c r="H5" s="561"/>
      <c r="O5" s="450"/>
    </row>
    <row r="6" spans="1:15" s="361" customFormat="1" ht="15.75" thickBot="1">
      <c r="A6" s="449"/>
      <c r="B6" s="1017"/>
      <c r="C6" s="92" t="s">
        <v>177</v>
      </c>
      <c r="D6" s="449"/>
      <c r="E6" s="1015"/>
      <c r="F6" s="94" t="s">
        <v>177</v>
      </c>
      <c r="H6" s="562"/>
      <c r="O6" s="450"/>
    </row>
    <row r="7" spans="1:15" ht="15.75" thickTop="1">
      <c r="A7" s="449"/>
      <c r="B7" s="87" t="str">
        <f>+'NARIÑO-PUTUMAYO - BASE'!B4</f>
        <v>1,Ingreso al Productor Fósil (1)</v>
      </c>
      <c r="C7" s="90">
        <f>+'NARIÑO-PUTUMAYO - BASE'!C4</f>
        <v>3278.1131468800004</v>
      </c>
      <c r="E7" s="87" t="str">
        <f>+'NARIÑO-PUTUMAYO - BASE'!F4</f>
        <v>1,Ingreso al Productor Fósil (1)</v>
      </c>
      <c r="F7" s="90">
        <f>+'NARIÑO-PUTUMAYO - BASE'!H4</f>
        <v>3033.3635379000002</v>
      </c>
      <c r="G7" s="562"/>
      <c r="H7" s="485"/>
      <c r="O7" s="450"/>
    </row>
    <row r="8" spans="1:15">
      <c r="A8" s="449"/>
      <c r="B8" s="89" t="str">
        <f>+'NARIÑO-PUTUMAYO - BASE'!B5</f>
        <v>2. Ingreso al productor Alcohol Carburante</v>
      </c>
      <c r="C8" s="363">
        <f>+'NARIÑO-PUTUMAYO - BASE'!C5</f>
        <v>656.90240000000006</v>
      </c>
      <c r="E8" s="89" t="str">
        <f>+'NARIÑO-PUTUMAYO - BASE'!F5</f>
        <v>2. Ingreso al productor Biodiesel</v>
      </c>
      <c r="F8" s="363">
        <f>+'NARIÑO-PUTUMAYO - BASE'!H5</f>
        <v>1057.49</v>
      </c>
      <c r="G8" s="562"/>
      <c r="H8" s="485"/>
      <c r="O8" s="450"/>
    </row>
    <row r="9" spans="1:15">
      <c r="A9" s="449"/>
      <c r="B9" s="669" t="str">
        <f>+'NARIÑO-PUTUMAYO - BASE'!B6</f>
        <v>3. Ingreso al productor mezcla</v>
      </c>
      <c r="C9" s="670">
        <f>SUM(C7:C8)</f>
        <v>3935.0155468800003</v>
      </c>
      <c r="E9" s="669" t="str">
        <f>+'NARIÑO-PUTUMAYO - BASE'!F6</f>
        <v>3. Ingreso al productor mezcla</v>
      </c>
      <c r="F9" s="670">
        <f>SUM(F7:F8)</f>
        <v>4090.8535379000004</v>
      </c>
      <c r="G9" s="561"/>
      <c r="H9" s="484"/>
      <c r="O9" s="450"/>
    </row>
    <row r="10" spans="1:15">
      <c r="A10" s="449"/>
      <c r="B10" s="89" t="str">
        <f>+'NARIÑO-PUTUMAYO - BASE'!B7</f>
        <v>4, Tarifa de Transporte (2)</v>
      </c>
      <c r="C10" s="363">
        <f>+'NARIÑO-PUTUMAYO - BASE'!C7</f>
        <v>358.33</v>
      </c>
      <c r="E10" s="89" t="str">
        <f>+'NARIÑO-PUTUMAYO - BASE'!F7</f>
        <v>4, Tarifa de Transporte (2)</v>
      </c>
      <c r="F10" s="363">
        <f>'NARIÑO-PUTUMAYO - BASE'!H7</f>
        <v>428.58</v>
      </c>
      <c r="G10" s="562"/>
      <c r="H10" s="485"/>
      <c r="O10" s="450"/>
    </row>
    <row r="11" spans="1:15">
      <c r="A11" s="449"/>
      <c r="B11" s="89" t="str">
        <f>+'NARIÑO-PUTUMAYO - BASE'!B8</f>
        <v>5. Recuperación costos (3)</v>
      </c>
      <c r="C11" s="363">
        <f>+'NARIÑO-PUTUMAYO - BASE'!C8</f>
        <v>0</v>
      </c>
      <c r="E11" s="89" t="str">
        <f>+'NARIÑO-PUTUMAYO - BASE'!F8</f>
        <v>5. Recuperación costos (3)</v>
      </c>
      <c r="F11" s="363">
        <f>'NARIÑO-PUTUMAYO - BASE'!H8</f>
        <v>0</v>
      </c>
      <c r="G11" s="562"/>
      <c r="H11" s="485"/>
      <c r="O11" s="450"/>
    </row>
    <row r="12" spans="1:15">
      <c r="A12" s="449"/>
      <c r="B12" s="89" t="str">
        <f>+'NARIÑO-PUTUMAYO - BASE'!B9</f>
        <v>6. Costo de cesión (4)</v>
      </c>
      <c r="C12" s="363">
        <f>+'NARIÑO-PUTUMAYO - BASE'!C9</f>
        <v>0</v>
      </c>
      <c r="E12" s="89" t="str">
        <f>+'NARIÑO-PUTUMAYO - BASE'!F9</f>
        <v>6. Costo de cesión (4)</v>
      </c>
      <c r="F12" s="363">
        <f>'NARIÑO-PUTUMAYO - BASE'!H9</f>
        <v>0</v>
      </c>
      <c r="G12" s="561"/>
      <c r="H12" s="486"/>
      <c r="O12" s="450"/>
    </row>
    <row r="13" spans="1:15">
      <c r="A13" s="449"/>
      <c r="B13" s="89" t="str">
        <f>+'NARIÑO-PUTUMAYO - BASE'!B10</f>
        <v>7. Margen plan de continuidad</v>
      </c>
      <c r="C13" s="363">
        <f>+'NARIÑO-PUTUMAYO - BASE'!C10</f>
        <v>86.42</v>
      </c>
      <c r="E13" s="89" t="str">
        <f>+'NARIÑO-PUTUMAYO - BASE'!F10</f>
        <v>7. Margen plan de continuidad</v>
      </c>
      <c r="F13" s="363">
        <f>'NARIÑO-PUTUMAYO - BASE'!H10</f>
        <v>86.42</v>
      </c>
      <c r="G13" s="561"/>
      <c r="H13" s="486"/>
      <c r="O13" s="450"/>
    </row>
    <row r="14" spans="1:15" ht="25.5">
      <c r="A14" s="449"/>
      <c r="B14" s="89" t="str">
        <f>+'NARIÑO-PUTUMAYO - BASE'!B11</f>
        <v>8. Transporte planta de abastecimiento mayorista hasta planta de abastecimiento del Departamento</v>
      </c>
      <c r="C14" s="363" t="str">
        <f>+'NARIÑO-PUTUMAYO - BASE'!C11</f>
        <v>(5)</v>
      </c>
      <c r="E14" s="89" t="str">
        <f>+'NARIÑO-PUTUMAYO - BASE'!F11</f>
        <v>8. Transporte planta de abastecimiento mayorista hasta planta de abastecimiento del Departamento</v>
      </c>
      <c r="F14" s="363" t="str">
        <f>'NARIÑO-PUTUMAYO - BASE'!H11</f>
        <v>(5)</v>
      </c>
      <c r="G14" s="561"/>
      <c r="H14" s="486"/>
      <c r="O14" s="450"/>
    </row>
    <row r="15" spans="1:15">
      <c r="A15" s="449"/>
      <c r="B15" s="669" t="str">
        <f>+'NARIÑO-PUTUMAYO - BASE'!B12</f>
        <v>9. Precio Máximo de Venta al Distribuidor Mayorista</v>
      </c>
      <c r="C15" s="670">
        <f>SUM(C9:C13)</f>
        <v>4379.7655468800003</v>
      </c>
      <c r="E15" s="669" t="str">
        <f>+'NARIÑO-PUTUMAYO - BASE'!F12</f>
        <v>9. Precio Máximo de Venta al Distribuidor Mayorista</v>
      </c>
      <c r="F15" s="670">
        <f>SUM(F9:F13)</f>
        <v>4605.8535379000004</v>
      </c>
      <c r="G15" s="561"/>
      <c r="H15" s="486"/>
      <c r="O15" s="450"/>
    </row>
    <row r="16" spans="1:15">
      <c r="A16" s="449"/>
      <c r="B16" s="89" t="str">
        <f>+'NARIÑO-PUTUMAYO - BASE'!B13</f>
        <v>10. Margen al distribuidor mayorista(2)</v>
      </c>
      <c r="C16" s="363">
        <f>'NARIÑO-PUTUMAYO - BASE'!C13</f>
        <v>305</v>
      </c>
      <c r="E16" s="89" t="str">
        <f>+'NARIÑO-PUTUMAYO - BASE'!F13</f>
        <v>10. Margen al distribuidor mayorista(2)</v>
      </c>
      <c r="F16" s="363">
        <f>+'NARIÑO-PUTUMAYO - BASE'!H13</f>
        <v>305</v>
      </c>
      <c r="G16" s="561"/>
      <c r="H16" s="484"/>
      <c r="O16" s="450"/>
    </row>
    <row r="17" spans="1:15">
      <c r="A17" s="449"/>
      <c r="B17" s="89" t="str">
        <f>+'NARIÑO-PUTUMAYO - BASE'!B14</f>
        <v>11. Sobretasa</v>
      </c>
      <c r="C17" s="363">
        <f>'NARIÑO-PUTUMAYO - BASE'!C14</f>
        <v>437</v>
      </c>
      <c r="E17" s="89" t="str">
        <f>+'NARIÑO-PUTUMAYO - BASE'!F14</f>
        <v>11. Sobretasa</v>
      </c>
      <c r="F17" s="363">
        <f>+'NARIÑO-PUTUMAYO - BASE'!H14</f>
        <v>204</v>
      </c>
      <c r="G17" s="561"/>
      <c r="H17" s="486"/>
      <c r="O17" s="450"/>
    </row>
    <row r="18" spans="1:15">
      <c r="A18" s="449"/>
      <c r="B18" s="669" t="str">
        <f>+'NARIÑO-PUTUMAYO - BASE'!B15</f>
        <v>12. Precio máximo en planta de abasto Mayorista</v>
      </c>
      <c r="C18" s="670">
        <f>SUM(C15:C17)</f>
        <v>5121.7655468800003</v>
      </c>
      <c r="E18" s="669" t="str">
        <f>+'NARIÑO-PUTUMAYO - BASE'!F15</f>
        <v>12. Precio máximo en planta de abasto Mayorista</v>
      </c>
      <c r="F18" s="670">
        <f>SUM(F15:F17)</f>
        <v>5114.8535379000004</v>
      </c>
      <c r="G18" s="562"/>
      <c r="H18" s="485"/>
      <c r="O18" s="450"/>
    </row>
    <row r="19" spans="1:15">
      <c r="A19" s="449"/>
      <c r="B19" s="89" t="str">
        <f>+'NARIÑO-PUTUMAYO - BASE'!B16</f>
        <v>13. Margen del distribuidor minorista</v>
      </c>
      <c r="C19" s="363">
        <f>+'NARIÑO-PUTUMAYO - BASE'!C16</f>
        <v>578</v>
      </c>
      <c r="E19" s="89" t="str">
        <f>+'NARIÑO-PUTUMAYO - BASE'!F16</f>
        <v>13. Margen del distribuidor minorista</v>
      </c>
      <c r="F19" s="363">
        <f>+'NARIÑO-PUTUMAYO - BASE'!H16</f>
        <v>578</v>
      </c>
      <c r="G19" s="561"/>
      <c r="H19" s="484"/>
      <c r="O19" s="450"/>
    </row>
    <row r="20" spans="1:15">
      <c r="A20" s="449"/>
      <c r="B20" s="89" t="str">
        <f>+'NARIÑO-PUTUMAYO - BASE'!B17</f>
        <v>14. Pérdida por evaporación</v>
      </c>
      <c r="C20" s="363">
        <f>+'NARIÑO-PUTUMAYO - BASE'!C17</f>
        <v>20.76</v>
      </c>
      <c r="E20" s="89" t="str">
        <f>+'NARIÑO-PUTUMAYO - BASE'!F17</f>
        <v>14. Pérdida por evaporación</v>
      </c>
      <c r="F20" s="363">
        <f>+'NARIÑO-PUTUMAYO - BASE'!H17</f>
        <v>0</v>
      </c>
      <c r="G20" s="561"/>
      <c r="H20" s="486"/>
    </row>
    <row r="21" spans="1:15">
      <c r="A21" s="449"/>
      <c r="B21" s="89" t="str">
        <f>+'NARIÑO-PUTUMAYO - BASE'!B18</f>
        <v>15. Transporte desde San Juan de Pasto a las EDS  (6)</v>
      </c>
      <c r="C21" s="363">
        <f>+'NARIÑO-PUTUMAYO - BASE'!C18</f>
        <v>55</v>
      </c>
      <c r="E21" s="89" t="str">
        <f>+'NARIÑO-PUTUMAYO - BASE'!F18</f>
        <v>15. Transporte desde San Juan de Pasto a las EDS  (6)</v>
      </c>
      <c r="F21" s="363">
        <f>+'NARIÑO-PUTUMAYO - BASE'!H18</f>
        <v>55</v>
      </c>
      <c r="G21" s="561"/>
      <c r="H21" s="486"/>
    </row>
    <row r="22" spans="1:15" ht="15.75" thickBot="1">
      <c r="A22" s="449"/>
      <c r="B22" s="101" t="str">
        <f>+'NARIÑO-PUTUMAYO - BASE'!B19</f>
        <v>16. Precio Máximo de Venta por Galón</v>
      </c>
      <c r="C22" s="98">
        <f>SUM(C18:C21)</f>
        <v>5775.5255468800005</v>
      </c>
      <c r="E22" s="101" t="str">
        <f>+'NARIÑO-PUTUMAYO - BASE'!F19</f>
        <v>16. Precio Máximo de Venta por Galón</v>
      </c>
      <c r="F22" s="98">
        <f>SUM(F18:F21)</f>
        <v>5747.8535379000004</v>
      </c>
      <c r="G22" s="561"/>
      <c r="H22" s="486"/>
    </row>
    <row r="23" spans="1:15" ht="15.75" thickTop="1">
      <c r="A23" s="449"/>
    </row>
    <row r="24" spans="1:15" ht="91.5" customHeight="1">
      <c r="A24" s="449"/>
      <c r="B24" s="1018" t="s">
        <v>492</v>
      </c>
      <c r="C24" s="1018"/>
      <c r="D24" s="1018"/>
      <c r="E24" s="1018"/>
      <c r="F24" s="1018"/>
    </row>
    <row r="25" spans="1:15">
      <c r="A25" s="449"/>
    </row>
    <row r="26" spans="1:15">
      <c r="A26" s="449"/>
    </row>
    <row r="27" spans="1:15">
      <c r="A27" s="449"/>
    </row>
    <row r="28" spans="1:15">
      <c r="A28" s="449"/>
    </row>
    <row r="29" spans="1:15">
      <c r="A29" s="449"/>
    </row>
    <row r="30" spans="1:15">
      <c r="A30" s="449"/>
    </row>
    <row r="31" spans="1:15">
      <c r="A31" s="449"/>
      <c r="E31" s="656"/>
      <c r="F31" s="656"/>
    </row>
    <row r="32" spans="1:15" ht="90" customHeight="1">
      <c r="B32" s="356"/>
      <c r="C32" s="656"/>
      <c r="D32" s="656"/>
      <c r="H32" s="487"/>
    </row>
    <row r="38" spans="8:8">
      <c r="H38" s="489"/>
    </row>
  </sheetData>
  <mergeCells count="4">
    <mergeCell ref="B2:F2"/>
    <mergeCell ref="B5:B6"/>
    <mergeCell ref="E5:E6"/>
    <mergeCell ref="B24:F24"/>
  </mergeCells>
  <pageMargins left="0.7" right="0.7" top="0.75" bottom="0.75" header="0.3" footer="0.3"/>
  <pageSetup scale="3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FFFF00"/>
    <pageSetUpPr fitToPage="1"/>
  </sheetPr>
  <dimension ref="A1:BF101"/>
  <sheetViews>
    <sheetView showGridLines="0" tabSelected="1" zoomScale="80" zoomScaleNormal="80" workbookViewId="0">
      <selection activeCell="B2" sqref="B2"/>
    </sheetView>
  </sheetViews>
  <sheetFormatPr baseColWidth="10" defaultRowHeight="12.75" outlineLevelRow="1"/>
  <cols>
    <col min="1" max="1" width="8" style="85" customWidth="1"/>
    <col min="2" max="2" width="54.140625" style="355" customWidth="1"/>
    <col min="3" max="3" width="21.140625" style="355" customWidth="1"/>
    <col min="4" max="6" width="19" style="355" customWidth="1"/>
    <col min="7" max="57" width="19" style="409" customWidth="1"/>
    <col min="58" max="58" width="16.5703125" style="409" customWidth="1"/>
    <col min="59" max="59" width="11.42578125" style="409" customWidth="1"/>
    <col min="60" max="16384" width="11.42578125" style="409"/>
  </cols>
  <sheetData>
    <row r="1" spans="1:6" ht="15.75">
      <c r="B1" s="121" t="s">
        <v>720</v>
      </c>
    </row>
    <row r="2" spans="1:6">
      <c r="B2" s="84"/>
    </row>
    <row r="3" spans="1:6" ht="13.5" thickBot="1">
      <c r="A3" s="1030" t="s">
        <v>225</v>
      </c>
      <c r="B3" s="1030"/>
      <c r="C3" s="1030"/>
      <c r="D3" s="1030"/>
      <c r="E3" s="1030"/>
      <c r="F3" s="1030"/>
    </row>
    <row r="4" spans="1:6" ht="34.5" customHeight="1" thickTop="1" thickBot="1">
      <c r="A4" s="410"/>
      <c r="B4" s="1026" t="s">
        <v>351</v>
      </c>
      <c r="C4" s="1027"/>
      <c r="D4" s="1027"/>
      <c r="E4" s="1027"/>
      <c r="F4" s="1035"/>
    </row>
    <row r="5" spans="1:6" ht="34.5" customHeight="1" thickTop="1" thickBot="1">
      <c r="A5" s="359"/>
      <c r="B5" s="62" t="s">
        <v>405</v>
      </c>
      <c r="C5" s="1031" t="s">
        <v>531</v>
      </c>
      <c r="D5" s="1032"/>
      <c r="E5" s="1033" t="s">
        <v>687</v>
      </c>
      <c r="F5" s="1034"/>
    </row>
    <row r="6" spans="1:6" s="411" customFormat="1" ht="35.25" customHeight="1" thickTop="1">
      <c r="A6" s="1036" t="s">
        <v>57</v>
      </c>
      <c r="B6" s="1038" t="s">
        <v>226</v>
      </c>
      <c r="C6" s="204" t="s">
        <v>163</v>
      </c>
      <c r="D6" s="60" t="s">
        <v>341</v>
      </c>
      <c r="E6" s="61" t="s">
        <v>163</v>
      </c>
      <c r="F6" s="60" t="str">
        <f>+D6</f>
        <v>B2 (ACPM)</v>
      </c>
    </row>
    <row r="7" spans="1:6" s="411" customFormat="1">
      <c r="A7" s="1037"/>
      <c r="B7" s="1039"/>
      <c r="C7" s="50" t="s">
        <v>58</v>
      </c>
      <c r="D7" s="203" t="s">
        <v>58</v>
      </c>
      <c r="E7" s="42" t="s">
        <v>58</v>
      </c>
      <c r="F7" s="203" t="s">
        <v>58</v>
      </c>
    </row>
    <row r="8" spans="1:6" ht="18" customHeight="1">
      <c r="A8" s="32" t="s">
        <v>52</v>
      </c>
      <c r="B8" s="55" t="s">
        <v>8</v>
      </c>
      <c r="C8" s="362">
        <f>'OTROS DPTOS - BASE'!$F$6</f>
        <v>3893.32</v>
      </c>
      <c r="D8" s="363">
        <f>'NORTEDESANTANDER - BASE'!F6+0.01</f>
        <v>3536.4532730199999</v>
      </c>
      <c r="E8" s="364">
        <f>+'COMBUSTIBLES '!B7</f>
        <v>3893.32</v>
      </c>
      <c r="F8" s="370">
        <f>+BIODIESEL!E10</f>
        <v>4131.04</v>
      </c>
    </row>
    <row r="9" spans="1:6" ht="18" customHeight="1">
      <c r="A9" s="32" t="s">
        <v>517</v>
      </c>
      <c r="B9" s="47" t="s">
        <v>518</v>
      </c>
      <c r="C9" s="362" t="s">
        <v>166</v>
      </c>
      <c r="D9" s="363" t="s">
        <v>166</v>
      </c>
      <c r="E9" s="364">
        <f>+'COMBUSTIBLES '!B11</f>
        <v>490</v>
      </c>
      <c r="F9" s="363">
        <f>+BIODIESEL!E11</f>
        <v>459.62</v>
      </c>
    </row>
    <row r="10" spans="1:6" ht="18" customHeight="1">
      <c r="A10" s="32"/>
      <c r="B10" s="47" t="s">
        <v>530</v>
      </c>
      <c r="C10" s="362" t="s">
        <v>166</v>
      </c>
      <c r="D10" s="363" t="s">
        <v>166</v>
      </c>
      <c r="E10" s="917" t="s">
        <v>712</v>
      </c>
      <c r="F10" s="653" t="s">
        <v>712</v>
      </c>
    </row>
    <row r="11" spans="1:6" ht="18" customHeight="1">
      <c r="A11" s="32"/>
      <c r="B11" s="47" t="s">
        <v>700</v>
      </c>
      <c r="C11" s="364">
        <f>'NORTEDESANTANDER - BASE'!C20</f>
        <v>135</v>
      </c>
      <c r="D11" s="363">
        <f>'NORTEDESANTANDER - BASE'!F21</f>
        <v>148.96</v>
      </c>
      <c r="E11" s="364">
        <f>+'COMBUSTIBLES '!B13</f>
        <v>135</v>
      </c>
      <c r="F11" s="363">
        <f>+BIODIESEL!E13</f>
        <v>148.96</v>
      </c>
    </row>
    <row r="12" spans="1:6" ht="18" customHeight="1">
      <c r="A12" s="32" t="s">
        <v>55</v>
      </c>
      <c r="B12" s="55" t="s">
        <v>519</v>
      </c>
      <c r="C12" s="652" t="s">
        <v>315</v>
      </c>
      <c r="D12" s="653" t="s">
        <v>315</v>
      </c>
      <c r="E12" s="652" t="s">
        <v>315</v>
      </c>
      <c r="F12" s="653" t="s">
        <v>315</v>
      </c>
    </row>
    <row r="13" spans="1:6" ht="18" customHeight="1">
      <c r="A13" s="32" t="s">
        <v>60</v>
      </c>
      <c r="B13" s="55" t="s">
        <v>417</v>
      </c>
      <c r="C13" s="362">
        <f>Rubros!N21</f>
        <v>19.650746433416984</v>
      </c>
      <c r="D13" s="363">
        <f>Rubros!N21</f>
        <v>19.650746433416984</v>
      </c>
      <c r="E13" s="364">
        <f>Rubros!$O$21</f>
        <v>19.650746433416984</v>
      </c>
      <c r="F13" s="363">
        <f>Rubros!$O$21</f>
        <v>19.650746433416984</v>
      </c>
    </row>
    <row r="14" spans="1:6" ht="18" customHeight="1">
      <c r="A14" s="32" t="s">
        <v>156</v>
      </c>
      <c r="B14" s="55" t="s">
        <v>1</v>
      </c>
      <c r="C14" s="362">
        <f>Rubros!N57</f>
        <v>94.096350000000015</v>
      </c>
      <c r="D14" s="363">
        <f>Rubros!N57</f>
        <v>94.096350000000015</v>
      </c>
      <c r="E14" s="364">
        <f>Rubros!O56</f>
        <v>94.091086882428499</v>
      </c>
      <c r="F14" s="363">
        <f>Rubros!O56</f>
        <v>94.091086882428499</v>
      </c>
    </row>
    <row r="15" spans="1:6" ht="18" customHeight="1">
      <c r="A15" s="32" t="s">
        <v>158</v>
      </c>
      <c r="B15" s="47" t="s">
        <v>499</v>
      </c>
      <c r="C15" s="362">
        <f>Rubros!V32</f>
        <v>11.49548804</v>
      </c>
      <c r="D15" s="363">
        <f>Rubros!W32</f>
        <v>11.49548804</v>
      </c>
      <c r="E15" s="364">
        <f>Rubros!X32</f>
        <v>11.49548804</v>
      </c>
      <c r="F15" s="363">
        <f>Rubros!Y32</f>
        <v>11.49548804</v>
      </c>
    </row>
    <row r="16" spans="1:6" ht="18" customHeight="1">
      <c r="A16" s="32"/>
      <c r="B16" s="55" t="s">
        <v>11</v>
      </c>
      <c r="C16" s="362">
        <f>'COMBUSTIBLES '!B10</f>
        <v>71.510000000000005</v>
      </c>
      <c r="D16" s="363">
        <f>'COMBUSTIBLES '!E10</f>
        <v>71.510000000000005</v>
      </c>
      <c r="E16" s="364">
        <f>+C16</f>
        <v>71.510000000000005</v>
      </c>
      <c r="F16" s="363">
        <f>+D16</f>
        <v>71.510000000000005</v>
      </c>
    </row>
    <row r="17" spans="1:6" ht="18" customHeight="1">
      <c r="A17" s="33" t="s">
        <v>59</v>
      </c>
      <c r="B17" s="56" t="s">
        <v>12</v>
      </c>
      <c r="C17" s="51">
        <f>C8+C13+C14+C15+C16+C11</f>
        <v>4225.072584473417</v>
      </c>
      <c r="D17" s="51">
        <f>D8+D13+D14+D15+D16+D11</f>
        <v>3882.1658574934168</v>
      </c>
      <c r="E17" s="51">
        <f>E8+E13+E14+E15+E16+E9+E11</f>
        <v>4715.0673213558457</v>
      </c>
      <c r="F17" s="35">
        <f>F8+F13+F14+F15+F16+F9+F11</f>
        <v>4936.3673213558459</v>
      </c>
    </row>
    <row r="18" spans="1:6" ht="18" customHeight="1">
      <c r="A18" s="32" t="s">
        <v>62</v>
      </c>
      <c r="B18" s="55" t="s">
        <v>160</v>
      </c>
      <c r="C18" s="365" t="s">
        <v>691</v>
      </c>
      <c r="D18" s="363" t="str">
        <f>C18</f>
        <v>(8)</v>
      </c>
      <c r="E18" s="362" t="str">
        <f>A28</f>
        <v>(2)</v>
      </c>
      <c r="F18" s="363" t="str">
        <f>A28</f>
        <v>(2)</v>
      </c>
    </row>
    <row r="19" spans="1:6" ht="18" customHeight="1">
      <c r="A19" s="32" t="s">
        <v>161</v>
      </c>
      <c r="B19" s="55" t="s">
        <v>278</v>
      </c>
      <c r="C19" s="362" t="str">
        <f>A29</f>
        <v>(3)</v>
      </c>
      <c r="D19" s="363" t="str">
        <f>A29</f>
        <v>(3)</v>
      </c>
      <c r="E19" s="364" t="str">
        <f>+C19</f>
        <v>(3)</v>
      </c>
      <c r="F19" s="363" t="str">
        <f>+C19</f>
        <v>(3)</v>
      </c>
    </row>
    <row r="20" spans="1:6" ht="18" customHeight="1">
      <c r="A20" s="32" t="s">
        <v>167</v>
      </c>
      <c r="B20" s="55" t="s">
        <v>206</v>
      </c>
      <c r="C20" s="362" t="str">
        <f>A30</f>
        <v>(4)</v>
      </c>
      <c r="D20" s="363" t="str">
        <f>A30</f>
        <v>(4)</v>
      </c>
      <c r="E20" s="364" t="str">
        <f>+C20</f>
        <v>(4)</v>
      </c>
      <c r="F20" s="363" t="str">
        <f>+C20</f>
        <v>(4)</v>
      </c>
    </row>
    <row r="21" spans="1:6" ht="18" customHeight="1">
      <c r="A21" s="33" t="s">
        <v>61</v>
      </c>
      <c r="B21" s="56" t="s">
        <v>51</v>
      </c>
      <c r="C21" s="51">
        <f>SUM(C17:C20)</f>
        <v>4225.072584473417</v>
      </c>
      <c r="D21" s="35">
        <f>SUM(D17:D20)</f>
        <v>3882.1658574934168</v>
      </c>
      <c r="E21" s="43">
        <f>SUM(E17:E20)</f>
        <v>4715.0673213558457</v>
      </c>
      <c r="F21" s="35">
        <f>SUM(F17:F20)</f>
        <v>4936.3673213558459</v>
      </c>
    </row>
    <row r="22" spans="1:6" ht="18" customHeight="1">
      <c r="A22" s="32" t="s">
        <v>63</v>
      </c>
      <c r="B22" s="55" t="s">
        <v>13</v>
      </c>
      <c r="C22" s="364" t="str">
        <f>E22</f>
        <v>(5)</v>
      </c>
      <c r="D22" s="363" t="str">
        <f>F22</f>
        <v>(5)</v>
      </c>
      <c r="E22" s="364" t="str">
        <f>A31</f>
        <v>(5)</v>
      </c>
      <c r="F22" s="363" t="str">
        <f>A31</f>
        <v>(5)</v>
      </c>
    </row>
    <row r="23" spans="1:6" ht="18" customHeight="1">
      <c r="A23" s="32" t="s">
        <v>53</v>
      </c>
      <c r="B23" s="55" t="s">
        <v>465</v>
      </c>
      <c r="C23" s="362" t="str">
        <f>A32</f>
        <v>(6)</v>
      </c>
      <c r="D23" s="363" t="s">
        <v>15</v>
      </c>
      <c r="E23" s="364" t="str">
        <f>A32</f>
        <v>(6)</v>
      </c>
      <c r="F23" s="363" t="s">
        <v>15</v>
      </c>
    </row>
    <row r="24" spans="1:6" ht="18" customHeight="1">
      <c r="A24" s="32" t="s">
        <v>54</v>
      </c>
      <c r="B24" s="55" t="s">
        <v>288</v>
      </c>
      <c r="C24" s="362" t="str">
        <f>A33</f>
        <v>(7)</v>
      </c>
      <c r="D24" s="370" t="str">
        <f>C24</f>
        <v>(7)</v>
      </c>
      <c r="E24" s="364" t="str">
        <f>A33</f>
        <v>(7)</v>
      </c>
      <c r="F24" s="370" t="str">
        <f>E24</f>
        <v>(7)</v>
      </c>
    </row>
    <row r="25" spans="1:6" ht="18" customHeight="1" thickBot="1">
      <c r="A25" s="36" t="s">
        <v>64</v>
      </c>
      <c r="B25" s="49" t="s">
        <v>463</v>
      </c>
      <c r="C25" s="52">
        <f>'NORTEDESANTANDER - BASE'!C18</f>
        <v>5845.9628573481414</v>
      </c>
      <c r="D25" s="38">
        <f>'NORTEDESANTANDER - BASE'!F20</f>
        <v>5207.8861303681415</v>
      </c>
      <c r="E25" s="44"/>
      <c r="F25" s="38"/>
    </row>
    <row r="26" spans="1:6" ht="13.5" thickTop="1">
      <c r="A26" s="7"/>
      <c r="B26" s="8"/>
      <c r="C26" s="9"/>
      <c r="D26" s="9"/>
      <c r="E26" s="9"/>
      <c r="F26" s="9"/>
    </row>
    <row r="27" spans="1:6">
      <c r="A27" s="372" t="s">
        <v>315</v>
      </c>
      <c r="B27" s="647" t="s">
        <v>504</v>
      </c>
      <c r="C27" s="9"/>
      <c r="D27" s="9"/>
      <c r="E27" s="9"/>
      <c r="F27" s="9"/>
    </row>
    <row r="28" spans="1:6">
      <c r="A28" s="372" t="s">
        <v>319</v>
      </c>
      <c r="B28" s="1021" t="s">
        <v>681</v>
      </c>
      <c r="C28" s="1021"/>
      <c r="D28" s="1021"/>
      <c r="E28" s="1021"/>
      <c r="F28" s="1021"/>
    </row>
    <row r="29" spans="1:6">
      <c r="A29" s="372" t="s">
        <v>624</v>
      </c>
      <c r="B29" s="857" t="s">
        <v>680</v>
      </c>
      <c r="C29" s="9"/>
      <c r="D29" s="9"/>
      <c r="E29" s="9"/>
      <c r="F29" s="9"/>
    </row>
    <row r="30" spans="1:6" s="444" customFormat="1" ht="15">
      <c r="A30" s="372" t="s">
        <v>683</v>
      </c>
      <c r="B30" s="1021" t="s">
        <v>679</v>
      </c>
      <c r="C30" s="1021"/>
      <c r="D30" s="1021"/>
      <c r="E30" s="1021"/>
      <c r="F30" s="1021"/>
    </row>
    <row r="31" spans="1:6">
      <c r="A31" s="372" t="s">
        <v>621</v>
      </c>
      <c r="B31" s="1021" t="s">
        <v>682</v>
      </c>
      <c r="C31" s="1021"/>
      <c r="D31" s="1021"/>
      <c r="E31" s="1021"/>
      <c r="F31" s="1021"/>
    </row>
    <row r="32" spans="1:6" ht="12.75" customHeight="1">
      <c r="A32" s="372" t="s">
        <v>686</v>
      </c>
      <c r="B32" s="857" t="s">
        <v>684</v>
      </c>
      <c r="C32" s="857"/>
      <c r="D32" s="857"/>
      <c r="E32" s="857"/>
      <c r="F32" s="857"/>
    </row>
    <row r="33" spans="1:58">
      <c r="A33" s="372" t="s">
        <v>688</v>
      </c>
      <c r="B33" s="1021" t="s">
        <v>685</v>
      </c>
      <c r="C33" s="1021"/>
      <c r="D33" s="1021"/>
      <c r="E33" s="1021"/>
      <c r="F33" s="1021"/>
    </row>
    <row r="34" spans="1:58">
      <c r="A34" s="372" t="s">
        <v>691</v>
      </c>
      <c r="B34" s="1021" t="s">
        <v>692</v>
      </c>
      <c r="C34" s="1021"/>
      <c r="D34" s="1021"/>
      <c r="E34" s="1021"/>
      <c r="F34" s="1021"/>
    </row>
    <row r="35" spans="1:58">
      <c r="A35" s="372" t="s">
        <v>712</v>
      </c>
      <c r="B35" s="1021" t="s">
        <v>713</v>
      </c>
      <c r="C35" s="1021"/>
      <c r="D35" s="1021"/>
      <c r="E35" s="1021"/>
      <c r="F35" s="1021"/>
      <c r="G35" s="916"/>
    </row>
    <row r="36" spans="1:58">
      <c r="A36" s="372"/>
      <c r="B36" s="1021" t="s">
        <v>715</v>
      </c>
      <c r="C36" s="1021"/>
      <c r="D36" s="1021"/>
      <c r="E36" s="1021"/>
      <c r="F36" s="1021"/>
      <c r="G36" s="916"/>
    </row>
    <row r="37" spans="1:58" ht="12.75" customHeight="1">
      <c r="A37" s="372"/>
      <c r="B37" s="1021" t="s">
        <v>714</v>
      </c>
      <c r="C37" s="1021"/>
      <c r="D37" s="1021"/>
      <c r="E37" s="1021"/>
      <c r="F37" s="1021"/>
      <c r="G37" s="916"/>
    </row>
    <row r="38" spans="1:58" ht="15.75" hidden="1" customHeight="1" outlineLevel="1">
      <c r="B38" s="121" t="str">
        <f>+B1</f>
        <v>Vigencia: 1° de abril de 2017; 00:00horas</v>
      </c>
    </row>
    <row r="39" spans="1:58" ht="16.5" hidden="1" customHeight="1" outlineLevel="1" thickBot="1">
      <c r="B39" s="121"/>
    </row>
    <row r="40" spans="1:58" ht="33" hidden="1" customHeight="1" outlineLevel="1" thickTop="1" thickBot="1">
      <c r="A40" s="1026" t="s">
        <v>448</v>
      </c>
      <c r="B40" s="1027"/>
      <c r="C40" s="1027"/>
      <c r="D40" s="1027"/>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412"/>
      <c r="AS40" s="412"/>
      <c r="AT40" s="412"/>
      <c r="AU40" s="412"/>
      <c r="AV40" s="412"/>
      <c r="AW40" s="412"/>
      <c r="AX40" s="412"/>
      <c r="AY40" s="412"/>
      <c r="AZ40" s="412"/>
      <c r="BA40" s="412"/>
      <c r="BB40" s="412"/>
      <c r="BC40" s="412"/>
      <c r="BD40" s="412"/>
      <c r="BE40" s="412"/>
      <c r="BF40" s="412"/>
    </row>
    <row r="41" spans="1:58" ht="17.25" hidden="1" customHeight="1" outlineLevel="1" thickTop="1" thickBot="1">
      <c r="A41" s="1028" t="s">
        <v>447</v>
      </c>
      <c r="B41" s="1029"/>
      <c r="C41" s="1029"/>
      <c r="D41" s="1029"/>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412"/>
      <c r="AH41" s="412"/>
      <c r="AI41" s="412"/>
      <c r="AJ41" s="412"/>
      <c r="AK41" s="412"/>
      <c r="AL41" s="412"/>
      <c r="AM41" s="412"/>
      <c r="AN41" s="412"/>
      <c r="AO41" s="412"/>
      <c r="AP41" s="412"/>
      <c r="AQ41" s="412"/>
      <c r="AR41" s="412"/>
      <c r="AS41" s="412"/>
      <c r="AT41" s="412"/>
      <c r="AU41" s="412"/>
      <c r="AV41" s="412"/>
      <c r="AW41" s="412"/>
      <c r="AX41" s="412"/>
      <c r="AY41" s="412"/>
      <c r="AZ41" s="412"/>
      <c r="BA41" s="412"/>
      <c r="BB41" s="412"/>
      <c r="BC41" s="412"/>
      <c r="BD41" s="412"/>
      <c r="BE41" s="412"/>
      <c r="BF41" s="412"/>
    </row>
    <row r="42" spans="1:58" s="414" customFormat="1" ht="23.25" hidden="1" customHeight="1" outlineLevel="1" thickTop="1">
      <c r="A42" s="1022" t="s">
        <v>7</v>
      </c>
      <c r="B42" s="1024" t="s">
        <v>352</v>
      </c>
      <c r="C42" s="79"/>
      <c r="D42" s="413" t="s">
        <v>353</v>
      </c>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12"/>
      <c r="AS42" s="412"/>
      <c r="AT42" s="412"/>
      <c r="AU42" s="412"/>
      <c r="AV42" s="412"/>
      <c r="AW42" s="412"/>
      <c r="AX42" s="412"/>
      <c r="AY42" s="412"/>
      <c r="AZ42" s="412"/>
      <c r="BA42" s="412"/>
      <c r="BB42" s="412"/>
      <c r="BC42" s="412"/>
      <c r="BD42" s="412"/>
      <c r="BE42" s="412"/>
      <c r="BF42" s="412"/>
    </row>
    <row r="43" spans="1:58" s="414" customFormat="1" ht="19.5" hidden="1" customHeight="1" outlineLevel="1">
      <c r="A43" s="1023"/>
      <c r="B43" s="1025"/>
      <c r="C43" s="73" t="s">
        <v>362</v>
      </c>
      <c r="D43" s="74" t="s">
        <v>354</v>
      </c>
      <c r="E43" s="412"/>
      <c r="F43" s="412"/>
      <c r="G43" s="412"/>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2"/>
      <c r="AW43" s="412"/>
      <c r="AX43" s="412"/>
      <c r="AY43" s="412"/>
      <c r="AZ43" s="412"/>
      <c r="BA43" s="412"/>
      <c r="BB43" s="412"/>
      <c r="BC43" s="412"/>
      <c r="BD43" s="412"/>
      <c r="BE43" s="412"/>
      <c r="BF43" s="412"/>
    </row>
    <row r="44" spans="1:58" s="376" customFormat="1" ht="15" hidden="1" customHeight="1" outlineLevel="1">
      <c r="A44" s="415">
        <v>1</v>
      </c>
      <c r="B44" s="416" t="s">
        <v>355</v>
      </c>
      <c r="C44" s="599">
        <v>3875.45</v>
      </c>
      <c r="D44" s="599">
        <v>3784.61</v>
      </c>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2"/>
      <c r="AW44" s="412"/>
      <c r="AX44" s="412"/>
      <c r="AY44" s="412"/>
      <c r="AZ44" s="412"/>
      <c r="BA44" s="412"/>
      <c r="BB44" s="412"/>
      <c r="BC44" s="412"/>
      <c r="BD44" s="412"/>
      <c r="BE44" s="412"/>
      <c r="BF44" s="412"/>
    </row>
    <row r="45" spans="1:58" s="376" customFormat="1" ht="15" hidden="1" customHeight="1" outlineLevel="1">
      <c r="A45" s="415"/>
      <c r="B45" s="416" t="s">
        <v>700</v>
      </c>
      <c r="C45" s="599">
        <f>'COMBUSTIBLES '!B13</f>
        <v>135</v>
      </c>
      <c r="D45" s="599">
        <f>'COMBUSTIBLES '!E13</f>
        <v>152</v>
      </c>
      <c r="E45" s="412"/>
      <c r="F45" s="412"/>
      <c r="G45" s="412"/>
      <c r="H45" s="412"/>
      <c r="I45" s="412"/>
      <c r="J45" s="412"/>
      <c r="K45" s="412"/>
      <c r="L45" s="412"/>
      <c r="M45" s="412"/>
      <c r="N45" s="412"/>
      <c r="O45" s="412"/>
      <c r="P45" s="412"/>
      <c r="Q45" s="412"/>
      <c r="R45" s="412"/>
      <c r="S45" s="412"/>
      <c r="T45" s="412"/>
      <c r="U45" s="412"/>
      <c r="V45" s="412"/>
      <c r="W45" s="412"/>
      <c r="X45" s="412"/>
      <c r="Y45" s="412"/>
      <c r="Z45" s="412"/>
      <c r="AA45" s="412"/>
      <c r="AB45" s="412"/>
      <c r="AC45" s="412"/>
      <c r="AD45" s="412"/>
      <c r="AE45" s="412"/>
      <c r="AF45" s="412"/>
      <c r="AG45" s="412"/>
      <c r="AH45" s="412"/>
      <c r="AI45" s="412"/>
      <c r="AJ45" s="412"/>
      <c r="AK45" s="412"/>
      <c r="AL45" s="412"/>
      <c r="AM45" s="412"/>
      <c r="AN45" s="412"/>
      <c r="AO45" s="412"/>
      <c r="AP45" s="412"/>
      <c r="AQ45" s="412"/>
      <c r="AR45" s="412"/>
      <c r="AS45" s="412"/>
      <c r="AT45" s="412"/>
      <c r="AU45" s="412"/>
      <c r="AV45" s="412"/>
      <c r="AW45" s="412"/>
      <c r="AX45" s="412"/>
      <c r="AY45" s="412"/>
      <c r="AZ45" s="412"/>
      <c r="BA45" s="412"/>
      <c r="BB45" s="412"/>
      <c r="BC45" s="412"/>
      <c r="BD45" s="412"/>
      <c r="BE45" s="412"/>
      <c r="BF45" s="412"/>
    </row>
    <row r="46" spans="1:58" s="376" customFormat="1" ht="15" hidden="1" customHeight="1" outlineLevel="1">
      <c r="A46" s="415">
        <v>2</v>
      </c>
      <c r="B46" s="417" t="s">
        <v>384</v>
      </c>
      <c r="C46" s="418">
        <v>58.03</v>
      </c>
      <c r="D46" s="418">
        <v>58.03</v>
      </c>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12"/>
      <c r="AS46" s="412"/>
      <c r="AT46" s="412"/>
      <c r="AU46" s="412"/>
      <c r="AV46" s="412"/>
      <c r="AW46" s="412"/>
      <c r="AX46" s="412"/>
      <c r="AY46" s="412"/>
      <c r="AZ46" s="412"/>
      <c r="BA46" s="412"/>
      <c r="BB46" s="412"/>
      <c r="BC46" s="412"/>
      <c r="BD46" s="412"/>
      <c r="BE46" s="412"/>
      <c r="BF46" s="412"/>
    </row>
    <row r="47" spans="1:58" s="376" customFormat="1" ht="15" hidden="1" customHeight="1" outlineLevel="1">
      <c r="A47" s="415">
        <v>3</v>
      </c>
      <c r="B47" s="417" t="s">
        <v>420</v>
      </c>
      <c r="C47" s="418">
        <v>16.47</v>
      </c>
      <c r="D47" s="418">
        <v>16.47</v>
      </c>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row>
    <row r="48" spans="1:58" s="376" customFormat="1" ht="15" hidden="1" customHeight="1" outlineLevel="1">
      <c r="A48" s="415">
        <v>5</v>
      </c>
      <c r="B48" s="417" t="s">
        <v>356</v>
      </c>
      <c r="C48" s="418">
        <v>3.5</v>
      </c>
      <c r="D48" s="418">
        <v>3.5</v>
      </c>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412"/>
      <c r="AS48" s="412"/>
      <c r="AT48" s="412"/>
      <c r="AU48" s="412"/>
      <c r="AV48" s="412"/>
      <c r="AW48" s="412"/>
      <c r="AX48" s="412"/>
      <c r="AY48" s="412"/>
      <c r="AZ48" s="412"/>
      <c r="BA48" s="412"/>
      <c r="BB48" s="412"/>
      <c r="BC48" s="412"/>
      <c r="BD48" s="412"/>
      <c r="BE48" s="412"/>
      <c r="BF48" s="412"/>
    </row>
    <row r="49" spans="1:58" s="376" customFormat="1" ht="15" hidden="1" customHeight="1" outlineLevel="1">
      <c r="A49" s="415">
        <v>6</v>
      </c>
      <c r="B49" s="417" t="s">
        <v>11</v>
      </c>
      <c r="C49" s="418">
        <f>+C16</f>
        <v>71.510000000000005</v>
      </c>
      <c r="D49" s="418">
        <f>+C49</f>
        <v>71.510000000000005</v>
      </c>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412"/>
      <c r="AH49" s="412"/>
      <c r="AI49" s="412"/>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row>
    <row r="50" spans="1:58" s="376" customFormat="1" ht="15" hidden="1" customHeight="1" outlineLevel="1">
      <c r="A50" s="71">
        <v>4</v>
      </c>
      <c r="B50" s="72" t="s">
        <v>577</v>
      </c>
      <c r="C50" s="75">
        <f>+C44+C46+C47+C48+C49</f>
        <v>4024.96</v>
      </c>
      <c r="D50" s="76">
        <f>+D44+D46+D47+D48+D49</f>
        <v>3934.1200000000003</v>
      </c>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c r="AR50" s="412"/>
      <c r="AS50" s="412"/>
      <c r="AT50" s="412"/>
      <c r="AU50" s="412"/>
      <c r="AV50" s="412"/>
      <c r="AW50" s="412"/>
      <c r="AX50" s="412"/>
      <c r="AY50" s="412"/>
      <c r="AZ50" s="412"/>
      <c r="BA50" s="412"/>
      <c r="BB50" s="412"/>
      <c r="BC50" s="412"/>
      <c r="BD50" s="412"/>
      <c r="BE50" s="412"/>
      <c r="BF50" s="412"/>
    </row>
    <row r="51" spans="1:58" s="376" customFormat="1" ht="15" hidden="1" customHeight="1" outlineLevel="1">
      <c r="A51" s="415">
        <v>8</v>
      </c>
      <c r="B51" s="420" t="s">
        <v>357</v>
      </c>
      <c r="C51" s="421">
        <v>240</v>
      </c>
      <c r="D51" s="422">
        <f>+C51</f>
        <v>240</v>
      </c>
      <c r="E51" s="412"/>
      <c r="F51" s="412"/>
      <c r="G51" s="412"/>
      <c r="H51" s="412"/>
      <c r="I51" s="412"/>
      <c r="J51" s="412"/>
      <c r="K51" s="412"/>
      <c r="L51" s="412"/>
      <c r="M51" s="412"/>
      <c r="N51" s="412"/>
      <c r="O51" s="412"/>
      <c r="P51" s="412"/>
      <c r="Q51" s="412"/>
      <c r="R51" s="412"/>
      <c r="S51" s="412"/>
      <c r="T51" s="412"/>
      <c r="U51" s="412"/>
      <c r="V51" s="412"/>
      <c r="W51" s="412"/>
      <c r="X51" s="412"/>
      <c r="Y51" s="412"/>
      <c r="Z51" s="412"/>
      <c r="AA51" s="412"/>
      <c r="AB51" s="412"/>
      <c r="AC51" s="412"/>
      <c r="AD51" s="412"/>
      <c r="AE51" s="412"/>
      <c r="AF51" s="412"/>
      <c r="AG51" s="412"/>
      <c r="AH51" s="412"/>
      <c r="AI51" s="412"/>
      <c r="AJ51" s="412"/>
      <c r="AK51" s="412"/>
      <c r="AL51" s="412"/>
      <c r="AM51" s="412"/>
      <c r="AN51" s="412"/>
      <c r="AO51" s="412"/>
      <c r="AP51" s="412"/>
      <c r="AQ51" s="412"/>
      <c r="AR51" s="412"/>
      <c r="AS51" s="412"/>
      <c r="AT51" s="412"/>
      <c r="AU51" s="412"/>
      <c r="AV51" s="412"/>
      <c r="AW51" s="412"/>
      <c r="AX51" s="412"/>
      <c r="AY51" s="412"/>
      <c r="AZ51" s="412"/>
      <c r="BA51" s="412"/>
      <c r="BB51" s="412"/>
      <c r="BC51" s="412"/>
      <c r="BD51" s="412"/>
      <c r="BE51" s="412"/>
      <c r="BF51" s="412"/>
    </row>
    <row r="52" spans="1:58" s="376" customFormat="1" ht="15" hidden="1" customHeight="1" outlineLevel="1">
      <c r="A52" s="415">
        <v>9</v>
      </c>
      <c r="B52" s="420" t="s">
        <v>358</v>
      </c>
      <c r="C52" s="423">
        <v>475</v>
      </c>
      <c r="D52" s="424">
        <v>114</v>
      </c>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412"/>
      <c r="AD52" s="412"/>
      <c r="AE52" s="412"/>
      <c r="AF52" s="412"/>
      <c r="AG52" s="412"/>
      <c r="AH52" s="412"/>
      <c r="AI52" s="412"/>
      <c r="AJ52" s="412"/>
      <c r="AK52" s="412"/>
      <c r="AL52" s="412"/>
      <c r="AM52" s="412"/>
      <c r="AN52" s="412"/>
      <c r="AO52" s="412"/>
      <c r="AP52" s="412"/>
      <c r="AQ52" s="412"/>
      <c r="AR52" s="412"/>
      <c r="AS52" s="412"/>
      <c r="AT52" s="412"/>
      <c r="AU52" s="412"/>
      <c r="AV52" s="412"/>
      <c r="AW52" s="412"/>
      <c r="AX52" s="412"/>
      <c r="AY52" s="412"/>
      <c r="AZ52" s="412"/>
      <c r="BA52" s="412"/>
      <c r="BB52" s="412"/>
      <c r="BC52" s="412"/>
      <c r="BD52" s="412"/>
      <c r="BE52" s="412"/>
      <c r="BF52" s="412"/>
    </row>
    <row r="53" spans="1:58" s="373" customFormat="1" ht="15" hidden="1" customHeight="1" outlineLevel="1">
      <c r="A53" s="71">
        <v>10</v>
      </c>
      <c r="B53" s="72" t="s">
        <v>385</v>
      </c>
      <c r="C53" s="75">
        <f>+SUM(C50:C52)</f>
        <v>4739.96</v>
      </c>
      <c r="D53" s="76">
        <f>+SUM(D50:D52)</f>
        <v>4288.1200000000008</v>
      </c>
      <c r="E53" s="412"/>
      <c r="F53" s="412"/>
      <c r="G53" s="412"/>
      <c r="H53" s="412"/>
      <c r="I53" s="412"/>
      <c r="J53" s="412"/>
      <c r="K53" s="412"/>
      <c r="L53" s="412"/>
      <c r="M53" s="412"/>
      <c r="N53" s="412"/>
      <c r="O53" s="412"/>
      <c r="P53" s="412"/>
      <c r="Q53" s="412"/>
      <c r="R53" s="412"/>
      <c r="S53" s="412"/>
      <c r="T53" s="412"/>
      <c r="U53" s="412"/>
      <c r="V53" s="412"/>
      <c r="W53" s="412"/>
      <c r="X53" s="412"/>
      <c r="Y53" s="412"/>
      <c r="Z53" s="412"/>
      <c r="AA53" s="412"/>
      <c r="AB53" s="412"/>
      <c r="AC53" s="412"/>
      <c r="AD53" s="412"/>
      <c r="AE53" s="412"/>
      <c r="AF53" s="412"/>
      <c r="AG53" s="412"/>
      <c r="AH53" s="412"/>
      <c r="AI53" s="412"/>
      <c r="AJ53" s="412"/>
      <c r="AK53" s="412"/>
      <c r="AL53" s="412"/>
      <c r="AM53" s="412"/>
      <c r="AN53" s="412"/>
      <c r="AO53" s="412"/>
      <c r="AP53" s="412"/>
      <c r="AQ53" s="412"/>
      <c r="AR53" s="412"/>
      <c r="AS53" s="412"/>
      <c r="AT53" s="412"/>
      <c r="AU53" s="412"/>
      <c r="AV53" s="412"/>
      <c r="AW53" s="412"/>
      <c r="AX53" s="412"/>
      <c r="AY53" s="412"/>
      <c r="AZ53" s="412"/>
      <c r="BA53" s="412"/>
      <c r="BB53" s="412"/>
      <c r="BC53" s="412"/>
      <c r="BD53" s="412"/>
      <c r="BE53" s="412"/>
      <c r="BF53" s="412"/>
    </row>
    <row r="54" spans="1:58" s="373" customFormat="1" ht="15" hidden="1" customHeight="1" outlineLevel="1">
      <c r="A54" s="415">
        <v>11</v>
      </c>
      <c r="B54" s="420" t="s">
        <v>359</v>
      </c>
      <c r="C54" s="421">
        <f>+'RESOLUCION ZF'!C18</f>
        <v>400</v>
      </c>
      <c r="D54" s="422">
        <f>+'RESOLUCION ZF'!F20</f>
        <v>400</v>
      </c>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2"/>
      <c r="AD54" s="412"/>
      <c r="AE54" s="412"/>
      <c r="AF54" s="412"/>
      <c r="AG54" s="412"/>
      <c r="AH54" s="412"/>
      <c r="AI54" s="412"/>
      <c r="AJ54" s="412"/>
      <c r="AK54" s="412"/>
      <c r="AL54" s="412"/>
      <c r="AM54" s="412"/>
      <c r="AN54" s="412"/>
      <c r="AO54" s="412"/>
      <c r="AP54" s="412"/>
      <c r="AQ54" s="412"/>
      <c r="AR54" s="412"/>
      <c r="AS54" s="412"/>
      <c r="AT54" s="412"/>
      <c r="AU54" s="412"/>
      <c r="AV54" s="412"/>
      <c r="AW54" s="412"/>
      <c r="AX54" s="412"/>
      <c r="AY54" s="412"/>
      <c r="AZ54" s="412"/>
      <c r="BA54" s="412"/>
      <c r="BB54" s="412"/>
      <c r="BC54" s="412"/>
      <c r="BD54" s="412"/>
      <c r="BE54" s="412"/>
      <c r="BF54" s="412"/>
    </row>
    <row r="55" spans="1:58" s="373" customFormat="1" ht="15" hidden="1" customHeight="1" outlineLevel="1">
      <c r="A55" s="415">
        <v>12</v>
      </c>
      <c r="B55" s="417" t="s">
        <v>386</v>
      </c>
      <c r="C55" s="425">
        <v>19.02</v>
      </c>
      <c r="D55" s="426" t="s">
        <v>3</v>
      </c>
      <c r="E55" s="412"/>
      <c r="F55" s="412"/>
      <c r="G55" s="412"/>
      <c r="H55" s="412"/>
      <c r="I55" s="412"/>
      <c r="J55" s="412"/>
      <c r="K55" s="412"/>
      <c r="L55" s="412"/>
      <c r="M55" s="412"/>
      <c r="N55" s="412"/>
      <c r="O55" s="412"/>
      <c r="P55" s="412"/>
      <c r="Q55" s="412"/>
      <c r="R55" s="412"/>
      <c r="S55" s="412"/>
      <c r="T55" s="412"/>
      <c r="U55" s="412"/>
      <c r="V55" s="412"/>
      <c r="W55" s="412"/>
      <c r="X55" s="412"/>
      <c r="Y55" s="412"/>
      <c r="Z55" s="412"/>
      <c r="AA55" s="412"/>
      <c r="AB55" s="412"/>
      <c r="AC55" s="412"/>
      <c r="AD55" s="412"/>
      <c r="AE55" s="412"/>
      <c r="AF55" s="412"/>
      <c r="AG55" s="412"/>
      <c r="AH55" s="412"/>
      <c r="AI55" s="412"/>
      <c r="AJ55" s="412"/>
      <c r="AK55" s="412"/>
      <c r="AL55" s="412"/>
      <c r="AM55" s="412"/>
      <c r="AN55" s="412"/>
      <c r="AO55" s="412"/>
      <c r="AP55" s="412"/>
      <c r="AQ55" s="412"/>
      <c r="AR55" s="412"/>
      <c r="AS55" s="412"/>
      <c r="AT55" s="412"/>
      <c r="AU55" s="412"/>
      <c r="AV55" s="412"/>
      <c r="AW55" s="412"/>
      <c r="AX55" s="412"/>
      <c r="AY55" s="412"/>
      <c r="AZ55" s="412"/>
      <c r="BA55" s="412"/>
      <c r="BB55" s="412"/>
      <c r="BC55" s="412"/>
      <c r="BD55" s="412"/>
      <c r="BE55" s="412"/>
      <c r="BF55" s="412"/>
    </row>
    <row r="56" spans="1:58" s="373" customFormat="1" ht="15" hidden="1" customHeight="1" outlineLevel="1">
      <c r="A56" s="415">
        <v>13</v>
      </c>
      <c r="B56" s="417" t="s">
        <v>360</v>
      </c>
      <c r="C56" s="425">
        <f>+'RESOLUCION ZF'!C20</f>
        <v>47.82</v>
      </c>
      <c r="D56" s="426">
        <f>+C56</f>
        <v>47.82</v>
      </c>
      <c r="E56" s="412"/>
      <c r="F56" s="412"/>
      <c r="G56" s="412"/>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2"/>
      <c r="AK56" s="412"/>
      <c r="AL56" s="412"/>
      <c r="AM56" s="412"/>
      <c r="AN56" s="412"/>
      <c r="AO56" s="412"/>
      <c r="AP56" s="412"/>
      <c r="AQ56" s="412"/>
      <c r="AR56" s="412"/>
      <c r="AS56" s="412"/>
      <c r="AT56" s="412"/>
      <c r="AU56" s="412"/>
      <c r="AV56" s="412"/>
      <c r="AW56" s="412"/>
      <c r="AX56" s="412"/>
      <c r="AY56" s="412"/>
      <c r="AZ56" s="412"/>
      <c r="BA56" s="412"/>
      <c r="BB56" s="412"/>
      <c r="BC56" s="412"/>
      <c r="BD56" s="412"/>
      <c r="BE56" s="412"/>
      <c r="BF56" s="412"/>
    </row>
    <row r="57" spans="1:58" s="78" customFormat="1" ht="21" hidden="1" customHeight="1" outlineLevel="1" thickBot="1">
      <c r="A57" s="36" t="s">
        <v>361</v>
      </c>
      <c r="B57" s="49" t="s">
        <v>463</v>
      </c>
      <c r="C57" s="80">
        <f>SUM(C53:C56)</f>
        <v>5206.8</v>
      </c>
      <c r="D57" s="81">
        <f>+D53+D54+D56</f>
        <v>4735.9400000000005</v>
      </c>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2"/>
      <c r="AI57" s="412"/>
      <c r="AJ57" s="412"/>
      <c r="AK57" s="412"/>
      <c r="AL57" s="412"/>
      <c r="AM57" s="412"/>
      <c r="AN57" s="412"/>
      <c r="AO57" s="412"/>
      <c r="AP57" s="412"/>
      <c r="AQ57" s="412"/>
      <c r="AR57" s="412"/>
      <c r="AS57" s="412"/>
      <c r="AT57" s="412"/>
      <c r="AU57" s="412"/>
      <c r="AV57" s="412"/>
      <c r="AW57" s="412"/>
      <c r="AX57" s="412"/>
      <c r="AY57" s="412"/>
      <c r="AZ57" s="412"/>
      <c r="BA57" s="412"/>
      <c r="BB57" s="412"/>
      <c r="BC57" s="412"/>
      <c r="BD57" s="412"/>
      <c r="BE57" s="412"/>
      <c r="BF57" s="412"/>
    </row>
    <row r="58" spans="1:58" ht="13.5" hidden="1" customHeight="1" outlineLevel="1" thickTop="1"/>
    <row r="59" spans="1:58" ht="12.75" hidden="1" customHeight="1" outlineLevel="1">
      <c r="A59" s="409"/>
      <c r="B59" s="409"/>
      <c r="C59" s="64"/>
      <c r="D59" s="64"/>
      <c r="E59" s="64"/>
      <c r="F59" s="64"/>
    </row>
    <row r="60" spans="1:58" ht="12.75" customHeight="1" collapsed="1">
      <c r="A60" s="402" t="s">
        <v>361</v>
      </c>
      <c r="B60" s="64" t="s">
        <v>361</v>
      </c>
      <c r="C60" s="64"/>
      <c r="D60" s="64"/>
      <c r="E60" s="64"/>
      <c r="F60" s="64"/>
    </row>
    <row r="61" spans="1:58" ht="12.75" hidden="1" customHeight="1" outlineLevel="1">
      <c r="B61" s="149" t="s">
        <v>410</v>
      </c>
      <c r="C61" s="64"/>
      <c r="D61" s="64"/>
      <c r="E61" s="64"/>
      <c r="F61" s="64"/>
    </row>
    <row r="62" spans="1:58" hidden="1" outlineLevel="1">
      <c r="C62" s="427"/>
      <c r="D62" s="427"/>
    </row>
    <row r="63" spans="1:58" ht="15" hidden="1" outlineLevel="1">
      <c r="B63" s="86" t="s">
        <v>419</v>
      </c>
      <c r="C63" s="82"/>
      <c r="D63" s="82"/>
      <c r="E63" s="85"/>
      <c r="F63" s="85"/>
      <c r="G63" s="83"/>
      <c r="H63" s="83"/>
      <c r="I63" s="83"/>
    </row>
    <row r="64" spans="1:58" ht="15" hidden="1" outlineLevel="1">
      <c r="B64" s="86"/>
      <c r="C64" s="82"/>
      <c r="D64" s="82"/>
      <c r="E64" s="85"/>
      <c r="F64" s="85"/>
      <c r="G64" s="83"/>
      <c r="H64" s="83"/>
      <c r="I64" s="83"/>
    </row>
    <row r="65" spans="1:8" ht="13.5" hidden="1" outlineLevel="1" thickBot="1">
      <c r="A65" s="1030" t="s">
        <v>225</v>
      </c>
      <c r="B65" s="1030"/>
      <c r="C65" s="1030"/>
      <c r="D65" s="1030"/>
      <c r="E65" s="1030"/>
      <c r="F65" s="1030"/>
    </row>
    <row r="66" spans="1:8" ht="35.25" hidden="1" customHeight="1" outlineLevel="1" thickTop="1" thickBot="1">
      <c r="A66" s="410"/>
      <c r="B66" s="1026" t="s">
        <v>351</v>
      </c>
      <c r="C66" s="1027"/>
      <c r="D66" s="1027"/>
      <c r="E66" s="1027"/>
      <c r="F66" s="1035"/>
    </row>
    <row r="67" spans="1:8" ht="35.25" hidden="1" customHeight="1" outlineLevel="1" thickTop="1" thickBot="1">
      <c r="A67" s="359"/>
      <c r="B67" s="62" t="s">
        <v>406</v>
      </c>
      <c r="C67" s="1031" t="s">
        <v>531</v>
      </c>
      <c r="D67" s="1032"/>
      <c r="E67" s="1031" t="s">
        <v>203</v>
      </c>
      <c r="F67" s="1032"/>
    </row>
    <row r="68" spans="1:8" ht="28.5" hidden="1" customHeight="1" outlineLevel="1" thickTop="1">
      <c r="A68" s="1036" t="s">
        <v>57</v>
      </c>
      <c r="B68" s="1038" t="s">
        <v>226</v>
      </c>
      <c r="C68" s="204" t="s">
        <v>163</v>
      </c>
      <c r="D68" s="60" t="s">
        <v>348</v>
      </c>
      <c r="E68" s="61" t="s">
        <v>163</v>
      </c>
      <c r="F68" s="60" t="s">
        <v>348</v>
      </c>
      <c r="G68" s="411"/>
      <c r="H68" s="411"/>
    </row>
    <row r="69" spans="1:8" ht="18.75" hidden="1" customHeight="1" outlineLevel="1">
      <c r="A69" s="1036"/>
      <c r="B69" s="1038"/>
      <c r="C69" s="145"/>
      <c r="D69" s="145">
        <v>0.1</v>
      </c>
      <c r="E69" s="145"/>
      <c r="F69" s="145">
        <v>0.1</v>
      </c>
      <c r="G69" s="411"/>
      <c r="H69" s="411"/>
    </row>
    <row r="70" spans="1:8" ht="16.5" hidden="1" customHeight="1" outlineLevel="1">
      <c r="A70" s="1037"/>
      <c r="B70" s="1039"/>
      <c r="C70" s="50" t="s">
        <v>58</v>
      </c>
      <c r="D70" s="203" t="s">
        <v>58</v>
      </c>
      <c r="E70" s="42" t="s">
        <v>58</v>
      </c>
      <c r="F70" s="203" t="s">
        <v>58</v>
      </c>
      <c r="G70" s="411"/>
      <c r="H70" s="411"/>
    </row>
    <row r="71" spans="1:8" ht="14.25" hidden="1" customHeight="1" outlineLevel="1">
      <c r="A71" s="32" t="s">
        <v>52</v>
      </c>
      <c r="B71" s="55" t="s">
        <v>8</v>
      </c>
      <c r="C71" s="362">
        <f>+'OTROS DPTOS - BASE'!C11*(1-C69)+'CORRIENTE OXIGENADA'!B7*C69*0</f>
        <v>3563.1664640000004</v>
      </c>
      <c r="D71" s="370">
        <f>'OTROS DPTOS - BASE'!G11*(1-D69)+BIODIESEL!B7*D69</f>
        <v>3879.1984103000004</v>
      </c>
      <c r="E71" s="364">
        <f>+'COMBUSTIBLES '!B7</f>
        <v>3893.32</v>
      </c>
      <c r="F71" s="370">
        <f>+BIODIESEL!H10</f>
        <v>4657.07</v>
      </c>
    </row>
    <row r="72" spans="1:8" ht="14.25" hidden="1" customHeight="1" outlineLevel="1">
      <c r="A72" s="32" t="s">
        <v>517</v>
      </c>
      <c r="B72" s="47" t="s">
        <v>518</v>
      </c>
      <c r="C72" s="362" t="s">
        <v>166</v>
      </c>
      <c r="D72" s="363" t="s">
        <v>166</v>
      </c>
      <c r="E72" s="364">
        <f>+'COMBUSTIBLES '!B11</f>
        <v>490</v>
      </c>
      <c r="F72" s="370">
        <f>+BIODIESEL!H11</f>
        <v>422.1</v>
      </c>
    </row>
    <row r="73" spans="1:8" ht="14.25" hidden="1" customHeight="1" outlineLevel="1">
      <c r="A73" s="32"/>
      <c r="B73" s="47" t="s">
        <v>530</v>
      </c>
      <c r="C73" s="362" t="s">
        <v>166</v>
      </c>
      <c r="D73" s="363" t="s">
        <v>166</v>
      </c>
      <c r="E73" s="364">
        <f>+'COMBUSTIBLES '!B12</f>
        <v>0</v>
      </c>
      <c r="F73" s="370" t="str">
        <f>+BIODIESEL!H12</f>
        <v>(3)</v>
      </c>
    </row>
    <row r="74" spans="1:8" ht="14.25" hidden="1" customHeight="1" outlineLevel="1">
      <c r="A74" s="32"/>
      <c r="B74" s="47" t="s">
        <v>700</v>
      </c>
      <c r="C74" s="362">
        <f>C11</f>
        <v>135</v>
      </c>
      <c r="D74" s="363">
        <f>D11</f>
        <v>148.96</v>
      </c>
      <c r="E74" s="364">
        <f>C74</f>
        <v>135</v>
      </c>
      <c r="F74" s="370">
        <f>D74</f>
        <v>148.96</v>
      </c>
    </row>
    <row r="75" spans="1:8" ht="14.25" hidden="1" customHeight="1" outlineLevel="1">
      <c r="A75" s="32" t="s">
        <v>55</v>
      </c>
      <c r="B75" s="55" t="s">
        <v>519</v>
      </c>
      <c r="C75" s="362" t="str">
        <f>+A92</f>
        <v>(2)</v>
      </c>
      <c r="D75" s="370" t="str">
        <f>+C75</f>
        <v>(2)</v>
      </c>
      <c r="E75" s="364" t="str">
        <f>+C75</f>
        <v>(2)</v>
      </c>
      <c r="F75" s="363" t="str">
        <f>+D75</f>
        <v>(2)</v>
      </c>
    </row>
    <row r="76" spans="1:8" ht="14.25" hidden="1" customHeight="1" outlineLevel="1">
      <c r="A76" s="32" t="s">
        <v>60</v>
      </c>
      <c r="B76" s="55" t="s">
        <v>417</v>
      </c>
      <c r="C76" s="362">
        <f>+C13</f>
        <v>19.650746433416984</v>
      </c>
      <c r="D76" s="363">
        <f>+D13</f>
        <v>19.650746433416984</v>
      </c>
      <c r="E76" s="364">
        <f>+E13</f>
        <v>19.650746433416984</v>
      </c>
      <c r="F76" s="363">
        <f>+F13</f>
        <v>19.650746433416984</v>
      </c>
    </row>
    <row r="77" spans="1:8" ht="14.25" hidden="1" customHeight="1" outlineLevel="1">
      <c r="A77" s="32" t="s">
        <v>156</v>
      </c>
      <c r="B77" s="55" t="s">
        <v>1</v>
      </c>
      <c r="C77" s="362">
        <v>75.86</v>
      </c>
      <c r="D77" s="363">
        <v>75.86</v>
      </c>
      <c r="E77" s="364">
        <v>75.86</v>
      </c>
      <c r="F77" s="363">
        <v>75.86</v>
      </c>
    </row>
    <row r="78" spans="1:8" ht="14.25" hidden="1" customHeight="1" outlineLevel="1">
      <c r="A78" s="32" t="s">
        <v>158</v>
      </c>
      <c r="B78" s="55" t="s">
        <v>159</v>
      </c>
      <c r="C78" s="362">
        <f>+'COMBUSTIBLES '!B8</f>
        <v>7.45</v>
      </c>
      <c r="D78" s="363">
        <f>+BIODIESEL!H14</f>
        <v>7.45</v>
      </c>
      <c r="E78" s="364">
        <v>6.15</v>
      </c>
      <c r="F78" s="363">
        <v>5.25</v>
      </c>
    </row>
    <row r="79" spans="1:8" ht="14.25" hidden="1" customHeight="1" outlineLevel="1">
      <c r="A79" s="32"/>
      <c r="B79" s="55" t="s">
        <v>11</v>
      </c>
      <c r="C79" s="362">
        <v>86.42</v>
      </c>
      <c r="D79" s="363">
        <v>86.42</v>
      </c>
      <c r="E79" s="364">
        <v>86.42</v>
      </c>
      <c r="F79" s="363">
        <v>86.42</v>
      </c>
    </row>
    <row r="80" spans="1:8" ht="14.25" hidden="1" customHeight="1" outlineLevel="1">
      <c r="A80" s="33" t="s">
        <v>59</v>
      </c>
      <c r="B80" s="56" t="s">
        <v>12</v>
      </c>
      <c r="C80" s="123">
        <f>SUM(C71:C79)</f>
        <v>3887.5472104334171</v>
      </c>
      <c r="D80" s="124">
        <f>SUM(D71:D79)</f>
        <v>4217.5391567334173</v>
      </c>
      <c r="E80" s="123">
        <f>SUM(E71:E79)</f>
        <v>4706.4007464334163</v>
      </c>
      <c r="F80" s="35">
        <f>SUM(F71:F79)</f>
        <v>5415.3107464334171</v>
      </c>
    </row>
    <row r="81" spans="1:9" ht="14.25" hidden="1" customHeight="1" outlineLevel="1">
      <c r="A81" s="32" t="s">
        <v>62</v>
      </c>
      <c r="B81" s="55" t="s">
        <v>160</v>
      </c>
      <c r="C81" s="362" t="str">
        <f>+C18</f>
        <v>(8)</v>
      </c>
      <c r="D81" s="363" t="str">
        <f>+C81</f>
        <v>(8)</v>
      </c>
      <c r="E81" s="364" t="str">
        <f>+A98</f>
        <v>******</v>
      </c>
      <c r="F81" s="363" t="str">
        <f>+E81</f>
        <v>******</v>
      </c>
    </row>
    <row r="82" spans="1:9" ht="14.25" hidden="1" customHeight="1" outlineLevel="1">
      <c r="A82" s="32" t="s">
        <v>161</v>
      </c>
      <c r="B82" s="55" t="s">
        <v>278</v>
      </c>
      <c r="C82" s="369" t="str">
        <f>+A94</f>
        <v>**</v>
      </c>
      <c r="D82" s="370" t="str">
        <f>+C82</f>
        <v>**</v>
      </c>
      <c r="E82" s="371" t="str">
        <f>+C82</f>
        <v>**</v>
      </c>
      <c r="F82" s="370" t="str">
        <f>+D82</f>
        <v>**</v>
      </c>
    </row>
    <row r="83" spans="1:9" ht="14.25" hidden="1" customHeight="1" outlineLevel="1">
      <c r="A83" s="32" t="s">
        <v>167</v>
      </c>
      <c r="B83" s="148" t="s">
        <v>206</v>
      </c>
      <c r="C83" s="369">
        <f>+VLOOKUP($B20,'OTROS DPTOS - BASE'!$A:$C,3,0)*(1-C69)</f>
        <v>475</v>
      </c>
      <c r="D83" s="363">
        <v>204</v>
      </c>
      <c r="E83" s="364">
        <f>+'CORRIENTE OXIGENADA'!D19</f>
        <v>1168.1099999999999</v>
      </c>
      <c r="F83" s="363">
        <f>+BIODIESEL!H23</f>
        <v>301.48</v>
      </c>
    </row>
    <row r="84" spans="1:9" ht="14.25" hidden="1" customHeight="1" outlineLevel="1">
      <c r="A84" s="33" t="s">
        <v>61</v>
      </c>
      <c r="B84" s="56" t="s">
        <v>51</v>
      </c>
      <c r="C84" s="122">
        <f>+C80+C81+C83</f>
        <v>4354.5472104334167</v>
      </c>
      <c r="D84" s="35">
        <f>+D80+D81+D83</f>
        <v>4413.5391567334173</v>
      </c>
      <c r="E84" s="122">
        <f>+SUM(E80:E83)</f>
        <v>5874.510746433416</v>
      </c>
      <c r="F84" s="122">
        <f>+SUM(F80:F83)</f>
        <v>5716.7907464334166</v>
      </c>
    </row>
    <row r="85" spans="1:9" ht="14.25" hidden="1" customHeight="1" outlineLevel="1">
      <c r="A85" s="32" t="s">
        <v>63</v>
      </c>
      <c r="B85" s="55" t="s">
        <v>13</v>
      </c>
      <c r="C85" s="362" t="str">
        <f>+C22</f>
        <v>(5)</v>
      </c>
      <c r="D85" s="363" t="str">
        <f>+D22</f>
        <v>(5)</v>
      </c>
      <c r="E85" s="364" t="str">
        <f>+E81</f>
        <v>******</v>
      </c>
      <c r="F85" s="363" t="str">
        <f>+E85</f>
        <v>******</v>
      </c>
    </row>
    <row r="86" spans="1:9" ht="14.25" hidden="1" customHeight="1" outlineLevel="1">
      <c r="A86" s="32" t="s">
        <v>53</v>
      </c>
      <c r="B86" s="55" t="s">
        <v>465</v>
      </c>
      <c r="C86" s="428" t="str">
        <f>+A96</f>
        <v>****</v>
      </c>
      <c r="D86" s="429" t="s">
        <v>15</v>
      </c>
      <c r="E86" s="430" t="str">
        <f>+C86</f>
        <v>****</v>
      </c>
      <c r="F86" s="363" t="s">
        <v>15</v>
      </c>
    </row>
    <row r="87" spans="1:9" ht="14.25" hidden="1" customHeight="1" outlineLevel="1">
      <c r="A87" s="32" t="s">
        <v>54</v>
      </c>
      <c r="B87" s="55" t="s">
        <v>288</v>
      </c>
      <c r="C87" s="369" t="str">
        <f>+A97</f>
        <v>*****</v>
      </c>
      <c r="D87" s="370" t="str">
        <f>+C87</f>
        <v>*****</v>
      </c>
      <c r="E87" s="369" t="str">
        <f>+C87</f>
        <v>*****</v>
      </c>
      <c r="F87" s="370" t="str">
        <f>+D87</f>
        <v>*****</v>
      </c>
    </row>
    <row r="88" spans="1:9" ht="21" hidden="1" customHeight="1" outlineLevel="1" thickBot="1">
      <c r="A88" s="36" t="s">
        <v>64</v>
      </c>
      <c r="B88" s="49" t="s">
        <v>463</v>
      </c>
      <c r="C88" s="52"/>
      <c r="D88" s="38"/>
      <c r="E88" s="52"/>
      <c r="F88" s="52"/>
    </row>
    <row r="89" spans="1:9" ht="13.5" hidden="1" outlineLevel="1" thickTop="1">
      <c r="A89" s="7"/>
      <c r="B89" s="8"/>
      <c r="C89" s="9"/>
      <c r="D89" s="9"/>
      <c r="E89" s="9"/>
      <c r="F89" s="9"/>
    </row>
    <row r="90" spans="1:9" hidden="1" outlineLevel="1">
      <c r="A90" s="372"/>
      <c r="B90" s="1040"/>
      <c r="C90" s="1040"/>
      <c r="D90" s="1040"/>
      <c r="E90" s="1040"/>
      <c r="F90" s="1040"/>
    </row>
    <row r="91" spans="1:9" hidden="1" outlineLevel="1">
      <c r="A91" s="372"/>
      <c r="B91" s="1041" t="s">
        <v>407</v>
      </c>
      <c r="C91" s="1041"/>
      <c r="D91" s="1041"/>
      <c r="E91" s="1041"/>
      <c r="F91" s="1041"/>
      <c r="G91" s="65"/>
      <c r="H91" s="65"/>
      <c r="I91" s="65"/>
    </row>
    <row r="92" spans="1:9" ht="12.75" hidden="1" customHeight="1" outlineLevel="1">
      <c r="A92" s="372" t="s">
        <v>319</v>
      </c>
      <c r="B92" s="502" t="s">
        <v>504</v>
      </c>
      <c r="C92" s="598"/>
      <c r="D92" s="598"/>
      <c r="E92" s="598"/>
      <c r="F92" s="598"/>
      <c r="G92" s="65"/>
      <c r="H92" s="65"/>
      <c r="I92" s="65"/>
    </row>
    <row r="93" spans="1:9" ht="12.75" hidden="1" customHeight="1" outlineLevel="1">
      <c r="A93" s="372" t="s">
        <v>41</v>
      </c>
      <c r="B93" s="1021" t="s">
        <v>464</v>
      </c>
      <c r="C93" s="1021"/>
      <c r="D93" s="1021"/>
      <c r="E93" s="1021"/>
      <c r="F93" s="1021"/>
      <c r="G93" s="65"/>
      <c r="H93" s="65"/>
      <c r="I93" s="65"/>
    </row>
    <row r="94" spans="1:9" hidden="1" outlineLevel="1">
      <c r="A94" s="372" t="s">
        <v>40</v>
      </c>
      <c r="B94" s="1021" t="s">
        <v>408</v>
      </c>
      <c r="C94" s="1021"/>
      <c r="D94" s="1021"/>
      <c r="E94" s="1021"/>
      <c r="F94" s="1021"/>
      <c r="G94" s="65"/>
      <c r="H94" s="65"/>
      <c r="I94" s="65"/>
    </row>
    <row r="95" spans="1:9" ht="12.75" hidden="1" customHeight="1" outlineLevel="1">
      <c r="A95" s="372" t="s">
        <v>38</v>
      </c>
      <c r="B95" s="1021" t="s">
        <v>457</v>
      </c>
      <c r="C95" s="1021"/>
      <c r="D95" s="1021"/>
      <c r="E95" s="1021"/>
      <c r="F95" s="1021"/>
      <c r="G95" s="1021"/>
      <c r="H95" s="1021"/>
      <c r="I95" s="1021"/>
    </row>
    <row r="96" spans="1:9" ht="12.75" hidden="1" customHeight="1" outlineLevel="1">
      <c r="A96" s="374" t="s">
        <v>37</v>
      </c>
      <c r="B96" s="1021" t="s">
        <v>461</v>
      </c>
      <c r="C96" s="1021"/>
      <c r="D96" s="1021"/>
      <c r="E96" s="1021"/>
      <c r="F96" s="1021"/>
      <c r="G96" s="65"/>
      <c r="H96" s="65"/>
      <c r="I96" s="65"/>
    </row>
    <row r="97" spans="1:9" hidden="1" outlineLevel="1">
      <c r="A97" s="372" t="s">
        <v>208</v>
      </c>
      <c r="B97" s="1021" t="s">
        <v>374</v>
      </c>
      <c r="C97" s="1021"/>
      <c r="D97" s="1021"/>
      <c r="E97" s="1021"/>
      <c r="F97" s="1021"/>
      <c r="G97" s="1021"/>
      <c r="H97" s="1021"/>
      <c r="I97" s="65"/>
    </row>
    <row r="98" spans="1:9" s="356" customFormat="1" ht="15" hidden="1" customHeight="1" outlineLevel="1">
      <c r="A98" s="372" t="s">
        <v>223</v>
      </c>
      <c r="B98" s="1021" t="s">
        <v>505</v>
      </c>
      <c r="C98" s="1021"/>
      <c r="D98" s="1021"/>
      <c r="E98" s="1021"/>
      <c r="F98" s="1021"/>
      <c r="G98" s="1021"/>
      <c r="H98" s="1021"/>
    </row>
    <row r="99" spans="1:9" hidden="1" outlineLevel="1">
      <c r="B99" s="149" t="s">
        <v>410</v>
      </c>
      <c r="C99" s="64"/>
      <c r="D99" s="64"/>
      <c r="E99" s="64"/>
      <c r="F99" s="64"/>
      <c r="G99" s="65"/>
      <c r="H99" s="65"/>
      <c r="I99" s="65"/>
    </row>
    <row r="100" spans="1:9" collapsed="1"/>
    <row r="101" spans="1:9" ht="83.25" customHeight="1">
      <c r="A101" s="1018" t="s">
        <v>492</v>
      </c>
      <c r="B101" s="1018"/>
      <c r="C101" s="1018"/>
      <c r="D101" s="1018"/>
      <c r="E101" s="1018"/>
    </row>
  </sheetData>
  <mergeCells count="33">
    <mergeCell ref="A101:E101"/>
    <mergeCell ref="A65:F65"/>
    <mergeCell ref="B66:F66"/>
    <mergeCell ref="C67:D67"/>
    <mergeCell ref="E67:F67"/>
    <mergeCell ref="A68:A70"/>
    <mergeCell ref="B68:B70"/>
    <mergeCell ref="B98:H98"/>
    <mergeCell ref="B97:H97"/>
    <mergeCell ref="B95:I95"/>
    <mergeCell ref="B90:F90"/>
    <mergeCell ref="B91:F91"/>
    <mergeCell ref="B93:F93"/>
    <mergeCell ref="B94:F94"/>
    <mergeCell ref="B96:F96"/>
    <mergeCell ref="A3:F3"/>
    <mergeCell ref="C5:D5"/>
    <mergeCell ref="E5:F5"/>
    <mergeCell ref="B4:F4"/>
    <mergeCell ref="A6:A7"/>
    <mergeCell ref="B6:B7"/>
    <mergeCell ref="B28:F28"/>
    <mergeCell ref="B30:F30"/>
    <mergeCell ref="A42:A43"/>
    <mergeCell ref="B42:B43"/>
    <mergeCell ref="A40:D40"/>
    <mergeCell ref="A41:D41"/>
    <mergeCell ref="B31:F31"/>
    <mergeCell ref="B33:F33"/>
    <mergeCell ref="B34:F34"/>
    <mergeCell ref="B35:F35"/>
    <mergeCell ref="B36:F36"/>
    <mergeCell ref="B37:F37"/>
  </mergeCells>
  <hyperlinks>
    <hyperlink ref="B61" location="Nota" display="Ver Nota Informativa"/>
    <hyperlink ref="B99" location="Nota" display="Ver Nota Informativa"/>
  </hyperlinks>
  <pageMargins left="0.7" right="0.7" top="0.75" bottom="0.75" header="0.3" footer="0.3"/>
  <pageSetup scale="89" orientation="landscape" r:id="rId1"/>
  <ignoredErrors>
    <ignoredError sqref="E12:F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FFC000"/>
    <pageSetUpPr fitToPage="1"/>
  </sheetPr>
  <dimension ref="A1:J43"/>
  <sheetViews>
    <sheetView showGridLines="0" zoomScale="80" zoomScaleNormal="80" workbookViewId="0">
      <selection activeCell="B39" sqref="B39:J41"/>
    </sheetView>
  </sheetViews>
  <sheetFormatPr baseColWidth="10" defaultRowHeight="15"/>
  <cols>
    <col min="1" max="1" width="8" style="85" customWidth="1"/>
    <col min="2" max="2" width="53" style="355" customWidth="1"/>
    <col min="3" max="3" width="18" style="355" customWidth="1"/>
    <col min="4" max="5" width="16.5703125" style="355" bestFit="1" customWidth="1"/>
    <col min="6" max="7" width="18.5703125" style="355" customWidth="1"/>
    <col min="8" max="9" width="16.5703125" style="358" bestFit="1" customWidth="1"/>
    <col min="10" max="10" width="18.5703125" style="358" customWidth="1"/>
    <col min="11" max="16384" width="11.42578125" style="358"/>
  </cols>
  <sheetData>
    <row r="1" spans="1:10">
      <c r="B1" s="448" t="str">
        <f>+NORTESANTANDER!B1</f>
        <v>Vigencia: 1° de abril de 2017; 00:00horas</v>
      </c>
      <c r="C1" s="448"/>
    </row>
    <row r="2" spans="1:10" ht="15.75" thickBot="1">
      <c r="A2" s="12" t="s">
        <v>225</v>
      </c>
      <c r="B2" s="17"/>
      <c r="C2" s="17"/>
      <c r="D2" s="17"/>
      <c r="E2" s="17"/>
      <c r="F2" s="17"/>
      <c r="G2" s="17"/>
    </row>
    <row r="3" spans="1:10" ht="15" customHeight="1" thickTop="1">
      <c r="A3" s="445"/>
      <c r="B3" s="45" t="s">
        <v>230</v>
      </c>
      <c r="C3" s="1042" t="s">
        <v>531</v>
      </c>
      <c r="D3" s="1043"/>
      <c r="E3" s="1043"/>
      <c r="F3" s="1044"/>
      <c r="G3" s="847"/>
      <c r="H3" s="1048" t="s">
        <v>532</v>
      </c>
      <c r="I3" s="1049"/>
      <c r="J3" s="1050"/>
    </row>
    <row r="4" spans="1:10">
      <c r="A4" s="439"/>
      <c r="B4" s="46" t="s">
        <v>261</v>
      </c>
      <c r="C4" s="1045"/>
      <c r="D4" s="1046"/>
      <c r="E4" s="1046"/>
      <c r="F4" s="1047"/>
      <c r="G4" s="848"/>
      <c r="H4" s="1051"/>
      <c r="I4" s="1052"/>
      <c r="J4" s="1053"/>
    </row>
    <row r="5" spans="1:10" s="360" customFormat="1">
      <c r="A5" s="1036" t="s">
        <v>57</v>
      </c>
      <c r="B5" s="1038" t="s">
        <v>226</v>
      </c>
      <c r="C5" s="50" t="s">
        <v>19</v>
      </c>
      <c r="D5" s="50" t="s">
        <v>19</v>
      </c>
      <c r="E5" s="50" t="s">
        <v>19</v>
      </c>
      <c r="F5" s="31" t="s">
        <v>348</v>
      </c>
      <c r="G5" s="50" t="s">
        <v>19</v>
      </c>
      <c r="H5" s="202" t="str">
        <f>+D5</f>
        <v>Gasolina Corriente</v>
      </c>
      <c r="I5" s="50" t="s">
        <v>19</v>
      </c>
      <c r="J5" s="31" t="str">
        <f>+F5</f>
        <v>B10</v>
      </c>
    </row>
    <row r="6" spans="1:10" s="360" customFormat="1">
      <c r="A6" s="1036"/>
      <c r="B6" s="1038"/>
      <c r="C6" s="840"/>
      <c r="D6" s="199">
        <v>0.08</v>
      </c>
      <c r="E6" s="891">
        <v>0.06</v>
      </c>
      <c r="F6" s="140">
        <v>0.1</v>
      </c>
      <c r="G6" s="840"/>
      <c r="H6" s="199">
        <v>0.08</v>
      </c>
      <c r="I6" s="891">
        <v>0.06</v>
      </c>
      <c r="J6" s="140">
        <v>0.1</v>
      </c>
    </row>
    <row r="7" spans="1:10" s="360" customFormat="1">
      <c r="A7" s="1037"/>
      <c r="B7" s="1039"/>
      <c r="C7" s="50" t="s">
        <v>58</v>
      </c>
      <c r="D7" s="50" t="s">
        <v>58</v>
      </c>
      <c r="E7" s="50" t="s">
        <v>58</v>
      </c>
      <c r="F7" s="203" t="s">
        <v>58</v>
      </c>
      <c r="G7" s="50" t="s">
        <v>58</v>
      </c>
      <c r="H7" s="42" t="s">
        <v>58</v>
      </c>
      <c r="I7" s="50" t="s">
        <v>58</v>
      </c>
      <c r="J7" s="203" t="s">
        <v>58</v>
      </c>
    </row>
    <row r="8" spans="1:10">
      <c r="A8" s="32" t="s">
        <v>52</v>
      </c>
      <c r="B8" s="47" t="s">
        <v>8</v>
      </c>
      <c r="C8" s="854">
        <f>'OTROS DPTOS - BASE'!C6</f>
        <v>3349.033864</v>
      </c>
      <c r="D8" s="362">
        <f>'AMAZONAS -  BASE'!C6</f>
        <v>3738.0135548799999</v>
      </c>
      <c r="E8" s="362">
        <f>'AMAZONAS -  BASE'!D6</f>
        <v>3640.7686321599999</v>
      </c>
      <c r="F8" s="363">
        <f>'AMAZONAS -  BASE'!H6</f>
        <v>3969.9037507000003</v>
      </c>
      <c r="G8" s="363">
        <f>'COMBUSTIBLES '!B7</f>
        <v>3893.32</v>
      </c>
      <c r="H8" s="363">
        <f>+'CORRIENTE OXIGENADA'!D10</f>
        <v>4238.75</v>
      </c>
      <c r="I8" s="364">
        <f>+'CORRIENTE OXIGENADA'!E10</f>
        <v>4325.12</v>
      </c>
      <c r="J8" s="370">
        <f>+BIODIESEL!H10</f>
        <v>4657.07</v>
      </c>
    </row>
    <row r="9" spans="1:10">
      <c r="A9" s="32" t="s">
        <v>517</v>
      </c>
      <c r="B9" s="47" t="s">
        <v>518</v>
      </c>
      <c r="C9" s="365" t="s">
        <v>166</v>
      </c>
      <c r="D9" s="365" t="s">
        <v>166</v>
      </c>
      <c r="E9" s="365" t="s">
        <v>166</v>
      </c>
      <c r="F9" s="365" t="s">
        <v>166</v>
      </c>
      <c r="G9" s="366">
        <f>'COMBUSTIBLES '!B11</f>
        <v>490</v>
      </c>
      <c r="H9" s="366">
        <f>+'CORRIENTE OXIGENADA'!D11</f>
        <v>450.8</v>
      </c>
      <c r="I9" s="367">
        <f>+'CORRIENTE OXIGENADA'!E11</f>
        <v>441</v>
      </c>
      <c r="J9" s="366">
        <f>+BIODIESEL!H11</f>
        <v>422.1</v>
      </c>
    </row>
    <row r="10" spans="1:10">
      <c r="A10" s="32"/>
      <c r="B10" s="47" t="s">
        <v>530</v>
      </c>
      <c r="C10" s="365" t="s">
        <v>166</v>
      </c>
      <c r="D10" s="365" t="s">
        <v>166</v>
      </c>
      <c r="E10" s="365" t="s">
        <v>166</v>
      </c>
      <c r="F10" s="365" t="s">
        <v>166</v>
      </c>
      <c r="G10" s="366" t="s">
        <v>683</v>
      </c>
      <c r="H10" s="366" t="s">
        <v>683</v>
      </c>
      <c r="I10" s="367" t="s">
        <v>683</v>
      </c>
      <c r="J10" s="366" t="s">
        <v>683</v>
      </c>
    </row>
    <row r="11" spans="1:10">
      <c r="A11" s="32"/>
      <c r="B11" s="47" t="s">
        <v>700</v>
      </c>
      <c r="C11" s="365" t="s">
        <v>166</v>
      </c>
      <c r="D11" s="365" t="s">
        <v>166</v>
      </c>
      <c r="E11" s="365" t="s">
        <v>166</v>
      </c>
      <c r="F11" s="365" t="s">
        <v>166</v>
      </c>
      <c r="G11" s="366" t="s">
        <v>166</v>
      </c>
      <c r="H11" s="366" t="s">
        <v>166</v>
      </c>
      <c r="I11" s="367" t="s">
        <v>166</v>
      </c>
      <c r="J11" s="914" t="s">
        <v>166</v>
      </c>
    </row>
    <row r="12" spans="1:10">
      <c r="A12" s="32" t="s">
        <v>55</v>
      </c>
      <c r="B12" s="47" t="s">
        <v>519</v>
      </c>
      <c r="C12" s="672" t="s">
        <v>624</v>
      </c>
      <c r="D12" s="672" t="s">
        <v>624</v>
      </c>
      <c r="E12" s="672" t="s">
        <v>624</v>
      </c>
      <c r="F12" s="370" t="str">
        <f>+D12</f>
        <v>(3)</v>
      </c>
      <c r="G12" s="370" t="str">
        <f>+C12</f>
        <v>(3)</v>
      </c>
      <c r="H12" s="370" t="str">
        <f>+D12</f>
        <v>(3)</v>
      </c>
      <c r="I12" s="371" t="str">
        <f>+E12</f>
        <v>(3)</v>
      </c>
      <c r="J12" s="370" t="str">
        <f>+F12</f>
        <v>(3)</v>
      </c>
    </row>
    <row r="13" spans="1:10">
      <c r="A13" s="32" t="s">
        <v>60</v>
      </c>
      <c r="B13" s="47" t="s">
        <v>417</v>
      </c>
      <c r="C13" s="754">
        <f>D13</f>
        <v>19.650746433416984</v>
      </c>
      <c r="D13" s="362">
        <f>+Rubros!N13</f>
        <v>19.650746433416984</v>
      </c>
      <c r="E13" s="362">
        <f>+Rubros!N13</f>
        <v>19.650746433416984</v>
      </c>
      <c r="F13" s="363">
        <f>+D13</f>
        <v>19.650746433416984</v>
      </c>
      <c r="G13" s="363">
        <f>+C13</f>
        <v>19.650746433416984</v>
      </c>
      <c r="H13" s="363">
        <f>+D13</f>
        <v>19.650746433416984</v>
      </c>
      <c r="I13" s="364">
        <f>+D13</f>
        <v>19.650746433416984</v>
      </c>
      <c r="J13" s="363">
        <f>+D13</f>
        <v>19.650746433416984</v>
      </c>
    </row>
    <row r="14" spans="1:10" s="356" customFormat="1">
      <c r="A14" s="32" t="s">
        <v>158</v>
      </c>
      <c r="B14" s="47" t="s">
        <v>499</v>
      </c>
      <c r="C14" s="754">
        <f>D14</f>
        <v>11.49548804</v>
      </c>
      <c r="D14" s="362">
        <f>+Rubros!V39</f>
        <v>11.49548804</v>
      </c>
      <c r="E14" s="362">
        <f>+D14</f>
        <v>11.49548804</v>
      </c>
      <c r="F14" s="363">
        <f>+Rubros!W39</f>
        <v>11.49548804</v>
      </c>
      <c r="G14" s="363">
        <f>+Rubros!W39</f>
        <v>11.49548804</v>
      </c>
      <c r="H14" s="363">
        <f>+Rubros!X39</f>
        <v>11.49548804</v>
      </c>
      <c r="I14" s="364">
        <f>+H14</f>
        <v>11.49548804</v>
      </c>
      <c r="J14" s="363">
        <f>+Rubros!Y39</f>
        <v>11.49548804</v>
      </c>
    </row>
    <row r="15" spans="1:10">
      <c r="A15" s="32"/>
      <c r="B15" s="47" t="s">
        <v>11</v>
      </c>
      <c r="C15" s="754">
        <f>D15</f>
        <v>71.510000000000005</v>
      </c>
      <c r="D15" s="362">
        <f>+NORTESANTANDER!C16</f>
        <v>71.510000000000005</v>
      </c>
      <c r="E15" s="362">
        <f>+D15</f>
        <v>71.510000000000005</v>
      </c>
      <c r="F15" s="363">
        <f>+E15</f>
        <v>71.510000000000005</v>
      </c>
      <c r="G15" s="363">
        <f>+C15</f>
        <v>71.510000000000005</v>
      </c>
      <c r="H15" s="363">
        <f>+D15</f>
        <v>71.510000000000005</v>
      </c>
      <c r="I15" s="364">
        <f>+D15</f>
        <v>71.510000000000005</v>
      </c>
      <c r="J15" s="363">
        <f>+F15</f>
        <v>71.510000000000005</v>
      </c>
    </row>
    <row r="16" spans="1:10">
      <c r="A16" s="33" t="s">
        <v>59</v>
      </c>
      <c r="B16" s="48" t="s">
        <v>12</v>
      </c>
      <c r="C16" s="51">
        <f>SUM(C8:C15)</f>
        <v>3451.690098473417</v>
      </c>
      <c r="D16" s="51">
        <f t="shared" ref="D16:J16" si="0">SUM(D8:D15)</f>
        <v>3840.6697893534169</v>
      </c>
      <c r="E16" s="51">
        <f t="shared" si="0"/>
        <v>3743.424866633417</v>
      </c>
      <c r="F16" s="35">
        <f t="shared" si="0"/>
        <v>4072.5599851734173</v>
      </c>
      <c r="G16" s="35">
        <f t="shared" si="0"/>
        <v>4485.9762344734172</v>
      </c>
      <c r="H16" s="35">
        <f t="shared" si="0"/>
        <v>4792.2062344734177</v>
      </c>
      <c r="I16" s="43">
        <f t="shared" si="0"/>
        <v>4868.7762344734174</v>
      </c>
      <c r="J16" s="35">
        <f t="shared" si="0"/>
        <v>5181.8262344734176</v>
      </c>
    </row>
    <row r="17" spans="1:10">
      <c r="A17" s="32" t="s">
        <v>262</v>
      </c>
      <c r="B17" s="47" t="s">
        <v>411</v>
      </c>
      <c r="C17" s="362" t="str">
        <f>D17</f>
        <v>**</v>
      </c>
      <c r="D17" s="362" t="str">
        <f>+A30</f>
        <v>**</v>
      </c>
      <c r="E17" s="362" t="str">
        <f>+D17</f>
        <v>**</v>
      </c>
      <c r="F17" s="363" t="str">
        <f>+D17</f>
        <v>**</v>
      </c>
      <c r="G17" s="363" t="str">
        <f>+C17</f>
        <v>**</v>
      </c>
      <c r="H17" s="363" t="str">
        <f>+D17</f>
        <v>**</v>
      </c>
      <c r="I17" s="362" t="str">
        <f>+E17</f>
        <v>**</v>
      </c>
      <c r="J17" s="363" t="str">
        <f>+F17</f>
        <v>**</v>
      </c>
    </row>
    <row r="18" spans="1:10">
      <c r="A18" s="32" t="s">
        <v>62</v>
      </c>
      <c r="B18" s="47" t="s">
        <v>415</v>
      </c>
      <c r="C18" s="362" t="str">
        <f t="shared" ref="C18:C20" si="1">D18</f>
        <v>***</v>
      </c>
      <c r="D18" s="362" t="str">
        <f>+A31</f>
        <v>***</v>
      </c>
      <c r="E18" s="362" t="str">
        <f>+D18</f>
        <v>***</v>
      </c>
      <c r="F18" s="363" t="str">
        <f>+D18</f>
        <v>***</v>
      </c>
      <c r="G18" s="363" t="str">
        <f>+C18</f>
        <v>***</v>
      </c>
      <c r="H18" s="363" t="str">
        <f>+D18</f>
        <v>***</v>
      </c>
      <c r="I18" s="364" t="str">
        <f>+E18</f>
        <v>***</v>
      </c>
      <c r="J18" s="363" t="str">
        <f>+D18</f>
        <v>***</v>
      </c>
    </row>
    <row r="19" spans="1:10">
      <c r="A19" s="32" t="s">
        <v>413</v>
      </c>
      <c r="B19" s="47" t="s">
        <v>414</v>
      </c>
      <c r="C19" s="362" t="str">
        <f t="shared" si="1"/>
        <v>****</v>
      </c>
      <c r="D19" s="369" t="str">
        <f>+A32</f>
        <v>****</v>
      </c>
      <c r="E19" s="369" t="str">
        <f>+D19</f>
        <v>****</v>
      </c>
      <c r="F19" s="370" t="str">
        <f>+D19</f>
        <v>****</v>
      </c>
      <c r="G19" s="370" t="str">
        <f>+E19</f>
        <v>****</v>
      </c>
      <c r="H19" s="370" t="str">
        <f>+F19</f>
        <v>****</v>
      </c>
      <c r="I19" s="371" t="str">
        <f>+H19</f>
        <v>****</v>
      </c>
      <c r="J19" s="370" t="str">
        <f>+H19</f>
        <v>****</v>
      </c>
    </row>
    <row r="20" spans="1:10">
      <c r="A20" s="32" t="s">
        <v>167</v>
      </c>
      <c r="B20" s="47" t="s">
        <v>221</v>
      </c>
      <c r="C20" s="362" t="str">
        <f t="shared" si="1"/>
        <v>*****</v>
      </c>
      <c r="D20" s="362" t="str">
        <f>+A33</f>
        <v>*****</v>
      </c>
      <c r="E20" s="362" t="str">
        <f>+D20</f>
        <v>*****</v>
      </c>
      <c r="F20" s="363" t="str">
        <f>+A33</f>
        <v>*****</v>
      </c>
      <c r="G20" s="363" t="str">
        <f>H20</f>
        <v>*****</v>
      </c>
      <c r="H20" s="363" t="str">
        <f>+A33</f>
        <v>*****</v>
      </c>
      <c r="I20" s="364" t="str">
        <f>+H20</f>
        <v>*****</v>
      </c>
      <c r="J20" s="363" t="str">
        <f>+A33</f>
        <v>*****</v>
      </c>
    </row>
    <row r="21" spans="1:10">
      <c r="A21" s="33" t="s">
        <v>61</v>
      </c>
      <c r="B21" s="48" t="s">
        <v>412</v>
      </c>
      <c r="C21" s="51">
        <f t="shared" ref="C21:J21" si="2">SUM(C16:C20)</f>
        <v>3451.690098473417</v>
      </c>
      <c r="D21" s="51">
        <f t="shared" si="2"/>
        <v>3840.6697893534169</v>
      </c>
      <c r="E21" s="51">
        <f t="shared" si="2"/>
        <v>3743.424866633417</v>
      </c>
      <c r="F21" s="35">
        <f t="shared" si="2"/>
        <v>4072.5599851734173</v>
      </c>
      <c r="G21" s="35">
        <f t="shared" ref="G21" si="3">SUM(G16:G20)</f>
        <v>4485.9762344734172</v>
      </c>
      <c r="H21" s="35">
        <f t="shared" si="2"/>
        <v>4792.2062344734177</v>
      </c>
      <c r="I21" s="43">
        <f t="shared" si="2"/>
        <v>4868.7762344734174</v>
      </c>
      <c r="J21" s="35">
        <f t="shared" si="2"/>
        <v>5181.8262344734176</v>
      </c>
    </row>
    <row r="22" spans="1:10">
      <c r="A22" s="32" t="s">
        <v>63</v>
      </c>
      <c r="B22" s="47" t="s">
        <v>13</v>
      </c>
      <c r="C22" s="755" t="str">
        <f>D22</f>
        <v>***</v>
      </c>
      <c r="D22" s="362" t="str">
        <f>+D18</f>
        <v>***</v>
      </c>
      <c r="E22" s="362" t="str">
        <f>+D22</f>
        <v>***</v>
      </c>
      <c r="F22" s="363" t="str">
        <f>+D22</f>
        <v>***</v>
      </c>
      <c r="G22" s="363" t="str">
        <f>+G18</f>
        <v>***</v>
      </c>
      <c r="H22" s="363" t="str">
        <f>+H18</f>
        <v>***</v>
      </c>
      <c r="I22" s="362" t="str">
        <f>+H22</f>
        <v>***</v>
      </c>
      <c r="J22" s="363" t="str">
        <f>+J18</f>
        <v>***</v>
      </c>
    </row>
    <row r="23" spans="1:10">
      <c r="A23" s="32" t="s">
        <v>53</v>
      </c>
      <c r="B23" s="55" t="s">
        <v>465</v>
      </c>
      <c r="C23" s="755" t="str">
        <f t="shared" ref="C23:C24" si="4">D23</f>
        <v>******</v>
      </c>
      <c r="D23" s="369" t="str">
        <f>+A34</f>
        <v>******</v>
      </c>
      <c r="E23" s="369" t="str">
        <f>+D23</f>
        <v>******</v>
      </c>
      <c r="F23" s="370" t="s">
        <v>15</v>
      </c>
      <c r="G23" s="370" t="str">
        <f>+C23</f>
        <v>******</v>
      </c>
      <c r="H23" s="370" t="str">
        <f>+D23</f>
        <v>******</v>
      </c>
      <c r="I23" s="369" t="str">
        <f>+H23</f>
        <v>******</v>
      </c>
      <c r="J23" s="370" t="s">
        <v>15</v>
      </c>
    </row>
    <row r="24" spans="1:10">
      <c r="A24" s="32" t="s">
        <v>54</v>
      </c>
      <c r="B24" s="47" t="s">
        <v>288</v>
      </c>
      <c r="C24" s="755" t="str">
        <f t="shared" si="4"/>
        <v>*******</v>
      </c>
      <c r="D24" s="369" t="str">
        <f>+A35</f>
        <v>*******</v>
      </c>
      <c r="E24" s="369" t="str">
        <f>+D24</f>
        <v>*******</v>
      </c>
      <c r="F24" s="370" t="str">
        <f>+D24</f>
        <v>*******</v>
      </c>
      <c r="G24" s="370" t="str">
        <f>+E24</f>
        <v>*******</v>
      </c>
      <c r="H24" s="370" t="str">
        <f>+F24</f>
        <v>*******</v>
      </c>
      <c r="I24" s="371" t="str">
        <f>+H24</f>
        <v>*******</v>
      </c>
      <c r="J24" s="370" t="str">
        <f>+H24</f>
        <v>*******</v>
      </c>
    </row>
    <row r="25" spans="1:10" ht="34.5" customHeight="1" thickBot="1">
      <c r="A25" s="36" t="s">
        <v>64</v>
      </c>
      <c r="B25" s="49" t="s">
        <v>463</v>
      </c>
      <c r="C25" s="752"/>
      <c r="D25" s="52"/>
      <c r="E25" s="52"/>
      <c r="F25" s="38"/>
      <c r="G25" s="38"/>
      <c r="H25" s="38"/>
      <c r="I25" s="44"/>
      <c r="J25" s="38"/>
    </row>
    <row r="26" spans="1:10" ht="15.75" thickTop="1">
      <c r="A26" s="7"/>
      <c r="B26" s="8"/>
      <c r="C26" s="8"/>
      <c r="D26" s="9"/>
      <c r="E26" s="9"/>
      <c r="F26" s="9"/>
      <c r="G26" s="9"/>
    </row>
    <row r="27" spans="1:10" s="356" customFormat="1" ht="15" customHeight="1">
      <c r="A27" s="372"/>
      <c r="B27" s="149" t="s">
        <v>410</v>
      </c>
      <c r="C27" s="149"/>
      <c r="D27" s="149"/>
      <c r="E27" s="149"/>
      <c r="F27" s="149"/>
      <c r="G27" s="149"/>
      <c r="H27" s="475"/>
      <c r="I27" s="475"/>
      <c r="J27" s="475"/>
    </row>
    <row r="28" spans="1:10" s="356" customFormat="1">
      <c r="A28" s="372" t="s">
        <v>319</v>
      </c>
      <c r="B28" s="1021" t="s">
        <v>260</v>
      </c>
      <c r="C28" s="1021"/>
      <c r="D28" s="1021"/>
      <c r="E28" s="1021"/>
      <c r="F28" s="1021"/>
      <c r="G28" s="1021"/>
      <c r="H28" s="1021"/>
      <c r="I28" s="694"/>
      <c r="J28" s="475"/>
    </row>
    <row r="29" spans="1:10" s="400" customFormat="1" ht="15" customHeight="1">
      <c r="A29" s="372" t="s">
        <v>41</v>
      </c>
      <c r="B29" s="1021" t="s">
        <v>464</v>
      </c>
      <c r="C29" s="1021"/>
      <c r="D29" s="1021"/>
      <c r="E29" s="1021"/>
      <c r="F29" s="1021"/>
      <c r="G29" s="1021"/>
      <c r="H29" s="1021"/>
      <c r="I29" s="1021"/>
      <c r="J29" s="1021"/>
    </row>
    <row r="30" spans="1:10" s="356" customFormat="1" ht="33" customHeight="1">
      <c r="A30" s="372" t="s">
        <v>40</v>
      </c>
      <c r="B30" s="1021" t="s">
        <v>458</v>
      </c>
      <c r="C30" s="1021"/>
      <c r="D30" s="1021"/>
      <c r="E30" s="1021"/>
      <c r="F30" s="1021"/>
      <c r="G30" s="1021"/>
      <c r="H30" s="1021"/>
      <c r="I30" s="1021"/>
      <c r="J30" s="1021"/>
    </row>
    <row r="31" spans="1:10" s="356" customFormat="1" ht="15" customHeight="1">
      <c r="A31" s="372" t="s">
        <v>38</v>
      </c>
      <c r="B31" s="1021" t="s">
        <v>505</v>
      </c>
      <c r="C31" s="1021"/>
      <c r="D31" s="1021"/>
      <c r="E31" s="1021"/>
      <c r="F31" s="1021"/>
      <c r="G31" s="1021"/>
      <c r="H31" s="1021"/>
      <c r="I31" s="1021"/>
      <c r="J31" s="1021"/>
    </row>
    <row r="32" spans="1:10" s="356" customFormat="1" ht="52.5" customHeight="1">
      <c r="A32" s="374" t="s">
        <v>37</v>
      </c>
      <c r="B32" s="1021" t="s">
        <v>459</v>
      </c>
      <c r="C32" s="1021"/>
      <c r="D32" s="1021"/>
      <c r="E32" s="1021"/>
      <c r="F32" s="1021"/>
      <c r="G32" s="1021"/>
      <c r="H32" s="1021"/>
      <c r="I32" s="1021"/>
      <c r="J32" s="1021"/>
    </row>
    <row r="33" spans="1:10" s="356" customFormat="1" ht="21" customHeight="1">
      <c r="A33" s="374" t="s">
        <v>208</v>
      </c>
      <c r="B33" s="1021" t="s">
        <v>460</v>
      </c>
      <c r="C33" s="1021"/>
      <c r="D33" s="1021"/>
      <c r="E33" s="1021"/>
      <c r="F33" s="1021"/>
      <c r="G33" s="1021"/>
      <c r="H33" s="1021"/>
      <c r="I33" s="694"/>
      <c r="J33" s="475"/>
    </row>
    <row r="34" spans="1:10" s="356" customFormat="1" ht="30.75" customHeight="1">
      <c r="A34" s="372" t="s">
        <v>223</v>
      </c>
      <c r="B34" s="1021" t="s">
        <v>461</v>
      </c>
      <c r="C34" s="1021"/>
      <c r="D34" s="1021"/>
      <c r="E34" s="1021"/>
      <c r="F34" s="1021"/>
      <c r="G34" s="1021"/>
      <c r="H34" s="1021"/>
      <c r="I34" s="1021"/>
      <c r="J34" s="1021"/>
    </row>
    <row r="35" spans="1:10" s="356" customFormat="1" ht="36" customHeight="1">
      <c r="A35" s="372" t="s">
        <v>471</v>
      </c>
      <c r="B35" s="1021" t="s">
        <v>462</v>
      </c>
      <c r="C35" s="1021"/>
      <c r="D35" s="1021"/>
      <c r="E35" s="1021"/>
      <c r="F35" s="1021"/>
      <c r="G35" s="1021"/>
      <c r="H35" s="1021"/>
      <c r="I35" s="1021"/>
      <c r="J35" s="1021"/>
    </row>
    <row r="37" spans="1:10">
      <c r="A37" s="919" t="s">
        <v>315</v>
      </c>
      <c r="B37" s="1021" t="s">
        <v>500</v>
      </c>
      <c r="C37" s="1021"/>
      <c r="D37" s="1021"/>
      <c r="E37" s="1021"/>
      <c r="F37" s="1021"/>
      <c r="G37" s="1021"/>
      <c r="H37" s="1021"/>
      <c r="I37" s="1021"/>
      <c r="J37" s="1021"/>
    </row>
    <row r="38" spans="1:10">
      <c r="A38" s="918" t="s">
        <v>625</v>
      </c>
      <c r="B38" s="64" t="s">
        <v>504</v>
      </c>
    </row>
    <row r="39" spans="1:10" ht="15" customHeight="1">
      <c r="A39" s="918" t="s">
        <v>716</v>
      </c>
      <c r="B39" s="1021" t="s">
        <v>713</v>
      </c>
      <c r="C39" s="1021"/>
      <c r="D39" s="1021"/>
      <c r="E39" s="1021"/>
      <c r="F39" s="1021"/>
      <c r="G39" s="1021"/>
      <c r="H39" s="1021"/>
      <c r="I39" s="1021"/>
      <c r="J39" s="1021"/>
    </row>
    <row r="40" spans="1:10" ht="15" customHeight="1">
      <c r="A40" s="918"/>
      <c r="B40" s="1021" t="s">
        <v>715</v>
      </c>
      <c r="C40" s="1021"/>
      <c r="D40" s="1021"/>
      <c r="E40" s="1021"/>
      <c r="F40" s="1021"/>
      <c r="G40" s="1021"/>
      <c r="H40" s="1021"/>
      <c r="I40" s="1021"/>
      <c r="J40" s="1021"/>
    </row>
    <row r="41" spans="1:10" ht="15" customHeight="1">
      <c r="A41" s="918"/>
      <c r="B41" s="1021" t="s">
        <v>714</v>
      </c>
      <c r="C41" s="1021"/>
      <c r="D41" s="1021"/>
      <c r="E41" s="1021"/>
      <c r="F41" s="1021"/>
      <c r="G41" s="1021"/>
      <c r="H41" s="1021"/>
      <c r="I41" s="1021"/>
      <c r="J41" s="1021"/>
    </row>
    <row r="43" spans="1:10" ht="75.75" customHeight="1">
      <c r="A43" s="1018" t="s">
        <v>492</v>
      </c>
      <c r="B43" s="1018"/>
      <c r="C43" s="1018"/>
      <c r="D43" s="1018"/>
      <c r="E43" s="1018"/>
      <c r="F43" s="1018"/>
      <c r="G43" s="1018"/>
      <c r="H43" s="1018"/>
      <c r="I43" s="693"/>
    </row>
  </sheetData>
  <mergeCells count="17">
    <mergeCell ref="A43:H43"/>
    <mergeCell ref="H3:J4"/>
    <mergeCell ref="B30:J30"/>
    <mergeCell ref="B32:J32"/>
    <mergeCell ref="B34:J34"/>
    <mergeCell ref="B31:J31"/>
    <mergeCell ref="A5:A7"/>
    <mergeCell ref="B5:B7"/>
    <mergeCell ref="B28:H28"/>
    <mergeCell ref="B37:J37"/>
    <mergeCell ref="B29:J29"/>
    <mergeCell ref="B33:H33"/>
    <mergeCell ref="B35:J35"/>
    <mergeCell ref="C3:F4"/>
    <mergeCell ref="B39:J39"/>
    <mergeCell ref="B40:J40"/>
    <mergeCell ref="B41:J41"/>
  </mergeCells>
  <hyperlinks>
    <hyperlink ref="B27:F27" location="Nota" display="Ver Nota Informativa"/>
  </hyperlinks>
  <pageMargins left="0.7" right="0.7" top="0.75" bottom="0.75" header="0.3" footer="0.3"/>
  <pageSetup scale="87"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FFC000"/>
    <pageSetUpPr fitToPage="1"/>
  </sheetPr>
  <dimension ref="A1:M61"/>
  <sheetViews>
    <sheetView showGridLines="0" zoomScale="80" zoomScaleNormal="80" workbookViewId="0">
      <selection activeCell="E8" sqref="E8"/>
    </sheetView>
  </sheetViews>
  <sheetFormatPr baseColWidth="10" defaultRowHeight="15" outlineLevelRow="1"/>
  <cols>
    <col min="1" max="1" width="8" style="85" customWidth="1"/>
    <col min="2" max="2" width="63.28515625" style="355" customWidth="1"/>
    <col min="3" max="3" width="17.140625" style="355" bestFit="1" customWidth="1"/>
    <col min="4" max="4" width="16.5703125" style="355" bestFit="1" customWidth="1"/>
    <col min="5" max="5" width="14.7109375" style="355" customWidth="1"/>
    <col min="6" max="7" width="12.7109375" style="85" bestFit="1" customWidth="1"/>
    <col min="8" max="8" width="12.7109375" style="85" hidden="1" customWidth="1"/>
    <col min="9" max="10" width="16.5703125" style="85" bestFit="1" customWidth="1"/>
    <col min="11" max="11" width="17.85546875" style="85" customWidth="1"/>
    <col min="12" max="13" width="12.7109375" style="356" bestFit="1" customWidth="1"/>
    <col min="14" max="16384" width="11.42578125" style="356"/>
  </cols>
  <sheetData>
    <row r="1" spans="1:13">
      <c r="B1" s="355" t="str">
        <f>+AMAZONAS!B1</f>
        <v>Vigencia: 1° de abril de 2017; 00:00horas</v>
      </c>
      <c r="C1" s="85"/>
      <c r="D1" s="85"/>
      <c r="E1" s="85"/>
    </row>
    <row r="2" spans="1:13">
      <c r="A2" s="1054" t="s">
        <v>225</v>
      </c>
      <c r="B2" s="1054"/>
      <c r="C2" s="1054"/>
      <c r="D2" s="1054"/>
      <c r="E2" s="1054"/>
      <c r="F2" s="1054"/>
      <c r="G2" s="1054"/>
      <c r="H2" s="1054"/>
      <c r="I2" s="1054"/>
      <c r="J2" s="1054"/>
      <c r="K2" s="1054"/>
      <c r="L2" s="705"/>
      <c r="M2" s="705"/>
    </row>
    <row r="3" spans="1:13" ht="16.5" customHeight="1">
      <c r="A3" s="434"/>
      <c r="B3" s="707" t="s">
        <v>173</v>
      </c>
      <c r="C3" s="1057" t="s">
        <v>531</v>
      </c>
      <c r="D3" s="1058"/>
      <c r="E3" s="1058"/>
      <c r="F3" s="1058"/>
      <c r="G3" s="1059"/>
      <c r="H3" s="836"/>
      <c r="I3" s="1057" t="s">
        <v>537</v>
      </c>
      <c r="J3" s="1058"/>
      <c r="K3" s="1058"/>
      <c r="L3" s="1058"/>
      <c r="M3" s="1059"/>
    </row>
    <row r="4" spans="1:13" ht="16.5" customHeight="1">
      <c r="A4" s="359"/>
      <c r="B4" s="708" t="s">
        <v>174</v>
      </c>
      <c r="C4" s="1060"/>
      <c r="D4" s="1061"/>
      <c r="E4" s="1061"/>
      <c r="F4" s="1061"/>
      <c r="G4" s="1062"/>
      <c r="H4" s="837"/>
      <c r="I4" s="1060"/>
      <c r="J4" s="1061"/>
      <c r="K4" s="1061"/>
      <c r="L4" s="1061"/>
      <c r="M4" s="1062"/>
    </row>
    <row r="5" spans="1:13" s="361" customFormat="1" ht="32.25" customHeight="1">
      <c r="A5" s="1036" t="s">
        <v>57</v>
      </c>
      <c r="B5" s="1055" t="s">
        <v>226</v>
      </c>
      <c r="C5" s="695" t="s">
        <v>19</v>
      </c>
      <c r="D5" s="695" t="s">
        <v>19</v>
      </c>
      <c r="E5" s="706" t="s">
        <v>348</v>
      </c>
      <c r="F5" s="60" t="s">
        <v>20</v>
      </c>
      <c r="G5" s="60" t="s">
        <v>20</v>
      </c>
      <c r="H5" s="60" t="s">
        <v>20</v>
      </c>
      <c r="I5" s="61" t="str">
        <f>+C5</f>
        <v>Gasolina Corriente</v>
      </c>
      <c r="J5" s="61" t="str">
        <f>+D5</f>
        <v>Gasolina Corriente</v>
      </c>
      <c r="K5" s="706" t="str">
        <f>+E5</f>
        <v>B10</v>
      </c>
      <c r="L5" s="60" t="str">
        <f>+F5</f>
        <v>Gasolina Extra</v>
      </c>
      <c r="M5" s="60" t="s">
        <v>20</v>
      </c>
    </row>
    <row r="6" spans="1:13" s="361" customFormat="1">
      <c r="A6" s="1036"/>
      <c r="B6" s="1055"/>
      <c r="C6" s="199">
        <v>0.08</v>
      </c>
      <c r="D6" s="891">
        <v>0.06</v>
      </c>
      <c r="E6" s="141">
        <v>0.1</v>
      </c>
      <c r="F6" s="199">
        <v>0.08</v>
      </c>
      <c r="G6" s="891">
        <v>1.06</v>
      </c>
      <c r="H6" s="199"/>
      <c r="I6" s="199">
        <v>0.08</v>
      </c>
      <c r="J6" s="891">
        <v>0.06</v>
      </c>
      <c r="K6" s="141">
        <v>0.1</v>
      </c>
      <c r="L6" s="199">
        <v>0.08</v>
      </c>
      <c r="M6" s="891">
        <v>0.06</v>
      </c>
    </row>
    <row r="7" spans="1:13" s="361" customFormat="1">
      <c r="A7" s="1037"/>
      <c r="B7" s="1056"/>
      <c r="C7" s="50" t="s">
        <v>58</v>
      </c>
      <c r="D7" s="50" t="s">
        <v>58</v>
      </c>
      <c r="E7" s="205" t="s">
        <v>58</v>
      </c>
      <c r="F7" s="203" t="s">
        <v>58</v>
      </c>
      <c r="G7" s="835" t="s">
        <v>58</v>
      </c>
      <c r="H7" s="835" t="s">
        <v>58</v>
      </c>
      <c r="I7" s="42" t="s">
        <v>58</v>
      </c>
      <c r="J7" s="42" t="s">
        <v>58</v>
      </c>
      <c r="K7" s="205" t="s">
        <v>58</v>
      </c>
      <c r="L7" s="203" t="s">
        <v>58</v>
      </c>
      <c r="M7" s="696" t="s">
        <v>58</v>
      </c>
    </row>
    <row r="8" spans="1:13">
      <c r="A8" s="32" t="s">
        <v>52</v>
      </c>
      <c r="B8" s="47" t="s">
        <v>8</v>
      </c>
      <c r="C8" s="362">
        <f>+'NARIÑO-PUTUMAYO - BASE'!C6</f>
        <v>3935.0155468800003</v>
      </c>
      <c r="D8" s="362">
        <f>'NARIÑO-PUTUMAYO - BASE'!D6</f>
        <v>3842.0532761600002</v>
      </c>
      <c r="E8" s="370">
        <f>'NARIÑO-PUTUMAYO - BASE'!H6</f>
        <v>4090.8495379000005</v>
      </c>
      <c r="F8" s="406">
        <f>+'EXTRA OXIGENADA'!D7</f>
        <v>5358.1</v>
      </c>
      <c r="G8" s="370">
        <f>+'EXTRA OXIGENADA'!F7</f>
        <v>5296.08</v>
      </c>
      <c r="H8" s="370">
        <f>'EXTRA OXIGENADA'!C7</f>
        <v>5110</v>
      </c>
      <c r="I8" s="370">
        <f>+'CORRIENTE OXIGENADA'!D10</f>
        <v>4238.75</v>
      </c>
      <c r="J8" s="364">
        <f>'CORRIENTE OXIGENADA'!F10</f>
        <v>4152.3999999999996</v>
      </c>
      <c r="K8" s="406">
        <f>+BIODIESEL!H10</f>
        <v>4657.07</v>
      </c>
      <c r="L8" s="370">
        <f>+F8</f>
        <v>5358.1</v>
      </c>
      <c r="M8" s="370">
        <f>F8</f>
        <v>5358.1</v>
      </c>
    </row>
    <row r="9" spans="1:13">
      <c r="A9" s="32" t="s">
        <v>517</v>
      </c>
      <c r="B9" s="47" t="s">
        <v>518</v>
      </c>
      <c r="C9" s="365" t="s">
        <v>166</v>
      </c>
      <c r="D9" s="365" t="s">
        <v>166</v>
      </c>
      <c r="E9" s="370" t="s">
        <v>166</v>
      </c>
      <c r="F9" s="407" t="s">
        <v>166</v>
      </c>
      <c r="G9" s="370" t="s">
        <v>166</v>
      </c>
      <c r="H9" s="370" t="s">
        <v>166</v>
      </c>
      <c r="I9" s="370">
        <f>+'CORRIENTE OXIGENADA'!D11</f>
        <v>450.8</v>
      </c>
      <c r="J9" s="364">
        <f>'CORRIENTE OXIGENADA'!F11</f>
        <v>460.59999999999997</v>
      </c>
      <c r="K9" s="406">
        <f>+BIODIESEL!H11</f>
        <v>422.1</v>
      </c>
      <c r="L9" s="370">
        <f>+'EXTRA OXIGENADA'!D11</f>
        <v>855.6</v>
      </c>
      <c r="M9" s="370">
        <f>'EXTRA OXIGENADA'!F11</f>
        <v>874.2</v>
      </c>
    </row>
    <row r="10" spans="1:13">
      <c r="A10" s="32"/>
      <c r="B10" s="47" t="s">
        <v>530</v>
      </c>
      <c r="C10" s="365" t="s">
        <v>166</v>
      </c>
      <c r="D10" s="365" t="s">
        <v>166</v>
      </c>
      <c r="E10" s="370" t="s">
        <v>166</v>
      </c>
      <c r="F10" s="407" t="s">
        <v>166</v>
      </c>
      <c r="G10" s="370" t="s">
        <v>166</v>
      </c>
      <c r="H10" s="370"/>
      <c r="I10" s="920" t="s">
        <v>471</v>
      </c>
      <c r="J10" s="371" t="s">
        <v>471</v>
      </c>
      <c r="K10" s="408" t="s">
        <v>471</v>
      </c>
      <c r="L10" s="370" t="s">
        <v>471</v>
      </c>
      <c r="M10" s="920" t="s">
        <v>471</v>
      </c>
    </row>
    <row r="11" spans="1:13">
      <c r="A11" s="32"/>
      <c r="B11" s="47" t="s">
        <v>700</v>
      </c>
      <c r="C11" s="365">
        <f>'NARIÑO-PUTUMAYO - BASE'!C21</f>
        <v>124.2</v>
      </c>
      <c r="D11" s="365">
        <f>'NARIÑO-PUTUMAYO - BASE'!D21</f>
        <v>126.89999999999999</v>
      </c>
      <c r="E11" s="370">
        <f>'NARIÑO-PUTUMAYO - BASE'!H21</f>
        <v>136.80000000000001</v>
      </c>
      <c r="F11" s="407">
        <f>C11</f>
        <v>124.2</v>
      </c>
      <c r="G11" s="370">
        <f>D11</f>
        <v>126.89999999999999</v>
      </c>
      <c r="H11" s="370"/>
      <c r="I11" s="370">
        <f>+'CORRIENTE OXIGENADA'!D13</f>
        <v>124.2</v>
      </c>
      <c r="J11" s="364">
        <f>'CORRIENTE OXIGENADA'!F13</f>
        <v>126.9</v>
      </c>
      <c r="K11" s="406">
        <f>E11</f>
        <v>136.80000000000001</v>
      </c>
      <c r="L11" s="370">
        <f>+'EXTRA OXIGENADA'!D13</f>
        <v>124.2</v>
      </c>
      <c r="M11" s="370">
        <f>'EXTRA OXIGENADA'!F13</f>
        <v>126.9</v>
      </c>
    </row>
    <row r="12" spans="1:13">
      <c r="A12" s="32" t="s">
        <v>55</v>
      </c>
      <c r="B12" s="47" t="s">
        <v>543</v>
      </c>
      <c r="C12" s="369" t="str">
        <f>+A29</f>
        <v>**</v>
      </c>
      <c r="D12" s="369" t="str">
        <f>+C12</f>
        <v>**</v>
      </c>
      <c r="E12" s="370" t="str">
        <f>+C12</f>
        <v>**</v>
      </c>
      <c r="F12" s="408" t="str">
        <f>+C12</f>
        <v>**</v>
      </c>
      <c r="G12" s="370" t="str">
        <f t="shared" ref="G12:H12" si="0">+D12</f>
        <v>**</v>
      </c>
      <c r="H12" s="370" t="str">
        <f t="shared" si="0"/>
        <v>**</v>
      </c>
      <c r="I12" s="370" t="str">
        <f>+C12</f>
        <v>**</v>
      </c>
      <c r="J12" s="371" t="str">
        <f>+I12</f>
        <v>**</v>
      </c>
      <c r="K12" s="408" t="str">
        <f>+E12</f>
        <v>**</v>
      </c>
      <c r="L12" s="370" t="str">
        <f>+C12</f>
        <v>**</v>
      </c>
      <c r="M12" s="370" t="str">
        <f>+D12</f>
        <v>**</v>
      </c>
    </row>
    <row r="13" spans="1:13">
      <c r="A13" s="32" t="s">
        <v>60</v>
      </c>
      <c r="B13" s="47" t="s">
        <v>417</v>
      </c>
      <c r="C13" s="362">
        <f>+Rubros!N18</f>
        <v>13.374916060631719</v>
      </c>
      <c r="D13" s="362">
        <f>+Rubros!N18</f>
        <v>13.374916060631719</v>
      </c>
      <c r="E13" s="363">
        <f>+C13</f>
        <v>13.374916060631719</v>
      </c>
      <c r="F13" s="406">
        <f>+E13</f>
        <v>13.374916060631719</v>
      </c>
      <c r="G13" s="363">
        <f t="shared" ref="G13:H13" si="1">+F13</f>
        <v>13.374916060631719</v>
      </c>
      <c r="H13" s="363">
        <f t="shared" si="1"/>
        <v>13.374916060631719</v>
      </c>
      <c r="I13" s="363">
        <f>+Rubros!O18</f>
        <v>19.650746433416984</v>
      </c>
      <c r="J13" s="364">
        <f>+Rubros!O18</f>
        <v>19.650746433416984</v>
      </c>
      <c r="K13" s="406">
        <f>+I13</f>
        <v>19.650746433416984</v>
      </c>
      <c r="L13" s="363">
        <f>+K13</f>
        <v>19.650746433416984</v>
      </c>
      <c r="M13" s="363">
        <f>+L13</f>
        <v>19.650746433416984</v>
      </c>
    </row>
    <row r="14" spans="1:13">
      <c r="A14" s="32" t="s">
        <v>156</v>
      </c>
      <c r="B14" s="47" t="s">
        <v>1</v>
      </c>
      <c r="C14" s="365">
        <f>+Rubros!N54</f>
        <v>94.091086882428499</v>
      </c>
      <c r="D14" s="365">
        <f>+C14</f>
        <v>94.091086882428499</v>
      </c>
      <c r="E14" s="370">
        <f>+C14</f>
        <v>94.091086882428499</v>
      </c>
      <c r="F14" s="406" t="s">
        <v>166</v>
      </c>
      <c r="G14" s="370" t="s">
        <v>166</v>
      </c>
      <c r="H14" s="370" t="s">
        <v>166</v>
      </c>
      <c r="I14" s="370">
        <f>+Rubros!O54</f>
        <v>94.091086882428499</v>
      </c>
      <c r="J14" s="367">
        <f>+I14</f>
        <v>94.091086882428499</v>
      </c>
      <c r="K14" s="406">
        <f>+I14</f>
        <v>94.091086882428499</v>
      </c>
      <c r="L14" s="370" t="s">
        <v>166</v>
      </c>
      <c r="M14" s="370" t="s">
        <v>166</v>
      </c>
    </row>
    <row r="15" spans="1:13">
      <c r="A15" s="32" t="s">
        <v>158</v>
      </c>
      <c r="B15" s="47" t="s">
        <v>159</v>
      </c>
      <c r="C15" s="365">
        <f>+Rubros!V40</f>
        <v>7.4623981400000003</v>
      </c>
      <c r="D15" s="365">
        <f>+C15</f>
        <v>7.4623981400000003</v>
      </c>
      <c r="E15" s="370">
        <f>+Rubros!W40</f>
        <v>7.4623981400000003</v>
      </c>
      <c r="F15" s="406">
        <f>+'EXTRA OXIGENADA'!D8</f>
        <v>7.45</v>
      </c>
      <c r="G15" s="370">
        <f>+'EXTRA OXIGENADA'!E8</f>
        <v>7.45</v>
      </c>
      <c r="H15" s="370">
        <f>+'EXTRA OXIGENADA'!D8</f>
        <v>7.45</v>
      </c>
      <c r="I15" s="370">
        <f>+C15</f>
        <v>7.4623981400000003</v>
      </c>
      <c r="J15" s="367">
        <f>+D15</f>
        <v>7.4623981400000003</v>
      </c>
      <c r="K15" s="406">
        <f t="shared" ref="K15:K16" si="2">+E15</f>
        <v>7.4623981400000003</v>
      </c>
      <c r="L15" s="370">
        <f>+F15</f>
        <v>7.45</v>
      </c>
      <c r="M15" s="370">
        <f>+G15</f>
        <v>7.45</v>
      </c>
    </row>
    <row r="16" spans="1:13">
      <c r="A16" s="32"/>
      <c r="B16" s="47" t="s">
        <v>11</v>
      </c>
      <c r="C16" s="362">
        <f>+G16</f>
        <v>71.510000000000005</v>
      </c>
      <c r="D16" s="362">
        <f>+C16</f>
        <v>71.510000000000005</v>
      </c>
      <c r="E16" s="363">
        <f>+D16</f>
        <v>71.510000000000005</v>
      </c>
      <c r="F16" s="406">
        <f>+'COMBUSTIBLES '!B10</f>
        <v>71.510000000000005</v>
      </c>
      <c r="G16" s="363">
        <f>+'COMBUSTIBLES '!C10</f>
        <v>71.510000000000005</v>
      </c>
      <c r="H16" s="363">
        <f>+'COMBUSTIBLES '!D10</f>
        <v>71.510000000000005</v>
      </c>
      <c r="I16" s="363">
        <f>+C16</f>
        <v>71.510000000000005</v>
      </c>
      <c r="J16" s="364">
        <f>+D16</f>
        <v>71.510000000000005</v>
      </c>
      <c r="K16" s="406">
        <f t="shared" si="2"/>
        <v>71.510000000000005</v>
      </c>
      <c r="L16" s="363">
        <f>+F16</f>
        <v>71.510000000000005</v>
      </c>
      <c r="M16" s="363">
        <f>+G16</f>
        <v>71.510000000000005</v>
      </c>
    </row>
    <row r="17" spans="1:13">
      <c r="A17" s="33" t="s">
        <v>59</v>
      </c>
      <c r="B17" s="48" t="s">
        <v>12</v>
      </c>
      <c r="C17" s="51">
        <f t="shared" ref="C17:L17" si="3">SUM(C8:C16)</f>
        <v>4245.653947963061</v>
      </c>
      <c r="D17" s="51">
        <f t="shared" si="3"/>
        <v>4155.3916772430603</v>
      </c>
      <c r="E17" s="35">
        <f t="shared" si="3"/>
        <v>4414.0879389830616</v>
      </c>
      <c r="F17" s="34">
        <f t="shared" si="3"/>
        <v>5574.6349160606323</v>
      </c>
      <c r="G17" s="35">
        <f t="shared" ref="G17:H17" si="4">SUM(G8:G16)</f>
        <v>5515.3149160606317</v>
      </c>
      <c r="H17" s="35">
        <f t="shared" si="4"/>
        <v>5202.3349160606322</v>
      </c>
      <c r="I17" s="35">
        <f>SUM(I8:I16)</f>
        <v>5006.4642314558459</v>
      </c>
      <c r="J17" s="43">
        <f>SUM(J8:J16)</f>
        <v>4932.6142314558456</v>
      </c>
      <c r="K17" s="34">
        <f t="shared" si="3"/>
        <v>5408.6842314558462</v>
      </c>
      <c r="L17" s="35">
        <f t="shared" si="3"/>
        <v>6436.5107464334178</v>
      </c>
      <c r="M17" s="35">
        <f>SUM(M8:M16)</f>
        <v>6457.8107464334171</v>
      </c>
    </row>
    <row r="18" spans="1:13">
      <c r="A18" s="32" t="s">
        <v>62</v>
      </c>
      <c r="B18" s="47" t="s">
        <v>234</v>
      </c>
      <c r="C18" s="362" t="str">
        <f>+A28</f>
        <v>*</v>
      </c>
      <c r="D18" s="362" t="str">
        <f>+C18</f>
        <v>*</v>
      </c>
      <c r="E18" s="363" t="str">
        <f>+C18</f>
        <v>*</v>
      </c>
      <c r="F18" s="406" t="str">
        <f>+A30</f>
        <v>***</v>
      </c>
      <c r="G18" s="363" t="str">
        <f>+H18</f>
        <v>***</v>
      </c>
      <c r="H18" s="363" t="str">
        <f>+F18</f>
        <v>***</v>
      </c>
      <c r="I18" s="363" t="str">
        <f>+C18</f>
        <v>*</v>
      </c>
      <c r="J18" s="364" t="str">
        <f>+I18</f>
        <v>*</v>
      </c>
      <c r="K18" s="406" t="str">
        <f>+E18</f>
        <v>*</v>
      </c>
      <c r="L18" s="363" t="str">
        <f>+F18</f>
        <v>***</v>
      </c>
      <c r="M18" s="363" t="str">
        <f>+L18</f>
        <v>***</v>
      </c>
    </row>
    <row r="19" spans="1:13">
      <c r="A19" s="32" t="s">
        <v>167</v>
      </c>
      <c r="B19" s="47" t="s">
        <v>215</v>
      </c>
      <c r="C19" s="362" t="str">
        <f>+A31</f>
        <v>****</v>
      </c>
      <c r="D19" s="362" t="str">
        <f>+C19</f>
        <v>****</v>
      </c>
      <c r="E19" s="363" t="str">
        <f>+A31</f>
        <v>****</v>
      </c>
      <c r="F19" s="406" t="str">
        <f>+A31</f>
        <v>****</v>
      </c>
      <c r="G19" s="363" t="str">
        <f>+H19</f>
        <v>****</v>
      </c>
      <c r="H19" s="363" t="str">
        <f>+F19</f>
        <v>****</v>
      </c>
      <c r="I19" s="363" t="str">
        <f>+A31</f>
        <v>****</v>
      </c>
      <c r="J19" s="364" t="str">
        <f>+I19</f>
        <v>****</v>
      </c>
      <c r="K19" s="406" t="str">
        <f>+A31</f>
        <v>****</v>
      </c>
      <c r="L19" s="363" t="str">
        <f>+F19</f>
        <v>****</v>
      </c>
      <c r="M19" s="363" t="str">
        <f>+L19</f>
        <v>****</v>
      </c>
    </row>
    <row r="20" spans="1:13">
      <c r="A20" s="33" t="s">
        <v>61</v>
      </c>
      <c r="B20" s="48" t="s">
        <v>51</v>
      </c>
      <c r="C20" s="51">
        <f t="shared" ref="C20:L20" si="5">SUM(C17:C19)</f>
        <v>4245.653947963061</v>
      </c>
      <c r="D20" s="51">
        <f t="shared" si="5"/>
        <v>4155.3916772430603</v>
      </c>
      <c r="E20" s="35">
        <f t="shared" si="5"/>
        <v>4414.0879389830616</v>
      </c>
      <c r="F20" s="34">
        <f t="shared" si="5"/>
        <v>5574.6349160606323</v>
      </c>
      <c r="G20" s="35">
        <f t="shared" ref="G20:H20" si="6">SUM(G17:G19)</f>
        <v>5515.3149160606317</v>
      </c>
      <c r="H20" s="35">
        <f t="shared" si="6"/>
        <v>5202.3349160606322</v>
      </c>
      <c r="I20" s="35">
        <f t="shared" si="5"/>
        <v>5006.4642314558459</v>
      </c>
      <c r="J20" s="43">
        <f t="shared" si="5"/>
        <v>4932.6142314558456</v>
      </c>
      <c r="K20" s="34">
        <f t="shared" si="5"/>
        <v>5408.6842314558462</v>
      </c>
      <c r="L20" s="35">
        <f t="shared" si="5"/>
        <v>6436.5107464334178</v>
      </c>
      <c r="M20" s="35">
        <f t="shared" ref="M20" si="7">SUM(M17:M19)</f>
        <v>6457.8107464334171</v>
      </c>
    </row>
    <row r="21" spans="1:13">
      <c r="A21" s="32" t="s">
        <v>63</v>
      </c>
      <c r="B21" s="47" t="s">
        <v>13</v>
      </c>
      <c r="C21" s="362" t="str">
        <f t="shared" ref="C21:L21" si="8">+C18</f>
        <v>*</v>
      </c>
      <c r="D21" s="362" t="str">
        <f>+C21</f>
        <v>*</v>
      </c>
      <c r="E21" s="363" t="str">
        <f t="shared" si="8"/>
        <v>*</v>
      </c>
      <c r="F21" s="406" t="str">
        <f t="shared" si="8"/>
        <v>***</v>
      </c>
      <c r="G21" s="363" t="str">
        <f t="shared" ref="G21:H21" si="9">+G18</f>
        <v>***</v>
      </c>
      <c r="H21" s="363" t="str">
        <f t="shared" si="9"/>
        <v>***</v>
      </c>
      <c r="I21" s="363" t="str">
        <f t="shared" si="8"/>
        <v>*</v>
      </c>
      <c r="J21" s="364" t="str">
        <f>+I21</f>
        <v>*</v>
      </c>
      <c r="K21" s="406" t="str">
        <f t="shared" si="8"/>
        <v>*</v>
      </c>
      <c r="L21" s="363" t="str">
        <f t="shared" si="8"/>
        <v>***</v>
      </c>
      <c r="M21" s="363" t="str">
        <f t="shared" ref="M21" si="10">+M18</f>
        <v>***</v>
      </c>
    </row>
    <row r="22" spans="1:13">
      <c r="A22" s="32" t="s">
        <v>53</v>
      </c>
      <c r="B22" s="47" t="s">
        <v>465</v>
      </c>
      <c r="C22" s="369" t="str">
        <f>+A32</f>
        <v>*****</v>
      </c>
      <c r="D22" s="369" t="str">
        <f>+C22</f>
        <v>*****</v>
      </c>
      <c r="E22" s="363" t="s">
        <v>15</v>
      </c>
      <c r="F22" s="408" t="str">
        <f>+C22</f>
        <v>*****</v>
      </c>
      <c r="G22" s="363" t="str">
        <f t="shared" ref="G22:H23" si="11">+D22</f>
        <v>*****</v>
      </c>
      <c r="H22" s="363" t="str">
        <f>+F22</f>
        <v>*****</v>
      </c>
      <c r="I22" s="363" t="str">
        <f>+C22</f>
        <v>*****</v>
      </c>
      <c r="J22" s="371" t="str">
        <f>+I22</f>
        <v>*****</v>
      </c>
      <c r="K22" s="408" t="s">
        <v>15</v>
      </c>
      <c r="L22" s="363" t="str">
        <f>+F22</f>
        <v>*****</v>
      </c>
      <c r="M22" s="363" t="str">
        <f>+G22</f>
        <v>*****</v>
      </c>
    </row>
    <row r="23" spans="1:13">
      <c r="A23" s="32" t="s">
        <v>54</v>
      </c>
      <c r="B23" s="47" t="s">
        <v>501</v>
      </c>
      <c r="C23" s="369" t="str">
        <f>+A33</f>
        <v>******</v>
      </c>
      <c r="D23" s="369" t="str">
        <f>+C23</f>
        <v>******</v>
      </c>
      <c r="E23" s="370" t="str">
        <f>+C23</f>
        <v>******</v>
      </c>
      <c r="F23" s="408" t="str">
        <f>+C23</f>
        <v>******</v>
      </c>
      <c r="G23" s="370" t="str">
        <f t="shared" si="11"/>
        <v>******</v>
      </c>
      <c r="H23" s="370" t="str">
        <f t="shared" si="11"/>
        <v>******</v>
      </c>
      <c r="I23" s="370" t="str">
        <f>+C23</f>
        <v>******</v>
      </c>
      <c r="J23" s="371" t="str">
        <f>+I23</f>
        <v>******</v>
      </c>
      <c r="K23" s="408" t="str">
        <f>+C23</f>
        <v>******</v>
      </c>
      <c r="L23" s="370" t="str">
        <f>+C23</f>
        <v>******</v>
      </c>
      <c r="M23" s="370" t="str">
        <f>+D23</f>
        <v>******</v>
      </c>
    </row>
    <row r="24" spans="1:13" ht="24" customHeight="1" thickBot="1">
      <c r="A24" s="36" t="s">
        <v>64</v>
      </c>
      <c r="B24" s="49" t="s">
        <v>463</v>
      </c>
      <c r="C24" s="52"/>
      <c r="D24" s="52"/>
      <c r="E24" s="38"/>
      <c r="F24" s="37"/>
      <c r="G24" s="38"/>
      <c r="H24" s="38"/>
      <c r="I24" s="38"/>
      <c r="J24" s="44"/>
      <c r="K24" s="37"/>
      <c r="L24" s="38"/>
      <c r="M24" s="38"/>
    </row>
    <row r="25" spans="1:13" ht="15.75" thickTop="1">
      <c r="A25" s="7"/>
      <c r="B25" s="480"/>
      <c r="C25" s="477"/>
      <c r="D25" s="477"/>
      <c r="E25" s="477"/>
      <c r="F25" s="63"/>
      <c r="G25" s="63"/>
      <c r="H25" s="63"/>
      <c r="I25" s="63"/>
      <c r="J25" s="63"/>
      <c r="K25" s="63"/>
      <c r="L25" s="475"/>
      <c r="M25" s="475"/>
    </row>
    <row r="26" spans="1:13">
      <c r="A26" s="431"/>
      <c r="B26" s="149" t="s">
        <v>410</v>
      </c>
      <c r="C26" s="77"/>
      <c r="D26" s="77"/>
      <c r="E26" s="77"/>
      <c r="F26" s="77"/>
      <c r="G26" s="77"/>
      <c r="H26" s="77"/>
      <c r="I26" s="77"/>
      <c r="J26" s="77"/>
      <c r="K26" s="77"/>
      <c r="L26" s="475"/>
      <c r="M26" s="475"/>
    </row>
    <row r="27" spans="1:13" ht="15" customHeight="1">
      <c r="A27" s="404">
        <v>1</v>
      </c>
      <c r="B27" s="1021" t="s">
        <v>464</v>
      </c>
      <c r="C27" s="1021"/>
      <c r="D27" s="1021"/>
      <c r="E27" s="1021"/>
      <c r="F27" s="1021"/>
      <c r="G27" s="1021"/>
      <c r="H27" s="1021"/>
      <c r="I27" s="1021"/>
      <c r="J27" s="694"/>
      <c r="K27" s="475"/>
      <c r="L27" s="475"/>
      <c r="M27" s="475"/>
    </row>
    <row r="28" spans="1:13" ht="15" customHeight="1">
      <c r="A28" s="372" t="s">
        <v>41</v>
      </c>
      <c r="B28" s="1021" t="s">
        <v>505</v>
      </c>
      <c r="C28" s="1021"/>
      <c r="D28" s="1021"/>
      <c r="E28" s="1021"/>
      <c r="F28" s="1021"/>
      <c r="G28" s="1021"/>
      <c r="H28" s="1021"/>
      <c r="I28" s="1021"/>
      <c r="J28" s="1021"/>
      <c r="K28" s="1021"/>
      <c r="L28" s="1021"/>
    </row>
    <row r="29" spans="1:13" ht="15" customHeight="1">
      <c r="A29" s="372" t="s">
        <v>40</v>
      </c>
      <c r="B29" s="502" t="s">
        <v>504</v>
      </c>
      <c r="C29" s="916"/>
      <c r="D29" s="916"/>
      <c r="E29" s="916"/>
      <c r="F29" s="916"/>
      <c r="G29" s="916"/>
      <c r="H29" s="916"/>
      <c r="I29" s="916"/>
      <c r="J29" s="916"/>
      <c r="K29" s="916"/>
      <c r="L29" s="916"/>
    </row>
    <row r="30" spans="1:13" ht="15" customHeight="1">
      <c r="A30" s="402" t="s">
        <v>38</v>
      </c>
      <c r="B30" s="1021" t="s">
        <v>302</v>
      </c>
      <c r="C30" s="1021"/>
      <c r="D30" s="1021"/>
      <c r="E30" s="1021"/>
      <c r="F30" s="1021"/>
      <c r="G30" s="1021"/>
      <c r="H30" s="1021"/>
      <c r="I30" s="1021"/>
      <c r="J30" s="1021"/>
      <c r="K30" s="1021"/>
      <c r="L30" s="475"/>
      <c r="M30" s="475"/>
    </row>
    <row r="31" spans="1:13">
      <c r="A31" s="402" t="s">
        <v>37</v>
      </c>
      <c r="B31" s="1021" t="s">
        <v>457</v>
      </c>
      <c r="C31" s="1021"/>
      <c r="D31" s="1021"/>
      <c r="E31" s="1021"/>
      <c r="F31" s="1021"/>
      <c r="G31" s="1021"/>
      <c r="H31" s="1021"/>
      <c r="I31" s="1021"/>
      <c r="J31" s="1021"/>
      <c r="K31" s="1021"/>
      <c r="L31" s="475"/>
      <c r="M31" s="475"/>
    </row>
    <row r="32" spans="1:13" ht="27" customHeight="1">
      <c r="A32" s="402" t="s">
        <v>208</v>
      </c>
      <c r="B32" s="1021" t="s">
        <v>461</v>
      </c>
      <c r="C32" s="1021"/>
      <c r="D32" s="1021"/>
      <c r="E32" s="1021"/>
      <c r="F32" s="1021"/>
      <c r="G32" s="1021"/>
      <c r="H32" s="1021"/>
      <c r="I32" s="1021"/>
      <c r="J32" s="694"/>
      <c r="K32" s="77"/>
      <c r="L32" s="475"/>
      <c r="M32" s="475"/>
    </row>
    <row r="33" spans="1:13" ht="25.5" customHeight="1">
      <c r="A33" s="402" t="s">
        <v>223</v>
      </c>
      <c r="B33" s="1021" t="s">
        <v>438</v>
      </c>
      <c r="C33" s="1021"/>
      <c r="D33" s="1021"/>
      <c r="E33" s="1021"/>
      <c r="F33" s="1021"/>
      <c r="G33" s="1021"/>
      <c r="H33" s="1021"/>
      <c r="I33" s="1021"/>
      <c r="J33" s="1021"/>
      <c r="K33" s="1021"/>
      <c r="L33" s="475"/>
      <c r="M33" s="475"/>
    </row>
    <row r="34" spans="1:13">
      <c r="A34" s="402" t="s">
        <v>471</v>
      </c>
      <c r="B34" s="1021" t="s">
        <v>713</v>
      </c>
      <c r="C34" s="1021"/>
      <c r="D34" s="1021"/>
      <c r="E34" s="1021"/>
      <c r="F34" s="1021"/>
      <c r="G34" s="1021"/>
      <c r="H34" s="1021"/>
      <c r="I34" s="1021"/>
      <c r="J34" s="1021"/>
      <c r="K34" s="403"/>
    </row>
    <row r="35" spans="1:13">
      <c r="B35" s="1021" t="s">
        <v>715</v>
      </c>
      <c r="C35" s="1021"/>
      <c r="D35" s="1021"/>
      <c r="E35" s="1021"/>
      <c r="F35" s="1021"/>
      <c r="G35" s="1021"/>
      <c r="H35" s="1021"/>
      <c r="I35" s="1021"/>
      <c r="J35" s="1021"/>
    </row>
    <row r="36" spans="1:13">
      <c r="B36" s="1021" t="s">
        <v>714</v>
      </c>
      <c r="C36" s="1021"/>
      <c r="D36" s="1021"/>
      <c r="E36" s="1021"/>
      <c r="F36" s="1021"/>
      <c r="G36" s="1021"/>
      <c r="H36" s="1021"/>
      <c r="I36" s="1021"/>
      <c r="J36" s="1021"/>
    </row>
    <row r="37" spans="1:13" ht="15.75" hidden="1" outlineLevel="1" thickTop="1">
      <c r="A37" s="357"/>
      <c r="B37" s="53" t="s">
        <v>556</v>
      </c>
      <c r="C37" s="1063" t="s">
        <v>531</v>
      </c>
      <c r="D37" s="1064"/>
      <c r="E37" s="85"/>
      <c r="I37" s="356"/>
      <c r="J37" s="356"/>
      <c r="K37" s="356"/>
    </row>
    <row r="38" spans="1:13" hidden="1" outlineLevel="1">
      <c r="A38" s="359"/>
      <c r="B38" s="46" t="s">
        <v>559</v>
      </c>
      <c r="C38" s="1065"/>
      <c r="D38" s="1066"/>
      <c r="E38" s="85"/>
      <c r="I38" s="356"/>
      <c r="J38" s="356"/>
      <c r="K38" s="356"/>
    </row>
    <row r="39" spans="1:13" ht="29.25" hidden="1" customHeight="1" outlineLevel="1">
      <c r="A39" s="1036" t="s">
        <v>57</v>
      </c>
      <c r="B39" s="1055" t="s">
        <v>226</v>
      </c>
      <c r="C39" s="50" t="s">
        <v>557</v>
      </c>
      <c r="D39" s="601" t="s">
        <v>558</v>
      </c>
      <c r="J39" s="356"/>
      <c r="K39" s="356"/>
    </row>
    <row r="40" spans="1:13" hidden="1" outlineLevel="1">
      <c r="A40" s="1036"/>
      <c r="B40" s="1055"/>
      <c r="C40" s="646"/>
      <c r="D40" s="142"/>
      <c r="J40" s="356"/>
      <c r="K40" s="356"/>
    </row>
    <row r="41" spans="1:13" hidden="1" outlineLevel="1">
      <c r="A41" s="1037"/>
      <c r="B41" s="1056"/>
      <c r="C41" s="50" t="s">
        <v>58</v>
      </c>
      <c r="D41" s="601" t="s">
        <v>58</v>
      </c>
      <c r="J41" s="356"/>
      <c r="K41" s="356"/>
    </row>
    <row r="42" spans="1:13" hidden="1" outlineLevel="1">
      <c r="A42" s="32" t="s">
        <v>52</v>
      </c>
      <c r="B42" s="47" t="s">
        <v>8</v>
      </c>
      <c r="C42" s="362">
        <v>4051.44</v>
      </c>
      <c r="D42" s="363">
        <v>4282.1899999999996</v>
      </c>
      <c r="J42" s="356"/>
      <c r="K42" s="356"/>
    </row>
    <row r="43" spans="1:13" hidden="1" outlineLevel="1">
      <c r="A43" s="32" t="s">
        <v>517</v>
      </c>
      <c r="B43" s="47" t="s">
        <v>518</v>
      </c>
      <c r="C43" s="365" t="s">
        <v>166</v>
      </c>
      <c r="D43" s="366" t="s">
        <v>166</v>
      </c>
      <c r="J43" s="356"/>
      <c r="K43" s="356"/>
    </row>
    <row r="44" spans="1:13" hidden="1" outlineLevel="1">
      <c r="A44" s="32"/>
      <c r="B44" s="47" t="s">
        <v>530</v>
      </c>
      <c r="C44" s="365" t="s">
        <v>166</v>
      </c>
      <c r="D44" s="366" t="s">
        <v>166</v>
      </c>
      <c r="J44" s="356"/>
      <c r="K44" s="356"/>
    </row>
    <row r="45" spans="1:13" hidden="1" outlineLevel="1">
      <c r="A45" s="32"/>
      <c r="B45" s="47" t="s">
        <v>700</v>
      </c>
      <c r="C45" s="365">
        <f>'COMBUSTIBLES '!B13</f>
        <v>135</v>
      </c>
      <c r="D45" s="366">
        <f>'COMBUSTIBLES '!E13</f>
        <v>152</v>
      </c>
      <c r="J45" s="356"/>
      <c r="K45" s="356"/>
    </row>
    <row r="46" spans="1:13" hidden="1" outlineLevel="1">
      <c r="A46" s="32" t="s">
        <v>55</v>
      </c>
      <c r="B46" s="47" t="s">
        <v>543</v>
      </c>
      <c r="C46" s="369" t="s">
        <v>40</v>
      </c>
      <c r="D46" s="370" t="s">
        <v>40</v>
      </c>
      <c r="J46" s="356"/>
      <c r="K46" s="356"/>
    </row>
    <row r="47" spans="1:13" hidden="1" outlineLevel="1">
      <c r="A47" s="32" t="s">
        <v>60</v>
      </c>
      <c r="B47" s="47" t="s">
        <v>417</v>
      </c>
      <c r="C47" s="362">
        <f>C13</f>
        <v>13.374916060631719</v>
      </c>
      <c r="D47" s="363">
        <f>C47</f>
        <v>13.374916060631719</v>
      </c>
      <c r="J47" s="356"/>
      <c r="K47" s="356"/>
    </row>
    <row r="48" spans="1:13" hidden="1" outlineLevel="1">
      <c r="A48" s="32" t="s">
        <v>156</v>
      </c>
      <c r="B48" s="47" t="s">
        <v>1</v>
      </c>
      <c r="C48" s="365">
        <f>C14</f>
        <v>94.091086882428499</v>
      </c>
      <c r="D48" s="363">
        <f>C48</f>
        <v>94.091086882428499</v>
      </c>
      <c r="J48" s="356"/>
      <c r="K48" s="356"/>
    </row>
    <row r="49" spans="1:11" hidden="1" outlineLevel="1">
      <c r="A49" s="32" t="s">
        <v>158</v>
      </c>
      <c r="B49" s="47" t="s">
        <v>159</v>
      </c>
      <c r="C49" s="365">
        <f>C15</f>
        <v>7.4623981400000003</v>
      </c>
      <c r="D49" s="363">
        <f>C49</f>
        <v>7.4623981400000003</v>
      </c>
      <c r="J49" s="356"/>
      <c r="K49" s="356"/>
    </row>
    <row r="50" spans="1:11" hidden="1" outlineLevel="1">
      <c r="A50" s="32"/>
      <c r="B50" s="47" t="s">
        <v>11</v>
      </c>
      <c r="C50" s="362"/>
      <c r="D50" s="363"/>
      <c r="J50" s="356"/>
      <c r="K50" s="356"/>
    </row>
    <row r="51" spans="1:11" hidden="1" outlineLevel="1">
      <c r="A51" s="33" t="s">
        <v>59</v>
      </c>
      <c r="B51" s="48" t="s">
        <v>12</v>
      </c>
      <c r="C51" s="51">
        <f>+SUM(C47:C50)+C42</f>
        <v>4166.3684010830602</v>
      </c>
      <c r="D51" s="35">
        <f>+SUM(D47:D50)+D42</f>
        <v>4397.1184010830602</v>
      </c>
      <c r="J51" s="356"/>
      <c r="K51" s="356"/>
    </row>
    <row r="52" spans="1:11" hidden="1" outlineLevel="1">
      <c r="A52" s="32" t="s">
        <v>62</v>
      </c>
      <c r="B52" s="47" t="s">
        <v>234</v>
      </c>
      <c r="C52" s="362" t="s">
        <v>41</v>
      </c>
      <c r="D52" s="363" t="s">
        <v>41</v>
      </c>
      <c r="J52" s="356"/>
      <c r="K52" s="356"/>
    </row>
    <row r="53" spans="1:11" hidden="1" outlineLevel="1">
      <c r="A53" s="32" t="s">
        <v>167</v>
      </c>
      <c r="B53" s="47" t="s">
        <v>215</v>
      </c>
      <c r="C53" s="365" t="s">
        <v>37</v>
      </c>
      <c r="D53" s="366" t="s">
        <v>37</v>
      </c>
      <c r="J53" s="356"/>
      <c r="K53" s="356"/>
    </row>
    <row r="54" spans="1:11" hidden="1" outlineLevel="1">
      <c r="A54" s="33" t="s">
        <v>61</v>
      </c>
      <c r="B54" s="48" t="s">
        <v>51</v>
      </c>
      <c r="C54" s="51"/>
      <c r="D54" s="35"/>
      <c r="J54" s="356"/>
      <c r="K54" s="356"/>
    </row>
    <row r="55" spans="1:11" hidden="1" outlineLevel="1">
      <c r="A55" s="32" t="s">
        <v>63</v>
      </c>
      <c r="B55" s="47" t="s">
        <v>13</v>
      </c>
      <c r="C55" s="362" t="s">
        <v>41</v>
      </c>
      <c r="D55" s="363" t="s">
        <v>41</v>
      </c>
      <c r="J55" s="356"/>
      <c r="K55" s="356"/>
    </row>
    <row r="56" spans="1:11" hidden="1" outlineLevel="1">
      <c r="A56" s="32" t="s">
        <v>53</v>
      </c>
      <c r="B56" s="47" t="s">
        <v>465</v>
      </c>
      <c r="C56" s="369" t="s">
        <v>208</v>
      </c>
      <c r="D56" s="370" t="s">
        <v>15</v>
      </c>
      <c r="J56" s="356"/>
      <c r="K56" s="356"/>
    </row>
    <row r="57" spans="1:11" hidden="1" outlineLevel="1">
      <c r="A57" s="32" t="s">
        <v>54</v>
      </c>
      <c r="B57" s="47" t="s">
        <v>501</v>
      </c>
      <c r="C57" s="369" t="s">
        <v>223</v>
      </c>
      <c r="D57" s="370" t="s">
        <v>223</v>
      </c>
      <c r="J57" s="356"/>
      <c r="K57" s="356"/>
    </row>
    <row r="58" spans="1:11" ht="15.75" hidden="1" outlineLevel="1" thickBot="1">
      <c r="A58" s="36" t="s">
        <v>64</v>
      </c>
      <c r="B58" s="49" t="s">
        <v>463</v>
      </c>
      <c r="C58" s="52"/>
      <c r="D58" s="38"/>
      <c r="J58" s="356"/>
      <c r="K58" s="356"/>
    </row>
    <row r="59" spans="1:11" ht="15.75" hidden="1" outlineLevel="1" thickTop="1"/>
    <row r="60" spans="1:11" hidden="1" outlineLevel="1"/>
    <row r="61" spans="1:11" ht="86.25" customHeight="1" collapsed="1">
      <c r="A61" s="1018" t="s">
        <v>492</v>
      </c>
      <c r="B61" s="1018"/>
      <c r="C61" s="1018"/>
      <c r="D61" s="1018"/>
      <c r="E61" s="1018"/>
      <c r="F61" s="1018"/>
      <c r="G61" s="693"/>
      <c r="H61" s="834"/>
    </row>
  </sheetData>
  <mergeCells count="18">
    <mergeCell ref="B36:J36"/>
    <mergeCell ref="I3:M4"/>
    <mergeCell ref="A61:F61"/>
    <mergeCell ref="A2:K2"/>
    <mergeCell ref="A5:A7"/>
    <mergeCell ref="B5:B7"/>
    <mergeCell ref="B30:K30"/>
    <mergeCell ref="A39:A41"/>
    <mergeCell ref="B39:B41"/>
    <mergeCell ref="B33:K33"/>
    <mergeCell ref="B32:I32"/>
    <mergeCell ref="B31:K31"/>
    <mergeCell ref="B28:L28"/>
    <mergeCell ref="B27:I27"/>
    <mergeCell ref="C3:G4"/>
    <mergeCell ref="C37:D38"/>
    <mergeCell ref="B34:J34"/>
    <mergeCell ref="B35:J35"/>
  </mergeCells>
  <hyperlinks>
    <hyperlink ref="B26" location="Nota" display="Ver Nota Informativa"/>
  </hyperlink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C000"/>
    <pageSetUpPr fitToPage="1"/>
  </sheetPr>
  <dimension ref="A1:O44"/>
  <sheetViews>
    <sheetView showGridLines="0" zoomScale="80" zoomScaleNormal="80" workbookViewId="0">
      <selection activeCell="B37" sqref="B37:J39"/>
    </sheetView>
  </sheetViews>
  <sheetFormatPr baseColWidth="10" defaultRowHeight="12.75"/>
  <cols>
    <col min="1" max="1" width="8" style="85" customWidth="1"/>
    <col min="2" max="2" width="51" style="355" customWidth="1"/>
    <col min="3" max="3" width="19.7109375" style="355" customWidth="1"/>
    <col min="4" max="5" width="16.5703125" style="355" bestFit="1" customWidth="1"/>
    <col min="6" max="6" width="20.42578125" style="355" bestFit="1" customWidth="1"/>
    <col min="7" max="7" width="15.7109375" style="355" customWidth="1"/>
    <col min="8" max="8" width="13.7109375" style="355" bestFit="1" customWidth="1"/>
    <col min="9" max="9" width="13.7109375" style="355" customWidth="1"/>
    <col min="10" max="11" width="16.5703125" style="355" bestFit="1" customWidth="1"/>
    <col min="12" max="12" width="20.42578125" style="355" bestFit="1" customWidth="1"/>
    <col min="13" max="13" width="12.7109375" style="355" bestFit="1" customWidth="1"/>
    <col min="14" max="14" width="13.7109375" style="355" bestFit="1" customWidth="1"/>
    <col min="15" max="16384" width="11.42578125" style="85"/>
  </cols>
  <sheetData>
    <row r="1" spans="1:14">
      <c r="B1" s="355" t="str">
        <f>+AMAZONAS!B1</f>
        <v>Vigencia: 1° de abril de 2017; 00:00horas</v>
      </c>
      <c r="E1" s="718"/>
    </row>
    <row r="2" spans="1:14" s="378" customFormat="1">
      <c r="A2" s="12" t="s">
        <v>225</v>
      </c>
      <c r="B2" s="1"/>
      <c r="C2" s="1"/>
      <c r="D2" s="1"/>
      <c r="E2" s="1"/>
      <c r="F2" s="1"/>
      <c r="G2" s="1"/>
      <c r="H2" s="1"/>
      <c r="I2" s="1"/>
      <c r="J2" s="1"/>
      <c r="K2" s="1"/>
      <c r="L2" s="1"/>
      <c r="M2" s="1"/>
      <c r="N2" s="1"/>
    </row>
    <row r="3" spans="1:14" s="378" customFormat="1">
      <c r="A3" s="12"/>
      <c r="B3" s="1"/>
      <c r="C3" s="1"/>
      <c r="D3" s="1"/>
      <c r="E3" s="1"/>
      <c r="F3" s="1"/>
      <c r="G3" s="1"/>
      <c r="H3" s="1"/>
      <c r="I3" s="1"/>
      <c r="J3" s="1"/>
      <c r="K3" s="1"/>
      <c r="L3" s="1"/>
      <c r="M3" s="1"/>
      <c r="N3" s="1"/>
    </row>
    <row r="4" spans="1:14" s="378" customFormat="1" ht="15">
      <c r="A4" s="12"/>
      <c r="B4" s="183" t="s">
        <v>502</v>
      </c>
      <c r="C4" s="183"/>
      <c r="D4" s="184"/>
      <c r="E4" s="184"/>
      <c r="F4" s="184"/>
      <c r="G4" s="185"/>
      <c r="H4" s="185"/>
      <c r="I4" s="185"/>
      <c r="J4" s="185"/>
      <c r="K4" s="185"/>
      <c r="L4" s="185"/>
      <c r="M4" s="1"/>
      <c r="N4" s="1"/>
    </row>
    <row r="5" spans="1:14" s="378" customFormat="1" ht="13.5" thickBot="1">
      <c r="A5" s="12"/>
      <c r="B5" s="1"/>
      <c r="C5" s="1"/>
      <c r="D5" s="1"/>
      <c r="E5" s="1"/>
      <c r="F5" s="1"/>
      <c r="G5" s="1"/>
      <c r="H5" s="1"/>
      <c r="I5" s="1"/>
      <c r="J5" s="1"/>
      <c r="K5" s="1"/>
      <c r="L5" s="1"/>
      <c r="M5" s="1"/>
      <c r="N5" s="1"/>
    </row>
    <row r="6" spans="1:14" s="378" customFormat="1" ht="15" customHeight="1" thickTop="1">
      <c r="A6" s="357"/>
      <c r="B6" s="709" t="s">
        <v>213</v>
      </c>
      <c r="C6" s="855"/>
      <c r="D6" s="1057" t="s">
        <v>531</v>
      </c>
      <c r="E6" s="1058"/>
      <c r="F6" s="1058"/>
      <c r="G6" s="1058"/>
      <c r="H6" s="1059"/>
      <c r="I6" s="1057" t="s">
        <v>539</v>
      </c>
      <c r="J6" s="1058"/>
      <c r="K6" s="1058"/>
      <c r="L6" s="1058"/>
      <c r="M6" s="1058"/>
      <c r="N6" s="1059"/>
    </row>
    <row r="7" spans="1:14" s="378" customFormat="1" ht="33" customHeight="1">
      <c r="A7" s="359"/>
      <c r="B7" s="708" t="s">
        <v>219</v>
      </c>
      <c r="C7" s="855"/>
      <c r="D7" s="1060"/>
      <c r="E7" s="1061"/>
      <c r="F7" s="1061"/>
      <c r="G7" s="1061"/>
      <c r="H7" s="1062"/>
      <c r="I7" s="1060"/>
      <c r="J7" s="1061"/>
      <c r="K7" s="1061"/>
      <c r="L7" s="1061"/>
      <c r="M7" s="1061"/>
      <c r="N7" s="1062"/>
    </row>
    <row r="8" spans="1:14" s="84" customFormat="1" ht="30" customHeight="1">
      <c r="A8" s="1036" t="s">
        <v>57</v>
      </c>
      <c r="B8" s="1055" t="s">
        <v>226</v>
      </c>
      <c r="C8" s="843" t="s">
        <v>163</v>
      </c>
      <c r="D8" s="695" t="s">
        <v>163</v>
      </c>
      <c r="E8" s="695" t="s">
        <v>163</v>
      </c>
      <c r="F8" s="706" t="s">
        <v>348</v>
      </c>
      <c r="G8" s="60" t="s">
        <v>416</v>
      </c>
      <c r="H8" s="60" t="s">
        <v>416</v>
      </c>
      <c r="I8" s="843" t="s">
        <v>163</v>
      </c>
      <c r="J8" s="61" t="str">
        <f>+D8</f>
        <v xml:space="preserve">Gasolina Corriente </v>
      </c>
      <c r="K8" s="695" t="str">
        <f>+E8</f>
        <v xml:space="preserve">Gasolina Corriente </v>
      </c>
      <c r="L8" s="706" t="str">
        <f>+F8</f>
        <v>B10</v>
      </c>
      <c r="M8" s="60" t="str">
        <f>+G8</f>
        <v xml:space="preserve">Gasolina Extra </v>
      </c>
      <c r="N8" s="60" t="s">
        <v>20</v>
      </c>
    </row>
    <row r="9" spans="1:14" s="84" customFormat="1">
      <c r="A9" s="1036"/>
      <c r="B9" s="1055"/>
      <c r="C9" s="844"/>
      <c r="D9" s="199">
        <v>0.08</v>
      </c>
      <c r="E9" s="891">
        <v>0.06</v>
      </c>
      <c r="F9" s="141">
        <v>0.1</v>
      </c>
      <c r="G9" s="199">
        <v>0.08</v>
      </c>
      <c r="H9" s="891">
        <v>0.06</v>
      </c>
      <c r="I9" s="844"/>
      <c r="J9" s="199">
        <v>0.08</v>
      </c>
      <c r="K9" s="891">
        <v>0.06</v>
      </c>
      <c r="L9" s="141">
        <v>0.1</v>
      </c>
      <c r="M9" s="199">
        <v>0.08</v>
      </c>
      <c r="N9" s="891">
        <v>0.06</v>
      </c>
    </row>
    <row r="10" spans="1:14" s="84" customFormat="1">
      <c r="A10" s="1037"/>
      <c r="B10" s="1056"/>
      <c r="C10" s="50" t="s">
        <v>58</v>
      </c>
      <c r="D10" s="50" t="s">
        <v>58</v>
      </c>
      <c r="E10" s="50" t="s">
        <v>58</v>
      </c>
      <c r="F10" s="205" t="s">
        <v>58</v>
      </c>
      <c r="G10" s="203" t="s">
        <v>58</v>
      </c>
      <c r="H10" s="696" t="s">
        <v>58</v>
      </c>
      <c r="I10" s="50" t="s">
        <v>58</v>
      </c>
      <c r="J10" s="42" t="s">
        <v>58</v>
      </c>
      <c r="K10" s="50" t="s">
        <v>58</v>
      </c>
      <c r="L10" s="205" t="s">
        <v>58</v>
      </c>
      <c r="M10" s="203" t="s">
        <v>58</v>
      </c>
      <c r="N10" s="696" t="s">
        <v>58</v>
      </c>
    </row>
    <row r="11" spans="1:14" ht="15" customHeight="1">
      <c r="A11" s="32" t="s">
        <v>52</v>
      </c>
      <c r="B11" s="47" t="s">
        <v>8</v>
      </c>
      <c r="C11" s="854">
        <f>'OTROS DPTOS - BASE'!C2</f>
        <v>3563.1664640000004</v>
      </c>
      <c r="D11" s="362">
        <f>+'NARIÑO-PUTUMAYO - BASE'!C6</f>
        <v>3935.0155468800003</v>
      </c>
      <c r="E11" s="362">
        <f>+'NARIÑO-PUTUMAYO - BASE'!D6</f>
        <v>3842.0532761600002</v>
      </c>
      <c r="F11" s="406">
        <f>+'NARIÑO-PUTUMAYO - BASE'!H6</f>
        <v>4090.8495379000005</v>
      </c>
      <c r="G11" s="363">
        <f>+'COMBUSTIBLES '!C7*(1-G9)+G9*'EXTRA OXIGENADA'!B7</f>
        <v>5358.1023999999998</v>
      </c>
      <c r="H11" s="363">
        <f>+'COMBUSTIBLES '!C7*(1-H9)+H9*'EXTRA OXIGENADA'!B7</f>
        <v>5296.0767999999998</v>
      </c>
      <c r="I11" s="363">
        <f>'COMBUSTIBLES '!B7</f>
        <v>3893.32</v>
      </c>
      <c r="J11" s="363">
        <f>+'CORRIENTE OXIGENADA'!D10</f>
        <v>4238.75</v>
      </c>
      <c r="K11" s="362">
        <f>+'CORRIENTE OXIGENADA'!E10</f>
        <v>4325.12</v>
      </c>
      <c r="L11" s="406">
        <f>+BIODIESEL!H10</f>
        <v>4657.07</v>
      </c>
      <c r="M11" s="363">
        <f>+'EXTRA OXIGENADA'!D7</f>
        <v>5358.1</v>
      </c>
      <c r="N11" s="363">
        <f>+'EXTRA OXIGENADA'!F7</f>
        <v>5296.08</v>
      </c>
    </row>
    <row r="12" spans="1:14" ht="15" customHeight="1">
      <c r="A12" s="32" t="s">
        <v>517</v>
      </c>
      <c r="B12" s="47" t="s">
        <v>518</v>
      </c>
      <c r="C12" s="365" t="s">
        <v>166</v>
      </c>
      <c r="D12" s="365" t="s">
        <v>166</v>
      </c>
      <c r="E12" s="365" t="s">
        <v>166</v>
      </c>
      <c r="F12" s="407" t="s">
        <v>166</v>
      </c>
      <c r="G12" s="370" t="s">
        <v>166</v>
      </c>
      <c r="H12" s="370" t="s">
        <v>166</v>
      </c>
      <c r="I12" s="370">
        <f>'COMBUSTIBLES '!B11</f>
        <v>490</v>
      </c>
      <c r="J12" s="370">
        <f>+'CORRIENTE OXIGENADA'!D11</f>
        <v>450.8</v>
      </c>
      <c r="K12" s="365">
        <f>+'CORRIENTE OXIGENADA'!E11</f>
        <v>441</v>
      </c>
      <c r="L12" s="406">
        <f>+BIODIESEL!H11</f>
        <v>422.1</v>
      </c>
      <c r="M12" s="363">
        <f>+'EXTRA OXIGENADA'!D11</f>
        <v>855.6</v>
      </c>
      <c r="N12" s="363">
        <f>+'EXTRA OXIGENADA'!F11</f>
        <v>874.2</v>
      </c>
    </row>
    <row r="13" spans="1:14" ht="15" customHeight="1">
      <c r="A13" s="32"/>
      <c r="B13" s="47" t="s">
        <v>530</v>
      </c>
      <c r="C13" s="365" t="s">
        <v>166</v>
      </c>
      <c r="D13" s="365" t="s">
        <v>166</v>
      </c>
      <c r="E13" s="365" t="s">
        <v>166</v>
      </c>
      <c r="F13" s="407" t="s">
        <v>166</v>
      </c>
      <c r="G13" s="370" t="s">
        <v>166</v>
      </c>
      <c r="H13" s="370" t="s">
        <v>166</v>
      </c>
      <c r="I13" s="370">
        <f>'COMBUSTIBLES '!B12</f>
        <v>0</v>
      </c>
      <c r="J13" s="370" t="str">
        <f>+'CORRIENTE OXIGENADA'!D12</f>
        <v>(3)</v>
      </c>
      <c r="K13" s="365" t="str">
        <f>+'CORRIENTE OXIGENADA'!E12</f>
        <v>(3)</v>
      </c>
      <c r="L13" s="406" t="str">
        <f>+BIODIESEL!H12</f>
        <v>(3)</v>
      </c>
      <c r="M13" s="363" t="str">
        <f>+'EXTRA OXIGENADA'!D12</f>
        <v>(3)</v>
      </c>
      <c r="N13" s="363" t="str">
        <f>+'EXTRA OXIGENADA'!F12</f>
        <v>(3)</v>
      </c>
    </row>
    <row r="14" spans="1:14" ht="15" customHeight="1">
      <c r="A14" s="32"/>
      <c r="B14" s="47" t="s">
        <v>700</v>
      </c>
      <c r="C14" s="365">
        <f>'COMBUSTIBLES '!$B$13</f>
        <v>135</v>
      </c>
      <c r="D14" s="365">
        <f>'COMBUSTIBLES '!$B$13*(1-8%)</f>
        <v>124.2</v>
      </c>
      <c r="E14" s="365">
        <f>'COMBUSTIBLES '!$B$13*(1-6%)</f>
        <v>126.89999999999999</v>
      </c>
      <c r="F14" s="407">
        <f>'NARIÑO-PUTUMAYO - BASE'!H21</f>
        <v>136.80000000000001</v>
      </c>
      <c r="G14" s="370">
        <f>'COMBUSTIBLES '!$B$13*(1-8%)</f>
        <v>124.2</v>
      </c>
      <c r="H14" s="370">
        <f>'COMBUSTIBLES '!$B$13*(1-6%)</f>
        <v>126.89999999999999</v>
      </c>
      <c r="I14" s="370">
        <f t="shared" ref="I14:N14" si="0">C14</f>
        <v>135</v>
      </c>
      <c r="J14" s="370">
        <f t="shared" si="0"/>
        <v>124.2</v>
      </c>
      <c r="K14" s="365">
        <f t="shared" si="0"/>
        <v>126.89999999999999</v>
      </c>
      <c r="L14" s="406">
        <f t="shared" si="0"/>
        <v>136.80000000000001</v>
      </c>
      <c r="M14" s="363">
        <f t="shared" si="0"/>
        <v>124.2</v>
      </c>
      <c r="N14" s="363">
        <f t="shared" si="0"/>
        <v>126.89999999999999</v>
      </c>
    </row>
    <row r="15" spans="1:14" ht="15" customHeight="1">
      <c r="A15" s="32" t="s">
        <v>55</v>
      </c>
      <c r="B15" s="47" t="s">
        <v>519</v>
      </c>
      <c r="C15" s="369" t="str">
        <f>D15</f>
        <v>(2)</v>
      </c>
      <c r="D15" s="369" t="str">
        <f>+A31</f>
        <v>(2)</v>
      </c>
      <c r="E15" s="369" t="str">
        <f>+D15</f>
        <v>(2)</v>
      </c>
      <c r="F15" s="408" t="str">
        <f>+D15</f>
        <v>(2)</v>
      </c>
      <c r="G15" s="370" t="str">
        <f>+D15</f>
        <v>(2)</v>
      </c>
      <c r="H15" s="370" t="str">
        <f>+E15</f>
        <v>(2)</v>
      </c>
      <c r="I15" s="370" t="str">
        <f>J15</f>
        <v>(2)</v>
      </c>
      <c r="J15" s="370" t="str">
        <f>+D15</f>
        <v>(2)</v>
      </c>
      <c r="K15" s="369" t="str">
        <f>+J15</f>
        <v>(2)</v>
      </c>
      <c r="L15" s="408" t="str">
        <f>+F15</f>
        <v>(2)</v>
      </c>
      <c r="M15" s="370" t="str">
        <f>+G15</f>
        <v>(2)</v>
      </c>
      <c r="N15" s="370" t="str">
        <f>+H15</f>
        <v>(2)</v>
      </c>
    </row>
    <row r="16" spans="1:14" ht="15" customHeight="1">
      <c r="A16" s="32" t="s">
        <v>60</v>
      </c>
      <c r="B16" s="47" t="s">
        <v>417</v>
      </c>
      <c r="C16" s="362">
        <f>D16</f>
        <v>19.650746433416984</v>
      </c>
      <c r="D16" s="362">
        <f>+Rubros!N19</f>
        <v>19.650746433416984</v>
      </c>
      <c r="E16" s="362">
        <f>+Rubros!N19</f>
        <v>19.650746433416984</v>
      </c>
      <c r="F16" s="406">
        <f>+D16</f>
        <v>19.650746433416984</v>
      </c>
      <c r="G16" s="363">
        <f>+D16</f>
        <v>19.650746433416984</v>
      </c>
      <c r="H16" s="363">
        <f>+E16</f>
        <v>19.650746433416984</v>
      </c>
      <c r="I16" s="363">
        <f t="shared" ref="I16:I26" si="1">J16</f>
        <v>19.650746433416984</v>
      </c>
      <c r="J16" s="363">
        <f>+Rubros!O19</f>
        <v>19.650746433416984</v>
      </c>
      <c r="K16" s="362">
        <f>+J16</f>
        <v>19.650746433416984</v>
      </c>
      <c r="L16" s="406">
        <f>+J16</f>
        <v>19.650746433416984</v>
      </c>
      <c r="M16" s="363">
        <f>+J16</f>
        <v>19.650746433416984</v>
      </c>
      <c r="N16" s="363">
        <f>+K16</f>
        <v>19.650746433416984</v>
      </c>
    </row>
    <row r="17" spans="1:15" ht="15" customHeight="1">
      <c r="A17" s="32" t="s">
        <v>158</v>
      </c>
      <c r="B17" s="55" t="s">
        <v>159</v>
      </c>
      <c r="C17" s="362">
        <f>D17</f>
        <v>7.4623981400000003</v>
      </c>
      <c r="D17" s="362">
        <f>+Rubros!V41</f>
        <v>7.4623981400000003</v>
      </c>
      <c r="E17" s="362">
        <f>+D17</f>
        <v>7.4623981400000003</v>
      </c>
      <c r="F17" s="406">
        <f>+Rubros!W41</f>
        <v>7.4623981400000003</v>
      </c>
      <c r="G17" s="363">
        <f>+'EXTRA OXIGENADA'!D8</f>
        <v>7.45</v>
      </c>
      <c r="H17" s="363">
        <f>+'EXTRA OXIGENADA'!E8</f>
        <v>7.45</v>
      </c>
      <c r="I17" s="363">
        <f t="shared" si="1"/>
        <v>7.4623981400000003</v>
      </c>
      <c r="J17" s="363">
        <f>+Rubros!V41</f>
        <v>7.4623981400000003</v>
      </c>
      <c r="K17" s="362">
        <f>+J17</f>
        <v>7.4623981400000003</v>
      </c>
      <c r="L17" s="406">
        <f>+Rubros!Y41</f>
        <v>7.4623981400000003</v>
      </c>
      <c r="M17" s="363">
        <f>+G17</f>
        <v>7.45</v>
      </c>
      <c r="N17" s="363">
        <f t="shared" ref="N17" si="2">+H17</f>
        <v>7.45</v>
      </c>
    </row>
    <row r="18" spans="1:15" ht="15" customHeight="1">
      <c r="A18" s="32"/>
      <c r="B18" s="47" t="s">
        <v>11</v>
      </c>
      <c r="C18" s="362">
        <f>D18</f>
        <v>71.510000000000005</v>
      </c>
      <c r="D18" s="362">
        <f>+G18</f>
        <v>71.510000000000005</v>
      </c>
      <c r="E18" s="362">
        <f>+D18</f>
        <v>71.510000000000005</v>
      </c>
      <c r="F18" s="406">
        <f>+E18</f>
        <v>71.510000000000005</v>
      </c>
      <c r="G18" s="363">
        <f>+'COMBUSTIBLES '!C10</f>
        <v>71.510000000000005</v>
      </c>
      <c r="H18" s="363">
        <f>+'COMBUSTIBLES '!C10</f>
        <v>71.510000000000005</v>
      </c>
      <c r="I18" s="363">
        <f t="shared" si="1"/>
        <v>71.510000000000005</v>
      </c>
      <c r="J18" s="363">
        <f>+'CORRIENTE OXIGENADA'!D17</f>
        <v>71.510000000000005</v>
      </c>
      <c r="K18" s="362">
        <f>+'CORRIENTE OXIGENADA'!D17</f>
        <v>71.510000000000005</v>
      </c>
      <c r="L18" s="406">
        <f>+BIODIESEL!H17</f>
        <v>71.510000000000005</v>
      </c>
      <c r="M18" s="363">
        <f>+'COMBUSTIBLES '!C10</f>
        <v>71.510000000000005</v>
      </c>
      <c r="N18" s="363">
        <f>+'COMBUSTIBLES '!D10</f>
        <v>71.510000000000005</v>
      </c>
    </row>
    <row r="19" spans="1:15" ht="15" customHeight="1">
      <c r="A19" s="33" t="s">
        <v>59</v>
      </c>
      <c r="B19" s="48" t="s">
        <v>12</v>
      </c>
      <c r="C19" s="51">
        <f t="shared" ref="C19:M19" si="3">SUM(C11:C18)</f>
        <v>3796.7896085734174</v>
      </c>
      <c r="D19" s="51">
        <f t="shared" si="3"/>
        <v>4157.8386914534167</v>
      </c>
      <c r="E19" s="51">
        <f t="shared" si="3"/>
        <v>4067.5764207334173</v>
      </c>
      <c r="F19" s="34">
        <f t="shared" si="3"/>
        <v>4326.2726824734182</v>
      </c>
      <c r="G19" s="35">
        <f t="shared" si="3"/>
        <v>5580.9131464334168</v>
      </c>
      <c r="H19" s="35">
        <f t="shared" si="3"/>
        <v>5521.5875464334167</v>
      </c>
      <c r="I19" s="35">
        <f>SUM(I11:I18)</f>
        <v>4616.9431445734172</v>
      </c>
      <c r="J19" s="35">
        <f>SUM(J11:J18)</f>
        <v>4912.3731445734174</v>
      </c>
      <c r="K19" s="51">
        <f>SUM(K11:K18)</f>
        <v>4991.643144573417</v>
      </c>
      <c r="L19" s="34">
        <f t="shared" si="3"/>
        <v>5314.5931445734177</v>
      </c>
      <c r="M19" s="35">
        <f t="shared" si="3"/>
        <v>6436.5107464334178</v>
      </c>
      <c r="N19" s="35">
        <f t="shared" ref="N19" si="4">SUM(N11:N18)</f>
        <v>6395.7907464334166</v>
      </c>
    </row>
    <row r="20" spans="1:15" ht="15" customHeight="1">
      <c r="A20" s="32" t="s">
        <v>62</v>
      </c>
      <c r="B20" s="47" t="s">
        <v>234</v>
      </c>
      <c r="C20" s="755" t="str">
        <f>D20</f>
        <v>*</v>
      </c>
      <c r="D20" s="362" t="str">
        <f>+A32</f>
        <v>*</v>
      </c>
      <c r="E20" s="362" t="str">
        <f>+D20</f>
        <v>*</v>
      </c>
      <c r="F20" s="406" t="str">
        <f>+D20</f>
        <v>*</v>
      </c>
      <c r="G20" s="363" t="str">
        <f>+A33</f>
        <v>**</v>
      </c>
      <c r="H20" s="363" t="str">
        <f>+G20</f>
        <v>**</v>
      </c>
      <c r="I20" s="363" t="str">
        <f t="shared" si="1"/>
        <v>*</v>
      </c>
      <c r="J20" s="363" t="str">
        <f>+D20</f>
        <v>*</v>
      </c>
      <c r="K20" s="362" t="str">
        <f>+J20</f>
        <v>*</v>
      </c>
      <c r="L20" s="406" t="str">
        <f>+F20</f>
        <v>*</v>
      </c>
      <c r="M20" s="363" t="str">
        <f>+G20</f>
        <v>**</v>
      </c>
      <c r="N20" s="363" t="str">
        <f>+H20</f>
        <v>**</v>
      </c>
    </row>
    <row r="21" spans="1:15" ht="15" customHeight="1">
      <c r="A21" s="32" t="s">
        <v>161</v>
      </c>
      <c r="B21" s="47" t="s">
        <v>278</v>
      </c>
      <c r="C21" s="755" t="str">
        <f>D21</f>
        <v>***</v>
      </c>
      <c r="D21" s="369" t="str">
        <f>+A34</f>
        <v>***</v>
      </c>
      <c r="E21" s="369" t="str">
        <f>+D21</f>
        <v>***</v>
      </c>
      <c r="F21" s="408" t="str">
        <f>+D21</f>
        <v>***</v>
      </c>
      <c r="G21" s="370" t="str">
        <f>+F21</f>
        <v>***</v>
      </c>
      <c r="H21" s="370" t="str">
        <f>+G21</f>
        <v>***</v>
      </c>
      <c r="I21" s="370" t="str">
        <f t="shared" si="1"/>
        <v>***</v>
      </c>
      <c r="J21" s="370" t="str">
        <f>+G21</f>
        <v>***</v>
      </c>
      <c r="K21" s="369" t="str">
        <f>+J21</f>
        <v>***</v>
      </c>
      <c r="L21" s="408" t="str">
        <f>+J21</f>
        <v>***</v>
      </c>
      <c r="M21" s="370" t="str">
        <f>+L21</f>
        <v>***</v>
      </c>
      <c r="N21" s="370" t="str">
        <f>+M21</f>
        <v>***</v>
      </c>
    </row>
    <row r="22" spans="1:15" ht="15" customHeight="1">
      <c r="A22" s="32" t="s">
        <v>167</v>
      </c>
      <c r="B22" s="47" t="s">
        <v>215</v>
      </c>
      <c r="C22" s="755" t="str">
        <f>D22</f>
        <v>****</v>
      </c>
      <c r="D22" s="362" t="str">
        <f>+A35</f>
        <v>****</v>
      </c>
      <c r="E22" s="362" t="str">
        <f>+D22</f>
        <v>****</v>
      </c>
      <c r="F22" s="406" t="str">
        <f>+A35</f>
        <v>****</v>
      </c>
      <c r="G22" s="363" t="str">
        <f>+A35</f>
        <v>****</v>
      </c>
      <c r="H22" s="363" t="str">
        <f>+G22</f>
        <v>****</v>
      </c>
      <c r="I22" s="363" t="str">
        <f t="shared" si="1"/>
        <v>****</v>
      </c>
      <c r="J22" s="363" t="str">
        <f>+A35</f>
        <v>****</v>
      </c>
      <c r="K22" s="362" t="str">
        <f>+J22</f>
        <v>****</v>
      </c>
      <c r="L22" s="406" t="str">
        <f>+A35</f>
        <v>****</v>
      </c>
      <c r="M22" s="363" t="str">
        <f>+G22</f>
        <v>****</v>
      </c>
      <c r="N22" s="363" t="str">
        <f>+H22</f>
        <v>****</v>
      </c>
    </row>
    <row r="23" spans="1:15" ht="15" customHeight="1">
      <c r="A23" s="33" t="s">
        <v>61</v>
      </c>
      <c r="B23" s="48" t="s">
        <v>51</v>
      </c>
      <c r="C23" s="51">
        <f t="shared" ref="C23:M23" si="5">SUM(C19:C22)</f>
        <v>3796.7896085734174</v>
      </c>
      <c r="D23" s="51">
        <f t="shared" si="5"/>
        <v>4157.8386914534167</v>
      </c>
      <c r="E23" s="51">
        <f t="shared" si="5"/>
        <v>4067.5764207334173</v>
      </c>
      <c r="F23" s="34">
        <f t="shared" si="5"/>
        <v>4326.2726824734182</v>
      </c>
      <c r="G23" s="35">
        <f t="shared" si="5"/>
        <v>5580.9131464334168</v>
      </c>
      <c r="H23" s="35">
        <f t="shared" si="5"/>
        <v>5521.5875464334167</v>
      </c>
      <c r="I23" s="35">
        <f t="shared" si="5"/>
        <v>4616.9431445734172</v>
      </c>
      <c r="J23" s="35">
        <f t="shared" si="5"/>
        <v>4912.3731445734174</v>
      </c>
      <c r="K23" s="51">
        <f t="shared" si="5"/>
        <v>4991.643144573417</v>
      </c>
      <c r="L23" s="34">
        <f t="shared" si="5"/>
        <v>5314.5931445734177</v>
      </c>
      <c r="M23" s="35">
        <f t="shared" si="5"/>
        <v>6436.5107464334178</v>
      </c>
      <c r="N23" s="35">
        <f t="shared" ref="N23" si="6">SUM(N19:N22)</f>
        <v>6395.7907464334166</v>
      </c>
    </row>
    <row r="24" spans="1:15" ht="15" customHeight="1">
      <c r="A24" s="32" t="s">
        <v>63</v>
      </c>
      <c r="B24" s="47" t="s">
        <v>210</v>
      </c>
      <c r="C24" s="755" t="str">
        <f>D24</f>
        <v>*</v>
      </c>
      <c r="D24" s="362" t="str">
        <f t="shared" ref="D24:M24" si="7">+D20</f>
        <v>*</v>
      </c>
      <c r="E24" s="362" t="str">
        <f>+D24</f>
        <v>*</v>
      </c>
      <c r="F24" s="406" t="str">
        <f t="shared" si="7"/>
        <v>*</v>
      </c>
      <c r="G24" s="363" t="str">
        <f t="shared" si="7"/>
        <v>**</v>
      </c>
      <c r="H24" s="363" t="str">
        <f>+G24</f>
        <v>**</v>
      </c>
      <c r="I24" s="363" t="str">
        <f t="shared" si="1"/>
        <v>*</v>
      </c>
      <c r="J24" s="363" t="str">
        <f t="shared" si="7"/>
        <v>*</v>
      </c>
      <c r="K24" s="362" t="str">
        <f>+J24</f>
        <v>*</v>
      </c>
      <c r="L24" s="406" t="str">
        <f t="shared" si="7"/>
        <v>*</v>
      </c>
      <c r="M24" s="363" t="str">
        <f t="shared" si="7"/>
        <v>**</v>
      </c>
      <c r="N24" s="363" t="str">
        <f t="shared" ref="N24" si="8">+N20</f>
        <v>**</v>
      </c>
    </row>
    <row r="25" spans="1:15" ht="15" customHeight="1">
      <c r="A25" s="32" t="s">
        <v>53</v>
      </c>
      <c r="B25" s="47" t="s">
        <v>465</v>
      </c>
      <c r="C25" s="755" t="str">
        <f>D25</f>
        <v>*****</v>
      </c>
      <c r="D25" s="369" t="str">
        <f>+A36</f>
        <v>*****</v>
      </c>
      <c r="E25" s="369" t="str">
        <f>+D25</f>
        <v>*****</v>
      </c>
      <c r="F25" s="408" t="s">
        <v>15</v>
      </c>
      <c r="G25" s="363" t="str">
        <f>+D25</f>
        <v>*****</v>
      </c>
      <c r="H25" s="363" t="str">
        <f>+G25</f>
        <v>*****</v>
      </c>
      <c r="I25" s="363" t="str">
        <f t="shared" si="1"/>
        <v>*****</v>
      </c>
      <c r="J25" s="363" t="str">
        <f>+D25</f>
        <v>*****</v>
      </c>
      <c r="K25" s="369" t="str">
        <f>+J25</f>
        <v>*****</v>
      </c>
      <c r="L25" s="408" t="s">
        <v>15</v>
      </c>
      <c r="M25" s="363" t="str">
        <f>+G25</f>
        <v>*****</v>
      </c>
      <c r="N25" s="363" t="str">
        <f>+H25</f>
        <v>*****</v>
      </c>
    </row>
    <row r="26" spans="1:15">
      <c r="A26" s="32" t="s">
        <v>54</v>
      </c>
      <c r="B26" s="47" t="s">
        <v>288</v>
      </c>
      <c r="C26" s="755" t="str">
        <f>D26</f>
        <v>*******</v>
      </c>
      <c r="D26" s="369" t="str">
        <f>+A40</f>
        <v>*******</v>
      </c>
      <c r="E26" s="369" t="str">
        <f>+D26</f>
        <v>*******</v>
      </c>
      <c r="F26" s="408" t="str">
        <f>+D26</f>
        <v>*******</v>
      </c>
      <c r="G26" s="370" t="str">
        <f>+F26</f>
        <v>*******</v>
      </c>
      <c r="H26" s="370" t="str">
        <f>+G26</f>
        <v>*******</v>
      </c>
      <c r="I26" s="370" t="str">
        <f t="shared" si="1"/>
        <v>*******</v>
      </c>
      <c r="J26" s="370" t="str">
        <f>+G26</f>
        <v>*******</v>
      </c>
      <c r="K26" s="369" t="str">
        <f>+J26</f>
        <v>*******</v>
      </c>
      <c r="L26" s="408" t="str">
        <f>+J26</f>
        <v>*******</v>
      </c>
      <c r="M26" s="370" t="str">
        <f>+L26</f>
        <v>*******</v>
      </c>
      <c r="N26" s="370" t="str">
        <f>+M26</f>
        <v>*******</v>
      </c>
    </row>
    <row r="27" spans="1:15" ht="28.5" customHeight="1" thickBot="1">
      <c r="A27" s="36" t="s">
        <v>64</v>
      </c>
      <c r="B27" s="49" t="s">
        <v>463</v>
      </c>
      <c r="C27" s="752"/>
      <c r="D27" s="52"/>
      <c r="E27" s="52"/>
      <c r="F27" s="37"/>
      <c r="G27" s="38"/>
      <c r="H27" s="38"/>
      <c r="I27" s="38"/>
      <c r="J27" s="38"/>
      <c r="K27" s="52"/>
      <c r="L27" s="37"/>
      <c r="M27" s="38"/>
      <c r="N27" s="38"/>
    </row>
    <row r="28" spans="1:15" s="398" customFormat="1" ht="13.5" thickTop="1">
      <c r="A28" s="7"/>
      <c r="B28" s="8"/>
      <c r="C28" s="8"/>
      <c r="D28" s="9"/>
      <c r="E28" s="9"/>
      <c r="F28" s="9"/>
      <c r="G28" s="9"/>
      <c r="H28" s="9"/>
      <c r="I28" s="9"/>
      <c r="J28" s="9"/>
      <c r="K28" s="9"/>
      <c r="L28" s="9"/>
      <c r="M28" s="9"/>
      <c r="N28" s="9"/>
    </row>
    <row r="29" spans="1:15" s="405" customFormat="1">
      <c r="A29" s="372"/>
      <c r="B29" s="1021" t="s">
        <v>260</v>
      </c>
      <c r="C29" s="1021"/>
      <c r="D29" s="1021"/>
      <c r="E29" s="1021"/>
      <c r="F29" s="1021"/>
      <c r="G29" s="1021"/>
      <c r="H29" s="1021"/>
      <c r="I29" s="1021"/>
      <c r="J29" s="1021"/>
      <c r="K29" s="1021"/>
      <c r="L29" s="1021"/>
      <c r="M29" s="1021"/>
      <c r="N29" s="376"/>
      <c r="O29" s="376"/>
    </row>
    <row r="30" spans="1:15" s="405" customFormat="1" ht="15" customHeight="1">
      <c r="A30" s="404">
        <v>1</v>
      </c>
      <c r="B30" s="1021" t="s">
        <v>464</v>
      </c>
      <c r="C30" s="1021"/>
      <c r="D30" s="1021"/>
      <c r="E30" s="1021"/>
      <c r="F30" s="1021"/>
      <c r="G30" s="1021"/>
      <c r="H30" s="1021"/>
      <c r="I30" s="1021"/>
      <c r="J30" s="1021"/>
      <c r="K30" s="694"/>
      <c r="L30" s="474"/>
      <c r="M30" s="474"/>
      <c r="N30" s="694"/>
      <c r="O30" s="376"/>
    </row>
    <row r="31" spans="1:15" s="405" customFormat="1">
      <c r="A31" s="372" t="s">
        <v>319</v>
      </c>
      <c r="B31" s="502" t="s">
        <v>504</v>
      </c>
      <c r="C31" s="841"/>
      <c r="D31" s="373"/>
      <c r="E31" s="373"/>
      <c r="F31" s="373"/>
      <c r="G31" s="373"/>
      <c r="H31" s="373"/>
      <c r="I31" s="373"/>
      <c r="J31" s="373"/>
      <c r="K31" s="373"/>
      <c r="L31" s="373"/>
      <c r="M31" s="373"/>
      <c r="N31" s="373"/>
      <c r="O31" s="376"/>
    </row>
    <row r="32" spans="1:15" s="405" customFormat="1" ht="12.75" customHeight="1">
      <c r="A32" s="372" t="s">
        <v>41</v>
      </c>
      <c r="B32" s="1021" t="s">
        <v>505</v>
      </c>
      <c r="C32" s="1021"/>
      <c r="D32" s="1021"/>
      <c r="E32" s="1021"/>
      <c r="F32" s="1021"/>
      <c r="G32" s="1021"/>
      <c r="H32" s="1021"/>
      <c r="I32" s="1021"/>
      <c r="J32" s="1021"/>
      <c r="K32" s="1021"/>
      <c r="L32" s="1021"/>
      <c r="M32" s="1021"/>
      <c r="N32" s="376"/>
      <c r="O32" s="376"/>
    </row>
    <row r="33" spans="1:15" s="405" customFormat="1" ht="12.75" customHeight="1">
      <c r="A33" s="374" t="s">
        <v>40</v>
      </c>
      <c r="B33" s="1021" t="s">
        <v>302</v>
      </c>
      <c r="C33" s="1021"/>
      <c r="D33" s="1021"/>
      <c r="E33" s="1021"/>
      <c r="F33" s="1021"/>
      <c r="G33" s="1021"/>
      <c r="H33" s="1021"/>
      <c r="I33" s="1021"/>
      <c r="J33" s="1021"/>
      <c r="K33" s="1021"/>
      <c r="L33" s="1021"/>
      <c r="M33" s="1021"/>
      <c r="N33" s="376"/>
      <c r="O33" s="376"/>
    </row>
    <row r="34" spans="1:15" s="405" customFormat="1">
      <c r="A34" s="374" t="s">
        <v>38</v>
      </c>
      <c r="B34" s="1021" t="s">
        <v>290</v>
      </c>
      <c r="C34" s="1021"/>
      <c r="D34" s="1021"/>
      <c r="E34" s="1021"/>
      <c r="F34" s="1021"/>
      <c r="G34" s="1021"/>
      <c r="H34" s="1021"/>
      <c r="I34" s="1021"/>
      <c r="J34" s="1021"/>
      <c r="K34" s="1021"/>
      <c r="L34" s="1021"/>
      <c r="M34" s="1021"/>
      <c r="N34" s="376"/>
      <c r="O34" s="376"/>
    </row>
    <row r="35" spans="1:15" s="405" customFormat="1">
      <c r="A35" s="374" t="s">
        <v>37</v>
      </c>
      <c r="B35" s="1021" t="s">
        <v>466</v>
      </c>
      <c r="C35" s="1021"/>
      <c r="D35" s="1021"/>
      <c r="E35" s="1021"/>
      <c r="F35" s="1021"/>
      <c r="G35" s="1021"/>
      <c r="H35" s="1021"/>
      <c r="I35" s="1021"/>
      <c r="J35" s="1021"/>
      <c r="K35" s="1021"/>
      <c r="L35" s="1021"/>
      <c r="M35" s="1021"/>
      <c r="N35" s="376"/>
      <c r="O35" s="376"/>
    </row>
    <row r="36" spans="1:15" s="405" customFormat="1" ht="12.75" customHeight="1">
      <c r="A36" s="374" t="s">
        <v>208</v>
      </c>
      <c r="B36" s="1021" t="s">
        <v>461</v>
      </c>
      <c r="C36" s="1021"/>
      <c r="D36" s="1021"/>
      <c r="E36" s="1021"/>
      <c r="F36" s="1021"/>
      <c r="G36" s="1021"/>
      <c r="H36" s="1021"/>
      <c r="I36" s="1021"/>
      <c r="J36" s="1021"/>
      <c r="K36" s="694"/>
      <c r="L36" s="77"/>
      <c r="M36" s="77"/>
      <c r="N36" s="77"/>
      <c r="O36" s="376"/>
    </row>
    <row r="37" spans="1:15" s="405" customFormat="1" ht="12.75" customHeight="1">
      <c r="A37" s="374" t="s">
        <v>223</v>
      </c>
      <c r="B37" s="1021" t="s">
        <v>713</v>
      </c>
      <c r="C37" s="1021"/>
      <c r="D37" s="1021"/>
      <c r="E37" s="1021"/>
      <c r="F37" s="1021"/>
      <c r="G37" s="1021"/>
      <c r="H37" s="1021"/>
      <c r="I37" s="1021"/>
      <c r="J37" s="1021"/>
      <c r="K37" s="916"/>
      <c r="L37" s="77"/>
      <c r="M37" s="77"/>
      <c r="N37" s="77"/>
      <c r="O37" s="376"/>
    </row>
    <row r="38" spans="1:15" s="405" customFormat="1" ht="12.75" customHeight="1">
      <c r="A38" s="374"/>
      <c r="B38" s="1021" t="s">
        <v>715</v>
      </c>
      <c r="C38" s="1021"/>
      <c r="D38" s="1021"/>
      <c r="E38" s="1021"/>
      <c r="F38" s="1021"/>
      <c r="G38" s="1021"/>
      <c r="H38" s="1021"/>
      <c r="I38" s="1021"/>
      <c r="J38" s="1021"/>
      <c r="K38" s="916"/>
      <c r="L38" s="77"/>
      <c r="M38" s="77"/>
      <c r="N38" s="77"/>
      <c r="O38" s="376"/>
    </row>
    <row r="39" spans="1:15" s="405" customFormat="1" ht="12.75" customHeight="1">
      <c r="A39" s="374"/>
      <c r="B39" s="1021" t="s">
        <v>714</v>
      </c>
      <c r="C39" s="1021"/>
      <c r="D39" s="1021"/>
      <c r="E39" s="1021"/>
      <c r="F39" s="1021"/>
      <c r="G39" s="1021"/>
      <c r="H39" s="1021"/>
      <c r="I39" s="1021"/>
      <c r="J39" s="1021"/>
      <c r="K39" s="916"/>
      <c r="L39" s="77"/>
      <c r="M39" s="77"/>
      <c r="N39" s="77"/>
      <c r="O39" s="376"/>
    </row>
    <row r="40" spans="1:15" s="405" customFormat="1">
      <c r="A40" s="374" t="s">
        <v>471</v>
      </c>
      <c r="B40" s="1021" t="s">
        <v>292</v>
      </c>
      <c r="C40" s="1021"/>
      <c r="D40" s="1021"/>
      <c r="E40" s="1021"/>
      <c r="F40" s="1021"/>
      <c r="G40" s="1021"/>
      <c r="H40" s="1021"/>
      <c r="I40" s="1021"/>
      <c r="J40" s="1021"/>
      <c r="K40" s="1021"/>
      <c r="L40" s="1021"/>
      <c r="M40" s="1021"/>
      <c r="N40" s="376"/>
      <c r="O40" s="376"/>
    </row>
    <row r="41" spans="1:15" s="405" customFormat="1">
      <c r="B41" s="149" t="s">
        <v>410</v>
      </c>
      <c r="C41" s="149"/>
      <c r="D41" s="11"/>
      <c r="E41" s="11"/>
      <c r="F41" s="11"/>
      <c r="G41" s="11"/>
      <c r="H41" s="11"/>
      <c r="I41" s="11"/>
      <c r="J41" s="11"/>
      <c r="K41" s="11"/>
      <c r="L41" s="11"/>
      <c r="M41" s="11"/>
      <c r="N41" s="11"/>
    </row>
    <row r="42" spans="1:15">
      <c r="B42" s="64"/>
      <c r="C42" s="64"/>
      <c r="D42" s="64"/>
      <c r="E42" s="64"/>
      <c r="F42" s="64"/>
      <c r="G42" s="64"/>
      <c r="H42" s="64"/>
      <c r="I42" s="64"/>
      <c r="J42" s="64"/>
      <c r="K42" s="64"/>
      <c r="L42" s="64"/>
      <c r="M42" s="64"/>
      <c r="N42" s="64"/>
    </row>
    <row r="44" spans="1:15" ht="91.5" customHeight="1">
      <c r="A44" s="1018" t="s">
        <v>492</v>
      </c>
      <c r="B44" s="1018"/>
      <c r="C44" s="1018"/>
      <c r="D44" s="1018"/>
      <c r="E44" s="1018"/>
      <c r="F44" s="1018"/>
      <c r="G44" s="1018"/>
      <c r="H44" s="693"/>
      <c r="I44" s="839"/>
    </row>
  </sheetData>
  <mergeCells count="16">
    <mergeCell ref="D6:H7"/>
    <mergeCell ref="A8:A10"/>
    <mergeCell ref="B8:B10"/>
    <mergeCell ref="B29:M29"/>
    <mergeCell ref="I6:N7"/>
    <mergeCell ref="B30:J30"/>
    <mergeCell ref="B36:J36"/>
    <mergeCell ref="B32:M32"/>
    <mergeCell ref="B34:M34"/>
    <mergeCell ref="A44:G44"/>
    <mergeCell ref="B40:M40"/>
    <mergeCell ref="B33:M33"/>
    <mergeCell ref="B35:M35"/>
    <mergeCell ref="B37:J37"/>
    <mergeCell ref="B38:J38"/>
    <mergeCell ref="B39:J39"/>
  </mergeCells>
  <hyperlinks>
    <hyperlink ref="B41" location="Nota" display="Ver Nota Informativa"/>
  </hyperlinks>
  <pageMargins left="0.7" right="0.7" top="0.75" bottom="0.75" header="0.3" footer="0.3"/>
  <pageSetup scale="6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XFD102"/>
  <sheetViews>
    <sheetView showGridLines="0" zoomScale="80" zoomScaleNormal="80" workbookViewId="0">
      <selection activeCell="D7" sqref="D7"/>
    </sheetView>
  </sheetViews>
  <sheetFormatPr baseColWidth="10" defaultRowHeight="15" outlineLevelRow="1"/>
  <cols>
    <col min="1" max="1" width="8" style="85" customWidth="1"/>
    <col min="2" max="2" width="49.7109375" style="355" customWidth="1"/>
    <col min="3" max="3" width="17.5703125" style="355" customWidth="1"/>
    <col min="4" max="4" width="17.7109375" style="355" customWidth="1"/>
    <col min="5" max="5" width="18.140625" style="355" customWidth="1"/>
    <col min="6" max="6" width="16.5703125" style="355" bestFit="1" customWidth="1"/>
    <col min="7" max="7" width="17.42578125" style="356" customWidth="1"/>
    <col min="8" max="9" width="17.7109375" style="356" customWidth="1"/>
    <col min="10" max="16384" width="11.42578125" style="356"/>
  </cols>
  <sheetData>
    <row r="1" spans="1:8">
      <c r="B1" s="355" t="str">
        <f>+AMAZONAS!B1</f>
        <v>Vigencia: 1° de abril de 2017; 00:00horas</v>
      </c>
    </row>
    <row r="2" spans="1:8" ht="15.75" thickBot="1">
      <c r="A2" s="1030" t="s">
        <v>225</v>
      </c>
      <c r="B2" s="1030"/>
      <c r="C2" s="1030"/>
      <c r="D2" s="1030"/>
      <c r="E2" s="1030"/>
      <c r="F2" s="1030"/>
    </row>
    <row r="3" spans="1:8" ht="15.75" thickTop="1">
      <c r="A3" s="357"/>
      <c r="B3" s="53" t="s">
        <v>171</v>
      </c>
      <c r="C3" s="1068" t="s">
        <v>531</v>
      </c>
      <c r="D3" s="1069"/>
      <c r="E3" s="1072" t="s">
        <v>535</v>
      </c>
      <c r="F3" s="1069"/>
    </row>
    <row r="4" spans="1:8">
      <c r="A4" s="359"/>
      <c r="B4" s="54" t="s">
        <v>65</v>
      </c>
      <c r="C4" s="1070"/>
      <c r="D4" s="1071"/>
      <c r="E4" s="1073"/>
      <c r="F4" s="1071"/>
    </row>
    <row r="5" spans="1:8" s="446" customFormat="1">
      <c r="A5" s="1036" t="s">
        <v>57</v>
      </c>
      <c r="B5" s="1038" t="s">
        <v>226</v>
      </c>
      <c r="C5" s="202" t="s">
        <v>163</v>
      </c>
      <c r="D5" s="203" t="s">
        <v>340</v>
      </c>
      <c r="E5" s="41" t="s">
        <v>163</v>
      </c>
      <c r="F5" s="203" t="str">
        <f>+D5</f>
        <v>ACPM (B2)</v>
      </c>
    </row>
    <row r="6" spans="1:8" s="446" customFormat="1">
      <c r="A6" s="1037"/>
      <c r="B6" s="1039"/>
      <c r="C6" s="50" t="s">
        <v>58</v>
      </c>
      <c r="D6" s="203" t="s">
        <v>58</v>
      </c>
      <c r="E6" s="42" t="s">
        <v>58</v>
      </c>
      <c r="F6" s="203" t="s">
        <v>58</v>
      </c>
    </row>
    <row r="7" spans="1:8">
      <c r="A7" s="32" t="s">
        <v>52</v>
      </c>
      <c r="B7" s="47" t="s">
        <v>8</v>
      </c>
      <c r="C7" s="673">
        <f>+'OTROS DPTOS - BASE'!F2</f>
        <v>3467.3907920000001</v>
      </c>
      <c r="D7" s="670">
        <f>('OTROS DPTOS - BASE'!F3*98%)+(BIODIESEL!B7*2%)</f>
        <v>3284.0249356600002</v>
      </c>
      <c r="E7" s="364">
        <f>+'COMBUSTIBLES '!B7</f>
        <v>3893.32</v>
      </c>
      <c r="F7" s="363">
        <f>+BIODIESEL!E10</f>
        <v>4131.04</v>
      </c>
    </row>
    <row r="8" spans="1:8">
      <c r="A8" s="32" t="s">
        <v>517</v>
      </c>
      <c r="B8" s="47" t="s">
        <v>518</v>
      </c>
      <c r="C8" s="365" t="s">
        <v>166</v>
      </c>
      <c r="D8" s="363" t="s">
        <v>166</v>
      </c>
      <c r="E8" s="367">
        <f>+'COMBUSTIBLES '!B11</f>
        <v>490</v>
      </c>
      <c r="F8" s="363">
        <f>+BIODIESEL!E11</f>
        <v>459.62</v>
      </c>
    </row>
    <row r="9" spans="1:8">
      <c r="A9" s="32"/>
      <c r="B9" s="47" t="s">
        <v>530</v>
      </c>
      <c r="C9" s="365" t="s">
        <v>166</v>
      </c>
      <c r="D9" s="363" t="s">
        <v>166</v>
      </c>
      <c r="E9" s="367">
        <f>+'COMBUSTIBLES '!B12</f>
        <v>0</v>
      </c>
      <c r="F9" s="363" t="str">
        <f>+BIODIESEL!E12</f>
        <v>(3)</v>
      </c>
    </row>
    <row r="10" spans="1:8">
      <c r="A10" s="32"/>
      <c r="B10" s="47" t="s">
        <v>700</v>
      </c>
      <c r="C10" s="365">
        <f>'COMBUSTIBLES '!B13</f>
        <v>135</v>
      </c>
      <c r="D10" s="363">
        <f>'COMBUSTIBLES '!E13*98%</f>
        <v>148.96</v>
      </c>
      <c r="E10" s="367">
        <f>C10</f>
        <v>135</v>
      </c>
      <c r="F10" s="363">
        <f>D10</f>
        <v>148.96</v>
      </c>
    </row>
    <row r="11" spans="1:8">
      <c r="A11" s="32" t="s">
        <v>55</v>
      </c>
      <c r="B11" s="47" t="s">
        <v>456</v>
      </c>
      <c r="C11" s="362" t="str">
        <f>+A28</f>
        <v>(2)</v>
      </c>
      <c r="D11" s="363" t="str">
        <f>+C11</f>
        <v>(2)</v>
      </c>
      <c r="E11" s="364" t="str">
        <f>+C11</f>
        <v>(2)</v>
      </c>
      <c r="F11" s="363" t="str">
        <f>+D11</f>
        <v>(2)</v>
      </c>
    </row>
    <row r="12" spans="1:8">
      <c r="A12" s="32" t="s">
        <v>627</v>
      </c>
      <c r="B12" s="47" t="s">
        <v>628</v>
      </c>
      <c r="C12" s="362" t="s">
        <v>629</v>
      </c>
      <c r="D12" s="363" t="str">
        <f>+A39</f>
        <v>*******</v>
      </c>
      <c r="E12" s="364" t="str">
        <f>+A39</f>
        <v>*******</v>
      </c>
      <c r="F12" s="363" t="str">
        <f>+A39</f>
        <v>*******</v>
      </c>
    </row>
    <row r="13" spans="1:8">
      <c r="A13" s="32" t="s">
        <v>60</v>
      </c>
      <c r="B13" s="47" t="s">
        <v>417</v>
      </c>
      <c r="C13" s="362">
        <f>+Rubros!N14</f>
        <v>9.0916021750235245</v>
      </c>
      <c r="D13" s="363">
        <f>+C13</f>
        <v>9.0916021750235245</v>
      </c>
      <c r="E13" s="364">
        <f>+Rubros!O14</f>
        <v>19.650746433416984</v>
      </c>
      <c r="F13" s="363">
        <f>+E13</f>
        <v>19.650746433416984</v>
      </c>
    </row>
    <row r="14" spans="1:8">
      <c r="A14" s="32" t="s">
        <v>156</v>
      </c>
      <c r="B14" s="47" t="s">
        <v>1</v>
      </c>
      <c r="C14" s="362">
        <f>+Rubros!N50</f>
        <v>94.091086882428499</v>
      </c>
      <c r="D14" s="363">
        <f>+C14</f>
        <v>94.091086882428499</v>
      </c>
      <c r="E14" s="364">
        <f>+Rubros!O50</f>
        <v>94.091086882428499</v>
      </c>
      <c r="F14" s="363">
        <f>+E14</f>
        <v>94.091086882428499</v>
      </c>
    </row>
    <row r="15" spans="1:8">
      <c r="A15" s="32" t="s">
        <v>158</v>
      </c>
      <c r="B15" s="47" t="s">
        <v>499</v>
      </c>
      <c r="C15" s="362">
        <f>+Rubros!V28</f>
        <v>11.49548804</v>
      </c>
      <c r="D15" s="363">
        <f>+Rubros!W28</f>
        <v>11.49548804</v>
      </c>
      <c r="E15" s="364">
        <f>+Rubros!X28</f>
        <v>11.49548804</v>
      </c>
      <c r="F15" s="363">
        <f>+D15</f>
        <v>11.49548804</v>
      </c>
      <c r="H15" s="716"/>
    </row>
    <row r="16" spans="1:8">
      <c r="A16" s="32"/>
      <c r="B16" s="47" t="s">
        <v>11</v>
      </c>
      <c r="C16" s="362">
        <f>+'CORRIENTE OXIGENADA'!C17</f>
        <v>71.510000000000005</v>
      </c>
      <c r="D16" s="363">
        <f>+C16</f>
        <v>71.510000000000005</v>
      </c>
      <c r="E16" s="364">
        <f>+C16</f>
        <v>71.510000000000005</v>
      </c>
      <c r="F16" s="363">
        <f>+C16</f>
        <v>71.510000000000005</v>
      </c>
    </row>
    <row r="17" spans="1:16384">
      <c r="A17" s="33" t="s">
        <v>59</v>
      </c>
      <c r="B17" s="48" t="s">
        <v>12</v>
      </c>
      <c r="C17" s="51">
        <f>SUM(C7:C16)</f>
        <v>3788.5789690974525</v>
      </c>
      <c r="D17" s="35">
        <f>SUM(D7:D16)</f>
        <v>3619.1731127574526</v>
      </c>
      <c r="E17" s="43">
        <f>SUM(E7:E16)</f>
        <v>4715.0673213558457</v>
      </c>
      <c r="F17" s="35">
        <f>SUM(F7:F16)</f>
        <v>4936.3673213558459</v>
      </c>
    </row>
    <row r="18" spans="1:16384">
      <c r="A18" s="32" t="s">
        <v>62</v>
      </c>
      <c r="B18" s="47" t="s">
        <v>160</v>
      </c>
      <c r="C18" s="362" t="s">
        <v>38</v>
      </c>
      <c r="D18" s="363" t="s">
        <v>38</v>
      </c>
      <c r="E18" s="364" t="str">
        <f>+A32</f>
        <v>(3)</v>
      </c>
      <c r="F18" s="363" t="str">
        <f>+E18</f>
        <v>(3)</v>
      </c>
    </row>
    <row r="19" spans="1:16384">
      <c r="A19" s="32" t="s">
        <v>161</v>
      </c>
      <c r="B19" s="47" t="s">
        <v>278</v>
      </c>
      <c r="C19" s="369" t="str">
        <f>+A30</f>
        <v>**</v>
      </c>
      <c r="D19" s="363" t="str">
        <f>+C19</f>
        <v>**</v>
      </c>
      <c r="E19" s="371" t="str">
        <f>+D19</f>
        <v>**</v>
      </c>
      <c r="F19" s="363" t="str">
        <f>+E19</f>
        <v>**</v>
      </c>
      <c r="G19" s="436"/>
    </row>
    <row r="20" spans="1:16384">
      <c r="A20" s="32" t="s">
        <v>167</v>
      </c>
      <c r="B20" s="47" t="s">
        <v>24</v>
      </c>
      <c r="C20" s="365" t="s">
        <v>624</v>
      </c>
      <c r="D20" s="366" t="s">
        <v>624</v>
      </c>
      <c r="E20" s="364" t="str">
        <f>C20</f>
        <v>(3)</v>
      </c>
      <c r="F20" s="363" t="str">
        <f>D20</f>
        <v>(3)</v>
      </c>
    </row>
    <row r="21" spans="1:16384">
      <c r="A21" s="33" t="s">
        <v>61</v>
      </c>
      <c r="B21" s="48" t="s">
        <v>51</v>
      </c>
      <c r="C21" s="51">
        <f>SUM(C17:C20)</f>
        <v>3788.5789690974525</v>
      </c>
      <c r="D21" s="35">
        <f>SUM(D17:D20)</f>
        <v>3619.1731127574526</v>
      </c>
      <c r="E21" s="43">
        <f>SUM(E17:E20)</f>
        <v>4715.0673213558457</v>
      </c>
      <c r="F21" s="35">
        <f>SUM(F17:F20)</f>
        <v>4936.3673213558459</v>
      </c>
      <c r="I21" s="356" t="s">
        <v>361</v>
      </c>
    </row>
    <row r="22" spans="1:16384">
      <c r="A22" s="32" t="s">
        <v>63</v>
      </c>
      <c r="B22" s="47" t="s">
        <v>13</v>
      </c>
      <c r="C22" s="362" t="s">
        <v>38</v>
      </c>
      <c r="D22" s="363" t="s">
        <v>38</v>
      </c>
      <c r="E22" s="364" t="str">
        <f>+E18</f>
        <v>(3)</v>
      </c>
      <c r="F22" s="363" t="str">
        <f>+F18</f>
        <v>(3)</v>
      </c>
    </row>
    <row r="23" spans="1:16384">
      <c r="A23" s="32" t="s">
        <v>53</v>
      </c>
      <c r="B23" s="55" t="s">
        <v>465</v>
      </c>
      <c r="C23" s="364" t="str">
        <f>+A33</f>
        <v>****</v>
      </c>
      <c r="D23" s="363" t="s">
        <v>15</v>
      </c>
      <c r="E23" s="364" t="str">
        <f>+C23</f>
        <v>****</v>
      </c>
      <c r="F23" s="363" t="s">
        <v>15</v>
      </c>
    </row>
    <row r="24" spans="1:16384">
      <c r="A24" s="32" t="s">
        <v>54</v>
      </c>
      <c r="B24" s="47" t="s">
        <v>288</v>
      </c>
      <c r="C24" s="369" t="str">
        <f>+A34</f>
        <v>*****</v>
      </c>
      <c r="D24" s="370" t="str">
        <f>+C24</f>
        <v>*****</v>
      </c>
      <c r="E24" s="371" t="str">
        <f>+C24</f>
        <v>*****</v>
      </c>
      <c r="F24" s="370" t="str">
        <f>+C24</f>
        <v>*****</v>
      </c>
    </row>
    <row r="25" spans="1:16384" ht="30.75" customHeight="1" thickBot="1">
      <c r="A25" s="36" t="s">
        <v>64</v>
      </c>
      <c r="B25" s="49" t="s">
        <v>463</v>
      </c>
      <c r="C25" s="52"/>
      <c r="D25" s="38"/>
      <c r="E25" s="44"/>
      <c r="F25" s="38"/>
    </row>
    <row r="26" spans="1:16384" ht="15.75" thickTop="1">
      <c r="A26" s="7"/>
      <c r="B26" s="8"/>
      <c r="C26" s="9"/>
      <c r="D26" s="9"/>
      <c r="E26" s="9"/>
      <c r="F26" s="9"/>
      <c r="I26" s="356" t="s">
        <v>361</v>
      </c>
    </row>
    <row r="27" spans="1:16384" ht="15" customHeight="1">
      <c r="A27" s="372"/>
      <c r="B27" s="149" t="s">
        <v>410</v>
      </c>
      <c r="C27" s="373"/>
      <c r="D27" s="373"/>
      <c r="E27" s="373"/>
      <c r="F27" s="373"/>
    </row>
    <row r="28" spans="1:16384" ht="15" customHeight="1">
      <c r="A28" s="372" t="s">
        <v>319</v>
      </c>
      <c r="B28" s="474" t="s">
        <v>498</v>
      </c>
      <c r="C28" s="474"/>
      <c r="D28" s="474"/>
      <c r="E28" s="474"/>
      <c r="F28" s="474"/>
    </row>
    <row r="29" spans="1:16384" ht="15" customHeight="1">
      <c r="A29" s="374" t="s">
        <v>41</v>
      </c>
      <c r="B29" s="1021" t="s">
        <v>464</v>
      </c>
      <c r="C29" s="1021"/>
      <c r="D29" s="1021"/>
      <c r="E29" s="1021"/>
      <c r="F29" s="1021"/>
    </row>
    <row r="30" spans="1:16384" ht="15" customHeight="1">
      <c r="A30" s="374" t="s">
        <v>40</v>
      </c>
      <c r="B30" s="1021" t="s">
        <v>294</v>
      </c>
      <c r="C30" s="1021"/>
      <c r="D30" s="1021"/>
      <c r="E30" s="1021"/>
      <c r="F30" s="1021"/>
    </row>
    <row r="31" spans="1:16384" ht="15" customHeight="1">
      <c r="A31" s="372" t="s">
        <v>38</v>
      </c>
      <c r="B31" s="1021" t="s">
        <v>505</v>
      </c>
      <c r="C31" s="1021"/>
      <c r="D31" s="1021"/>
      <c r="E31" s="1021"/>
      <c r="F31" s="1021"/>
      <c r="G31" s="1021"/>
      <c r="H31" s="1021"/>
      <c r="I31" s="372"/>
      <c r="J31" s="1021"/>
      <c r="K31" s="1021"/>
      <c r="L31" s="1021"/>
      <c r="M31" s="1021"/>
      <c r="N31" s="1021"/>
      <c r="O31" s="1021"/>
      <c r="P31" s="1021"/>
      <c r="Q31" s="372" t="s">
        <v>38</v>
      </c>
      <c r="R31" s="1021" t="s">
        <v>505</v>
      </c>
      <c r="S31" s="1021"/>
      <c r="T31" s="1021"/>
      <c r="U31" s="1021"/>
      <c r="V31" s="1021"/>
      <c r="W31" s="1021"/>
      <c r="X31" s="1021"/>
      <c r="Y31" s="372" t="s">
        <v>38</v>
      </c>
      <c r="Z31" s="1021" t="s">
        <v>505</v>
      </c>
      <c r="AA31" s="1021"/>
      <c r="AB31" s="1021"/>
      <c r="AC31" s="1021"/>
      <c r="AD31" s="1021"/>
      <c r="AE31" s="1021"/>
      <c r="AF31" s="1021"/>
      <c r="AG31" s="372" t="s">
        <v>38</v>
      </c>
      <c r="AH31" s="1021" t="s">
        <v>505</v>
      </c>
      <c r="AI31" s="1021"/>
      <c r="AJ31" s="1021"/>
      <c r="AK31" s="1021"/>
      <c r="AL31" s="1021"/>
      <c r="AM31" s="1021"/>
      <c r="AN31" s="1021"/>
      <c r="AO31" s="372" t="s">
        <v>38</v>
      </c>
      <c r="AP31" s="1021" t="s">
        <v>505</v>
      </c>
      <c r="AQ31" s="1021"/>
      <c r="AR31" s="1021"/>
      <c r="AS31" s="1021"/>
      <c r="AT31" s="1021"/>
      <c r="AU31" s="1021"/>
      <c r="AV31" s="1021"/>
      <c r="AW31" s="372" t="s">
        <v>38</v>
      </c>
      <c r="AX31" s="1021" t="s">
        <v>505</v>
      </c>
      <c r="AY31" s="1021"/>
      <c r="AZ31" s="1021"/>
      <c r="BA31" s="1021"/>
      <c r="BB31" s="1021"/>
      <c r="BC31" s="1021"/>
      <c r="BD31" s="1021"/>
      <c r="BE31" s="372" t="s">
        <v>38</v>
      </c>
      <c r="BF31" s="1021" t="s">
        <v>505</v>
      </c>
      <c r="BG31" s="1021"/>
      <c r="BH31" s="1021"/>
      <c r="BI31" s="1021"/>
      <c r="BJ31" s="1021"/>
      <c r="BK31" s="1021"/>
      <c r="BL31" s="1021"/>
      <c r="BM31" s="372" t="s">
        <v>38</v>
      </c>
      <c r="BN31" s="1021" t="s">
        <v>505</v>
      </c>
      <c r="BO31" s="1021"/>
      <c r="BP31" s="1021"/>
      <c r="BQ31" s="1021"/>
      <c r="BR31" s="1021"/>
      <c r="BS31" s="1021"/>
      <c r="BT31" s="1021"/>
      <c r="BU31" s="372" t="s">
        <v>38</v>
      </c>
      <c r="BV31" s="1021" t="s">
        <v>505</v>
      </c>
      <c r="BW31" s="1021"/>
      <c r="BX31" s="1021"/>
      <c r="BY31" s="1021"/>
      <c r="BZ31" s="1021"/>
      <c r="CA31" s="1021"/>
      <c r="CB31" s="1021"/>
      <c r="CC31" s="372" t="s">
        <v>38</v>
      </c>
      <c r="CD31" s="1021" t="s">
        <v>505</v>
      </c>
      <c r="CE31" s="1021"/>
      <c r="CF31" s="1021"/>
      <c r="CG31" s="1021"/>
      <c r="CH31" s="1021"/>
      <c r="CI31" s="1021"/>
      <c r="CJ31" s="1021"/>
      <c r="CK31" s="372" t="s">
        <v>38</v>
      </c>
      <c r="CL31" s="1021" t="s">
        <v>505</v>
      </c>
      <c r="CM31" s="1021"/>
      <c r="CN31" s="1021"/>
      <c r="CO31" s="1021"/>
      <c r="CP31" s="1021"/>
      <c r="CQ31" s="1021"/>
      <c r="CR31" s="1021"/>
      <c r="CS31" s="372" t="s">
        <v>38</v>
      </c>
      <c r="CT31" s="1021" t="s">
        <v>505</v>
      </c>
      <c r="CU31" s="1021"/>
      <c r="CV31" s="1021"/>
      <c r="CW31" s="1021"/>
      <c r="CX31" s="1021"/>
      <c r="CY31" s="1021"/>
      <c r="CZ31" s="1021"/>
      <c r="DA31" s="372" t="s">
        <v>38</v>
      </c>
      <c r="DB31" s="1021" t="s">
        <v>505</v>
      </c>
      <c r="DC31" s="1021"/>
      <c r="DD31" s="1021"/>
      <c r="DE31" s="1021"/>
      <c r="DF31" s="1021"/>
      <c r="DG31" s="1021"/>
      <c r="DH31" s="1021"/>
      <c r="DI31" s="372" t="s">
        <v>38</v>
      </c>
      <c r="DJ31" s="1021" t="s">
        <v>505</v>
      </c>
      <c r="DK31" s="1021"/>
      <c r="DL31" s="1021"/>
      <c r="DM31" s="1021"/>
      <c r="DN31" s="1021"/>
      <c r="DO31" s="1021"/>
      <c r="DP31" s="1021"/>
      <c r="DQ31" s="372" t="s">
        <v>38</v>
      </c>
      <c r="DR31" s="1021" t="s">
        <v>505</v>
      </c>
      <c r="DS31" s="1021"/>
      <c r="DT31" s="1021"/>
      <c r="DU31" s="1021"/>
      <c r="DV31" s="1021"/>
      <c r="DW31" s="1021"/>
      <c r="DX31" s="1021"/>
      <c r="DY31" s="372" t="s">
        <v>38</v>
      </c>
      <c r="DZ31" s="1021" t="s">
        <v>505</v>
      </c>
      <c r="EA31" s="1021"/>
      <c r="EB31" s="1021"/>
      <c r="EC31" s="1021"/>
      <c r="ED31" s="1021"/>
      <c r="EE31" s="1021"/>
      <c r="EF31" s="1021"/>
      <c r="EG31" s="372" t="s">
        <v>38</v>
      </c>
      <c r="EH31" s="1021" t="s">
        <v>505</v>
      </c>
      <c r="EI31" s="1021"/>
      <c r="EJ31" s="1021"/>
      <c r="EK31" s="1021"/>
      <c r="EL31" s="1021"/>
      <c r="EM31" s="1021"/>
      <c r="EN31" s="1021"/>
      <c r="EO31" s="372" t="s">
        <v>38</v>
      </c>
      <c r="EP31" s="1021" t="s">
        <v>505</v>
      </c>
      <c r="EQ31" s="1021"/>
      <c r="ER31" s="1021"/>
      <c r="ES31" s="1021"/>
      <c r="ET31" s="1021"/>
      <c r="EU31" s="1021"/>
      <c r="EV31" s="1021"/>
      <c r="EW31" s="372" t="s">
        <v>38</v>
      </c>
      <c r="EX31" s="1021" t="s">
        <v>505</v>
      </c>
      <c r="EY31" s="1021"/>
      <c r="EZ31" s="1021"/>
      <c r="FA31" s="1021"/>
      <c r="FB31" s="1021"/>
      <c r="FC31" s="1021"/>
      <c r="FD31" s="1021"/>
      <c r="FE31" s="372" t="s">
        <v>38</v>
      </c>
      <c r="FF31" s="1021" t="s">
        <v>505</v>
      </c>
      <c r="FG31" s="1021"/>
      <c r="FH31" s="1021"/>
      <c r="FI31" s="1021"/>
      <c r="FJ31" s="1021"/>
      <c r="FK31" s="1021"/>
      <c r="FL31" s="1021"/>
      <c r="FM31" s="372" t="s">
        <v>38</v>
      </c>
      <c r="FN31" s="1021" t="s">
        <v>505</v>
      </c>
      <c r="FO31" s="1021"/>
      <c r="FP31" s="1021"/>
      <c r="FQ31" s="1021"/>
      <c r="FR31" s="1021"/>
      <c r="FS31" s="1021"/>
      <c r="FT31" s="1021"/>
      <c r="FU31" s="372" t="s">
        <v>38</v>
      </c>
      <c r="FV31" s="1021" t="s">
        <v>505</v>
      </c>
      <c r="FW31" s="1021"/>
      <c r="FX31" s="1021"/>
      <c r="FY31" s="1021"/>
      <c r="FZ31" s="1021"/>
      <c r="GA31" s="1021"/>
      <c r="GB31" s="1021"/>
      <c r="GC31" s="372" t="s">
        <v>38</v>
      </c>
      <c r="GD31" s="1021" t="s">
        <v>505</v>
      </c>
      <c r="GE31" s="1021"/>
      <c r="GF31" s="1021"/>
      <c r="GG31" s="1021"/>
      <c r="GH31" s="1021"/>
      <c r="GI31" s="1021"/>
      <c r="GJ31" s="1021"/>
      <c r="GK31" s="372" t="s">
        <v>38</v>
      </c>
      <c r="GL31" s="1021" t="s">
        <v>505</v>
      </c>
      <c r="GM31" s="1021"/>
      <c r="GN31" s="1021"/>
      <c r="GO31" s="1021"/>
      <c r="GP31" s="1021"/>
      <c r="GQ31" s="1021"/>
      <c r="GR31" s="1021"/>
      <c r="GS31" s="372" t="s">
        <v>38</v>
      </c>
      <c r="GT31" s="1021" t="s">
        <v>505</v>
      </c>
      <c r="GU31" s="1021"/>
      <c r="GV31" s="1021"/>
      <c r="GW31" s="1021"/>
      <c r="GX31" s="1021"/>
      <c r="GY31" s="1021"/>
      <c r="GZ31" s="1021"/>
      <c r="HA31" s="372" t="s">
        <v>38</v>
      </c>
      <c r="HB31" s="1021" t="s">
        <v>505</v>
      </c>
      <c r="HC31" s="1021"/>
      <c r="HD31" s="1021"/>
      <c r="HE31" s="1021"/>
      <c r="HF31" s="1021"/>
      <c r="HG31" s="1021"/>
      <c r="HH31" s="1021"/>
      <c r="HI31" s="372" t="s">
        <v>38</v>
      </c>
      <c r="HJ31" s="1021" t="s">
        <v>505</v>
      </c>
      <c r="HK31" s="1021"/>
      <c r="HL31" s="1021"/>
      <c r="HM31" s="1021"/>
      <c r="HN31" s="1021"/>
      <c r="HO31" s="1021"/>
      <c r="HP31" s="1021"/>
      <c r="HQ31" s="372" t="s">
        <v>38</v>
      </c>
      <c r="HR31" s="1021" t="s">
        <v>505</v>
      </c>
      <c r="HS31" s="1021"/>
      <c r="HT31" s="1021"/>
      <c r="HU31" s="1021"/>
      <c r="HV31" s="1021"/>
      <c r="HW31" s="1021"/>
      <c r="HX31" s="1021"/>
      <c r="HY31" s="372" t="s">
        <v>38</v>
      </c>
      <c r="HZ31" s="1021" t="s">
        <v>505</v>
      </c>
      <c r="IA31" s="1021"/>
      <c r="IB31" s="1021"/>
      <c r="IC31" s="1021"/>
      <c r="ID31" s="1021"/>
      <c r="IE31" s="1021"/>
      <c r="IF31" s="1021"/>
      <c r="IG31" s="372" t="s">
        <v>38</v>
      </c>
      <c r="IH31" s="1021" t="s">
        <v>505</v>
      </c>
      <c r="II31" s="1021"/>
      <c r="IJ31" s="1021"/>
      <c r="IK31" s="1021"/>
      <c r="IL31" s="1021"/>
      <c r="IM31" s="1021"/>
      <c r="IN31" s="1021"/>
      <c r="IO31" s="372" t="s">
        <v>38</v>
      </c>
      <c r="IP31" s="1021" t="s">
        <v>505</v>
      </c>
      <c r="IQ31" s="1021"/>
      <c r="IR31" s="1021"/>
      <c r="IS31" s="1021"/>
      <c r="IT31" s="1021"/>
      <c r="IU31" s="1021"/>
      <c r="IV31" s="1021"/>
      <c r="IW31" s="372" t="s">
        <v>38</v>
      </c>
      <c r="IX31" s="1021" t="s">
        <v>505</v>
      </c>
      <c r="IY31" s="1021"/>
      <c r="IZ31" s="1021"/>
      <c r="JA31" s="1021"/>
      <c r="JB31" s="1021"/>
      <c r="JC31" s="1021"/>
      <c r="JD31" s="1021"/>
      <c r="JE31" s="372" t="s">
        <v>38</v>
      </c>
      <c r="JF31" s="1021" t="s">
        <v>505</v>
      </c>
      <c r="JG31" s="1021"/>
      <c r="JH31" s="1021"/>
      <c r="JI31" s="1021"/>
      <c r="JJ31" s="1021"/>
      <c r="JK31" s="1021"/>
      <c r="JL31" s="1021"/>
      <c r="JM31" s="372" t="s">
        <v>38</v>
      </c>
      <c r="JN31" s="1021" t="s">
        <v>505</v>
      </c>
      <c r="JO31" s="1021"/>
      <c r="JP31" s="1021"/>
      <c r="JQ31" s="1021"/>
      <c r="JR31" s="1021"/>
      <c r="JS31" s="1021"/>
      <c r="JT31" s="1021"/>
      <c r="JU31" s="372" t="s">
        <v>38</v>
      </c>
      <c r="JV31" s="1021" t="s">
        <v>505</v>
      </c>
      <c r="JW31" s="1021"/>
      <c r="JX31" s="1021"/>
      <c r="JY31" s="1021"/>
      <c r="JZ31" s="1021"/>
      <c r="KA31" s="1021"/>
      <c r="KB31" s="1021"/>
      <c r="KC31" s="372" t="s">
        <v>38</v>
      </c>
      <c r="KD31" s="1021" t="s">
        <v>505</v>
      </c>
      <c r="KE31" s="1021"/>
      <c r="KF31" s="1021"/>
      <c r="KG31" s="1021"/>
      <c r="KH31" s="1021"/>
      <c r="KI31" s="1021"/>
      <c r="KJ31" s="1021"/>
      <c r="KK31" s="372" t="s">
        <v>38</v>
      </c>
      <c r="KL31" s="1021" t="s">
        <v>505</v>
      </c>
      <c r="KM31" s="1021"/>
      <c r="KN31" s="1021"/>
      <c r="KO31" s="1021"/>
      <c r="KP31" s="1021"/>
      <c r="KQ31" s="1021"/>
      <c r="KR31" s="1021"/>
      <c r="KS31" s="372" t="s">
        <v>38</v>
      </c>
      <c r="KT31" s="1021" t="s">
        <v>505</v>
      </c>
      <c r="KU31" s="1021"/>
      <c r="KV31" s="1021"/>
      <c r="KW31" s="1021"/>
      <c r="KX31" s="1021"/>
      <c r="KY31" s="1021"/>
      <c r="KZ31" s="1021"/>
      <c r="LA31" s="372" t="s">
        <v>38</v>
      </c>
      <c r="LB31" s="1021" t="s">
        <v>505</v>
      </c>
      <c r="LC31" s="1021"/>
      <c r="LD31" s="1021"/>
      <c r="LE31" s="1021"/>
      <c r="LF31" s="1021"/>
      <c r="LG31" s="1021"/>
      <c r="LH31" s="1021"/>
      <c r="LI31" s="372" t="s">
        <v>38</v>
      </c>
      <c r="LJ31" s="1021" t="s">
        <v>505</v>
      </c>
      <c r="LK31" s="1021"/>
      <c r="LL31" s="1021"/>
      <c r="LM31" s="1021"/>
      <c r="LN31" s="1021"/>
      <c r="LO31" s="1021"/>
      <c r="LP31" s="1021"/>
      <c r="LQ31" s="372" t="s">
        <v>38</v>
      </c>
      <c r="LR31" s="1021" t="s">
        <v>505</v>
      </c>
      <c r="LS31" s="1021"/>
      <c r="LT31" s="1021"/>
      <c r="LU31" s="1021"/>
      <c r="LV31" s="1021"/>
      <c r="LW31" s="1021"/>
      <c r="LX31" s="1021"/>
      <c r="LY31" s="372" t="s">
        <v>38</v>
      </c>
      <c r="LZ31" s="1021" t="s">
        <v>505</v>
      </c>
      <c r="MA31" s="1021"/>
      <c r="MB31" s="1021"/>
      <c r="MC31" s="1021"/>
      <c r="MD31" s="1021"/>
      <c r="ME31" s="1021"/>
      <c r="MF31" s="1021"/>
      <c r="MG31" s="372" t="s">
        <v>38</v>
      </c>
      <c r="MH31" s="1021" t="s">
        <v>505</v>
      </c>
      <c r="MI31" s="1021"/>
      <c r="MJ31" s="1021"/>
      <c r="MK31" s="1021"/>
      <c r="ML31" s="1021"/>
      <c r="MM31" s="1021"/>
      <c r="MN31" s="1021"/>
      <c r="MO31" s="372" t="s">
        <v>38</v>
      </c>
      <c r="MP31" s="1021" t="s">
        <v>505</v>
      </c>
      <c r="MQ31" s="1021"/>
      <c r="MR31" s="1021"/>
      <c r="MS31" s="1021"/>
      <c r="MT31" s="1021"/>
      <c r="MU31" s="1021"/>
      <c r="MV31" s="1021"/>
      <c r="MW31" s="372" t="s">
        <v>38</v>
      </c>
      <c r="MX31" s="1021" t="s">
        <v>505</v>
      </c>
      <c r="MY31" s="1021"/>
      <c r="MZ31" s="1021"/>
      <c r="NA31" s="1021"/>
      <c r="NB31" s="1021"/>
      <c r="NC31" s="1021"/>
      <c r="ND31" s="1021"/>
      <c r="NE31" s="372" t="s">
        <v>38</v>
      </c>
      <c r="NF31" s="1021" t="s">
        <v>505</v>
      </c>
      <c r="NG31" s="1021"/>
      <c r="NH31" s="1021"/>
      <c r="NI31" s="1021"/>
      <c r="NJ31" s="1021"/>
      <c r="NK31" s="1021"/>
      <c r="NL31" s="1021"/>
      <c r="NM31" s="372" t="s">
        <v>38</v>
      </c>
      <c r="NN31" s="1021" t="s">
        <v>505</v>
      </c>
      <c r="NO31" s="1021"/>
      <c r="NP31" s="1021"/>
      <c r="NQ31" s="1021"/>
      <c r="NR31" s="1021"/>
      <c r="NS31" s="1021"/>
      <c r="NT31" s="1021"/>
      <c r="NU31" s="372" t="s">
        <v>38</v>
      </c>
      <c r="NV31" s="1021" t="s">
        <v>505</v>
      </c>
      <c r="NW31" s="1021"/>
      <c r="NX31" s="1021"/>
      <c r="NY31" s="1021"/>
      <c r="NZ31" s="1021"/>
      <c r="OA31" s="1021"/>
      <c r="OB31" s="1021"/>
      <c r="OC31" s="372" t="s">
        <v>38</v>
      </c>
      <c r="OD31" s="1021" t="s">
        <v>505</v>
      </c>
      <c r="OE31" s="1021"/>
      <c r="OF31" s="1021"/>
      <c r="OG31" s="1021"/>
      <c r="OH31" s="1021"/>
      <c r="OI31" s="1021"/>
      <c r="OJ31" s="1021"/>
      <c r="OK31" s="372" t="s">
        <v>38</v>
      </c>
      <c r="OL31" s="1021" t="s">
        <v>505</v>
      </c>
      <c r="OM31" s="1021"/>
      <c r="ON31" s="1021"/>
      <c r="OO31" s="1021"/>
      <c r="OP31" s="1021"/>
      <c r="OQ31" s="1021"/>
      <c r="OR31" s="1021"/>
      <c r="OS31" s="372" t="s">
        <v>38</v>
      </c>
      <c r="OT31" s="1021" t="s">
        <v>505</v>
      </c>
      <c r="OU31" s="1021"/>
      <c r="OV31" s="1021"/>
      <c r="OW31" s="1021"/>
      <c r="OX31" s="1021"/>
      <c r="OY31" s="1021"/>
      <c r="OZ31" s="1021"/>
      <c r="PA31" s="372" t="s">
        <v>38</v>
      </c>
      <c r="PB31" s="1021" t="s">
        <v>505</v>
      </c>
      <c r="PC31" s="1021"/>
      <c r="PD31" s="1021"/>
      <c r="PE31" s="1021"/>
      <c r="PF31" s="1021"/>
      <c r="PG31" s="1021"/>
      <c r="PH31" s="1021"/>
      <c r="PI31" s="372" t="s">
        <v>38</v>
      </c>
      <c r="PJ31" s="1021" t="s">
        <v>505</v>
      </c>
      <c r="PK31" s="1021"/>
      <c r="PL31" s="1021"/>
      <c r="PM31" s="1021"/>
      <c r="PN31" s="1021"/>
      <c r="PO31" s="1021"/>
      <c r="PP31" s="1021"/>
      <c r="PQ31" s="372" t="s">
        <v>38</v>
      </c>
      <c r="PR31" s="1021" t="s">
        <v>505</v>
      </c>
      <c r="PS31" s="1021"/>
      <c r="PT31" s="1021"/>
      <c r="PU31" s="1021"/>
      <c r="PV31" s="1021"/>
      <c r="PW31" s="1021"/>
      <c r="PX31" s="1021"/>
      <c r="PY31" s="372" t="s">
        <v>38</v>
      </c>
      <c r="PZ31" s="1021" t="s">
        <v>505</v>
      </c>
      <c r="QA31" s="1021"/>
      <c r="QB31" s="1021"/>
      <c r="QC31" s="1021"/>
      <c r="QD31" s="1021"/>
      <c r="QE31" s="1021"/>
      <c r="QF31" s="1021"/>
      <c r="QG31" s="372" t="s">
        <v>38</v>
      </c>
      <c r="QH31" s="1021" t="s">
        <v>505</v>
      </c>
      <c r="QI31" s="1021"/>
      <c r="QJ31" s="1021"/>
      <c r="QK31" s="1021"/>
      <c r="QL31" s="1021"/>
      <c r="QM31" s="1021"/>
      <c r="QN31" s="1021"/>
      <c r="QO31" s="372" t="s">
        <v>38</v>
      </c>
      <c r="QP31" s="1021" t="s">
        <v>505</v>
      </c>
      <c r="QQ31" s="1021"/>
      <c r="QR31" s="1021"/>
      <c r="QS31" s="1021"/>
      <c r="QT31" s="1021"/>
      <c r="QU31" s="1021"/>
      <c r="QV31" s="1021"/>
      <c r="QW31" s="372" t="s">
        <v>38</v>
      </c>
      <c r="QX31" s="1021" t="s">
        <v>505</v>
      </c>
      <c r="QY31" s="1021"/>
      <c r="QZ31" s="1021"/>
      <c r="RA31" s="1021"/>
      <c r="RB31" s="1021"/>
      <c r="RC31" s="1021"/>
      <c r="RD31" s="1021"/>
      <c r="RE31" s="372" t="s">
        <v>38</v>
      </c>
      <c r="RF31" s="1021" t="s">
        <v>505</v>
      </c>
      <c r="RG31" s="1021"/>
      <c r="RH31" s="1021"/>
      <c r="RI31" s="1021"/>
      <c r="RJ31" s="1021"/>
      <c r="RK31" s="1021"/>
      <c r="RL31" s="1021"/>
      <c r="RM31" s="372" t="s">
        <v>38</v>
      </c>
      <c r="RN31" s="1021" t="s">
        <v>505</v>
      </c>
      <c r="RO31" s="1021"/>
      <c r="RP31" s="1021"/>
      <c r="RQ31" s="1021"/>
      <c r="RR31" s="1021"/>
      <c r="RS31" s="1021"/>
      <c r="RT31" s="1021"/>
      <c r="RU31" s="372" t="s">
        <v>38</v>
      </c>
      <c r="RV31" s="1021" t="s">
        <v>505</v>
      </c>
      <c r="RW31" s="1021"/>
      <c r="RX31" s="1021"/>
      <c r="RY31" s="1021"/>
      <c r="RZ31" s="1021"/>
      <c r="SA31" s="1021"/>
      <c r="SB31" s="1021"/>
      <c r="SC31" s="372" t="s">
        <v>38</v>
      </c>
      <c r="SD31" s="1021" t="s">
        <v>505</v>
      </c>
      <c r="SE31" s="1021"/>
      <c r="SF31" s="1021"/>
      <c r="SG31" s="1021"/>
      <c r="SH31" s="1021"/>
      <c r="SI31" s="1021"/>
      <c r="SJ31" s="1021"/>
      <c r="SK31" s="372" t="s">
        <v>38</v>
      </c>
      <c r="SL31" s="1021" t="s">
        <v>505</v>
      </c>
      <c r="SM31" s="1021"/>
      <c r="SN31" s="1021"/>
      <c r="SO31" s="1021"/>
      <c r="SP31" s="1021"/>
      <c r="SQ31" s="1021"/>
      <c r="SR31" s="1021"/>
      <c r="SS31" s="372" t="s">
        <v>38</v>
      </c>
      <c r="ST31" s="1021" t="s">
        <v>505</v>
      </c>
      <c r="SU31" s="1021"/>
      <c r="SV31" s="1021"/>
      <c r="SW31" s="1021"/>
      <c r="SX31" s="1021"/>
      <c r="SY31" s="1021"/>
      <c r="SZ31" s="1021"/>
      <c r="TA31" s="372" t="s">
        <v>38</v>
      </c>
      <c r="TB31" s="1021" t="s">
        <v>505</v>
      </c>
      <c r="TC31" s="1021"/>
      <c r="TD31" s="1021"/>
      <c r="TE31" s="1021"/>
      <c r="TF31" s="1021"/>
      <c r="TG31" s="1021"/>
      <c r="TH31" s="1021"/>
      <c r="TI31" s="372" t="s">
        <v>38</v>
      </c>
      <c r="TJ31" s="1021" t="s">
        <v>505</v>
      </c>
      <c r="TK31" s="1021"/>
      <c r="TL31" s="1021"/>
      <c r="TM31" s="1021"/>
      <c r="TN31" s="1021"/>
      <c r="TO31" s="1021"/>
      <c r="TP31" s="1021"/>
      <c r="TQ31" s="372" t="s">
        <v>38</v>
      </c>
      <c r="TR31" s="1021" t="s">
        <v>505</v>
      </c>
      <c r="TS31" s="1021"/>
      <c r="TT31" s="1021"/>
      <c r="TU31" s="1021"/>
      <c r="TV31" s="1021"/>
      <c r="TW31" s="1021"/>
      <c r="TX31" s="1021"/>
      <c r="TY31" s="372" t="s">
        <v>38</v>
      </c>
      <c r="TZ31" s="1021" t="s">
        <v>505</v>
      </c>
      <c r="UA31" s="1021"/>
      <c r="UB31" s="1021"/>
      <c r="UC31" s="1021"/>
      <c r="UD31" s="1021"/>
      <c r="UE31" s="1021"/>
      <c r="UF31" s="1021"/>
      <c r="UG31" s="372" t="s">
        <v>38</v>
      </c>
      <c r="UH31" s="1021" t="s">
        <v>505</v>
      </c>
      <c r="UI31" s="1021"/>
      <c r="UJ31" s="1021"/>
      <c r="UK31" s="1021"/>
      <c r="UL31" s="1021"/>
      <c r="UM31" s="1021"/>
      <c r="UN31" s="1021"/>
      <c r="UO31" s="372" t="s">
        <v>38</v>
      </c>
      <c r="UP31" s="1021" t="s">
        <v>505</v>
      </c>
      <c r="UQ31" s="1021"/>
      <c r="UR31" s="1021"/>
      <c r="US31" s="1021"/>
      <c r="UT31" s="1021"/>
      <c r="UU31" s="1021"/>
      <c r="UV31" s="1021"/>
      <c r="UW31" s="372" t="s">
        <v>38</v>
      </c>
      <c r="UX31" s="1021" t="s">
        <v>505</v>
      </c>
      <c r="UY31" s="1021"/>
      <c r="UZ31" s="1021"/>
      <c r="VA31" s="1021"/>
      <c r="VB31" s="1021"/>
      <c r="VC31" s="1021"/>
      <c r="VD31" s="1021"/>
      <c r="VE31" s="372" t="s">
        <v>38</v>
      </c>
      <c r="VF31" s="1021" t="s">
        <v>505</v>
      </c>
      <c r="VG31" s="1021"/>
      <c r="VH31" s="1021"/>
      <c r="VI31" s="1021"/>
      <c r="VJ31" s="1021"/>
      <c r="VK31" s="1021"/>
      <c r="VL31" s="1021"/>
      <c r="VM31" s="372" t="s">
        <v>38</v>
      </c>
      <c r="VN31" s="1021" t="s">
        <v>505</v>
      </c>
      <c r="VO31" s="1021"/>
      <c r="VP31" s="1021"/>
      <c r="VQ31" s="1021"/>
      <c r="VR31" s="1021"/>
      <c r="VS31" s="1021"/>
      <c r="VT31" s="1021"/>
      <c r="VU31" s="372" t="s">
        <v>38</v>
      </c>
      <c r="VV31" s="1021" t="s">
        <v>505</v>
      </c>
      <c r="VW31" s="1021"/>
      <c r="VX31" s="1021"/>
      <c r="VY31" s="1021"/>
      <c r="VZ31" s="1021"/>
      <c r="WA31" s="1021"/>
      <c r="WB31" s="1021"/>
      <c r="WC31" s="372" t="s">
        <v>38</v>
      </c>
      <c r="WD31" s="1021" t="s">
        <v>505</v>
      </c>
      <c r="WE31" s="1021"/>
      <c r="WF31" s="1021"/>
      <c r="WG31" s="1021"/>
      <c r="WH31" s="1021"/>
      <c r="WI31" s="1021"/>
      <c r="WJ31" s="1021"/>
      <c r="WK31" s="372" t="s">
        <v>38</v>
      </c>
      <c r="WL31" s="1021" t="s">
        <v>505</v>
      </c>
      <c r="WM31" s="1021"/>
      <c r="WN31" s="1021"/>
      <c r="WO31" s="1021"/>
      <c r="WP31" s="1021"/>
      <c r="WQ31" s="1021"/>
      <c r="WR31" s="1021"/>
      <c r="WS31" s="372" t="s">
        <v>38</v>
      </c>
      <c r="WT31" s="1021" t="s">
        <v>505</v>
      </c>
      <c r="WU31" s="1021"/>
      <c r="WV31" s="1021"/>
      <c r="WW31" s="1021"/>
      <c r="WX31" s="1021"/>
      <c r="WY31" s="1021"/>
      <c r="WZ31" s="1021"/>
      <c r="XA31" s="372" t="s">
        <v>38</v>
      </c>
      <c r="XB31" s="1021" t="s">
        <v>505</v>
      </c>
      <c r="XC31" s="1021"/>
      <c r="XD31" s="1021"/>
      <c r="XE31" s="1021"/>
      <c r="XF31" s="1021"/>
      <c r="XG31" s="1021"/>
      <c r="XH31" s="1021"/>
      <c r="XI31" s="372" t="s">
        <v>38</v>
      </c>
      <c r="XJ31" s="1021" t="s">
        <v>505</v>
      </c>
      <c r="XK31" s="1021"/>
      <c r="XL31" s="1021"/>
      <c r="XM31" s="1021"/>
      <c r="XN31" s="1021"/>
      <c r="XO31" s="1021"/>
      <c r="XP31" s="1021"/>
      <c r="XQ31" s="372" t="s">
        <v>38</v>
      </c>
      <c r="XR31" s="1021" t="s">
        <v>505</v>
      </c>
      <c r="XS31" s="1021"/>
      <c r="XT31" s="1021"/>
      <c r="XU31" s="1021"/>
      <c r="XV31" s="1021"/>
      <c r="XW31" s="1021"/>
      <c r="XX31" s="1021"/>
      <c r="XY31" s="372" t="s">
        <v>38</v>
      </c>
      <c r="XZ31" s="1021" t="s">
        <v>505</v>
      </c>
      <c r="YA31" s="1021"/>
      <c r="YB31" s="1021"/>
      <c r="YC31" s="1021"/>
      <c r="YD31" s="1021"/>
      <c r="YE31" s="1021"/>
      <c r="YF31" s="1021"/>
      <c r="YG31" s="372" t="s">
        <v>38</v>
      </c>
      <c r="YH31" s="1021" t="s">
        <v>505</v>
      </c>
      <c r="YI31" s="1021"/>
      <c r="YJ31" s="1021"/>
      <c r="YK31" s="1021"/>
      <c r="YL31" s="1021"/>
      <c r="YM31" s="1021"/>
      <c r="YN31" s="1021"/>
      <c r="YO31" s="372" t="s">
        <v>38</v>
      </c>
      <c r="YP31" s="1021" t="s">
        <v>505</v>
      </c>
      <c r="YQ31" s="1021"/>
      <c r="YR31" s="1021"/>
      <c r="YS31" s="1021"/>
      <c r="YT31" s="1021"/>
      <c r="YU31" s="1021"/>
      <c r="YV31" s="1021"/>
      <c r="YW31" s="372" t="s">
        <v>38</v>
      </c>
      <c r="YX31" s="1021" t="s">
        <v>505</v>
      </c>
      <c r="YY31" s="1021"/>
      <c r="YZ31" s="1021"/>
      <c r="ZA31" s="1021"/>
      <c r="ZB31" s="1021"/>
      <c r="ZC31" s="1021"/>
      <c r="ZD31" s="1021"/>
      <c r="ZE31" s="372" t="s">
        <v>38</v>
      </c>
      <c r="ZF31" s="1021" t="s">
        <v>505</v>
      </c>
      <c r="ZG31" s="1021"/>
      <c r="ZH31" s="1021"/>
      <c r="ZI31" s="1021"/>
      <c r="ZJ31" s="1021"/>
      <c r="ZK31" s="1021"/>
      <c r="ZL31" s="1021"/>
      <c r="ZM31" s="372" t="s">
        <v>38</v>
      </c>
      <c r="ZN31" s="1021" t="s">
        <v>505</v>
      </c>
      <c r="ZO31" s="1021"/>
      <c r="ZP31" s="1021"/>
      <c r="ZQ31" s="1021"/>
      <c r="ZR31" s="1021"/>
      <c r="ZS31" s="1021"/>
      <c r="ZT31" s="1021"/>
      <c r="ZU31" s="372" t="s">
        <v>38</v>
      </c>
      <c r="ZV31" s="1021" t="s">
        <v>505</v>
      </c>
      <c r="ZW31" s="1021"/>
      <c r="ZX31" s="1021"/>
      <c r="ZY31" s="1021"/>
      <c r="ZZ31" s="1021"/>
      <c r="AAA31" s="1021"/>
      <c r="AAB31" s="1021"/>
      <c r="AAC31" s="372" t="s">
        <v>38</v>
      </c>
      <c r="AAD31" s="1021" t="s">
        <v>505</v>
      </c>
      <c r="AAE31" s="1021"/>
      <c r="AAF31" s="1021"/>
      <c r="AAG31" s="1021"/>
      <c r="AAH31" s="1021"/>
      <c r="AAI31" s="1021"/>
      <c r="AAJ31" s="1021"/>
      <c r="AAK31" s="372" t="s">
        <v>38</v>
      </c>
      <c r="AAL31" s="1021" t="s">
        <v>505</v>
      </c>
      <c r="AAM31" s="1021"/>
      <c r="AAN31" s="1021"/>
      <c r="AAO31" s="1021"/>
      <c r="AAP31" s="1021"/>
      <c r="AAQ31" s="1021"/>
      <c r="AAR31" s="1021"/>
      <c r="AAS31" s="372" t="s">
        <v>38</v>
      </c>
      <c r="AAT31" s="1021" t="s">
        <v>505</v>
      </c>
      <c r="AAU31" s="1021"/>
      <c r="AAV31" s="1021"/>
      <c r="AAW31" s="1021"/>
      <c r="AAX31" s="1021"/>
      <c r="AAY31" s="1021"/>
      <c r="AAZ31" s="1021"/>
      <c r="ABA31" s="372" t="s">
        <v>38</v>
      </c>
      <c r="ABB31" s="1021" t="s">
        <v>505</v>
      </c>
      <c r="ABC31" s="1021"/>
      <c r="ABD31" s="1021"/>
      <c r="ABE31" s="1021"/>
      <c r="ABF31" s="1021"/>
      <c r="ABG31" s="1021"/>
      <c r="ABH31" s="1021"/>
      <c r="ABI31" s="372" t="s">
        <v>38</v>
      </c>
      <c r="ABJ31" s="1021" t="s">
        <v>505</v>
      </c>
      <c r="ABK31" s="1021"/>
      <c r="ABL31" s="1021"/>
      <c r="ABM31" s="1021"/>
      <c r="ABN31" s="1021"/>
      <c r="ABO31" s="1021"/>
      <c r="ABP31" s="1021"/>
      <c r="ABQ31" s="372" t="s">
        <v>38</v>
      </c>
      <c r="ABR31" s="1021" t="s">
        <v>505</v>
      </c>
      <c r="ABS31" s="1021"/>
      <c r="ABT31" s="1021"/>
      <c r="ABU31" s="1021"/>
      <c r="ABV31" s="1021"/>
      <c r="ABW31" s="1021"/>
      <c r="ABX31" s="1021"/>
      <c r="ABY31" s="372" t="s">
        <v>38</v>
      </c>
      <c r="ABZ31" s="1021" t="s">
        <v>505</v>
      </c>
      <c r="ACA31" s="1021"/>
      <c r="ACB31" s="1021"/>
      <c r="ACC31" s="1021"/>
      <c r="ACD31" s="1021"/>
      <c r="ACE31" s="1021"/>
      <c r="ACF31" s="1021"/>
      <c r="ACG31" s="372" t="s">
        <v>38</v>
      </c>
      <c r="ACH31" s="1021" t="s">
        <v>505</v>
      </c>
      <c r="ACI31" s="1021"/>
      <c r="ACJ31" s="1021"/>
      <c r="ACK31" s="1021"/>
      <c r="ACL31" s="1021"/>
      <c r="ACM31" s="1021"/>
      <c r="ACN31" s="1021"/>
      <c r="ACO31" s="372" t="s">
        <v>38</v>
      </c>
      <c r="ACP31" s="1021" t="s">
        <v>505</v>
      </c>
      <c r="ACQ31" s="1021"/>
      <c r="ACR31" s="1021"/>
      <c r="ACS31" s="1021"/>
      <c r="ACT31" s="1021"/>
      <c r="ACU31" s="1021"/>
      <c r="ACV31" s="1021"/>
      <c r="ACW31" s="372" t="s">
        <v>38</v>
      </c>
      <c r="ACX31" s="1021" t="s">
        <v>505</v>
      </c>
      <c r="ACY31" s="1021"/>
      <c r="ACZ31" s="1021"/>
      <c r="ADA31" s="1021"/>
      <c r="ADB31" s="1021"/>
      <c r="ADC31" s="1021"/>
      <c r="ADD31" s="1021"/>
      <c r="ADE31" s="372" t="s">
        <v>38</v>
      </c>
      <c r="ADF31" s="1021" t="s">
        <v>505</v>
      </c>
      <c r="ADG31" s="1021"/>
      <c r="ADH31" s="1021"/>
      <c r="ADI31" s="1021"/>
      <c r="ADJ31" s="1021"/>
      <c r="ADK31" s="1021"/>
      <c r="ADL31" s="1021"/>
      <c r="ADM31" s="372" t="s">
        <v>38</v>
      </c>
      <c r="ADN31" s="1021" t="s">
        <v>505</v>
      </c>
      <c r="ADO31" s="1021"/>
      <c r="ADP31" s="1021"/>
      <c r="ADQ31" s="1021"/>
      <c r="ADR31" s="1021"/>
      <c r="ADS31" s="1021"/>
      <c r="ADT31" s="1021"/>
      <c r="ADU31" s="372" t="s">
        <v>38</v>
      </c>
      <c r="ADV31" s="1021" t="s">
        <v>505</v>
      </c>
      <c r="ADW31" s="1021"/>
      <c r="ADX31" s="1021"/>
      <c r="ADY31" s="1021"/>
      <c r="ADZ31" s="1021"/>
      <c r="AEA31" s="1021"/>
      <c r="AEB31" s="1021"/>
      <c r="AEC31" s="372" t="s">
        <v>38</v>
      </c>
      <c r="AED31" s="1021" t="s">
        <v>505</v>
      </c>
      <c r="AEE31" s="1021"/>
      <c r="AEF31" s="1021"/>
      <c r="AEG31" s="1021"/>
      <c r="AEH31" s="1021"/>
      <c r="AEI31" s="1021"/>
      <c r="AEJ31" s="1021"/>
      <c r="AEK31" s="372" t="s">
        <v>38</v>
      </c>
      <c r="AEL31" s="1021" t="s">
        <v>505</v>
      </c>
      <c r="AEM31" s="1021"/>
      <c r="AEN31" s="1021"/>
      <c r="AEO31" s="1021"/>
      <c r="AEP31" s="1021"/>
      <c r="AEQ31" s="1021"/>
      <c r="AER31" s="1021"/>
      <c r="AES31" s="372" t="s">
        <v>38</v>
      </c>
      <c r="AET31" s="1021" t="s">
        <v>505</v>
      </c>
      <c r="AEU31" s="1021"/>
      <c r="AEV31" s="1021"/>
      <c r="AEW31" s="1021"/>
      <c r="AEX31" s="1021"/>
      <c r="AEY31" s="1021"/>
      <c r="AEZ31" s="1021"/>
      <c r="AFA31" s="372" t="s">
        <v>38</v>
      </c>
      <c r="AFB31" s="1021" t="s">
        <v>505</v>
      </c>
      <c r="AFC31" s="1021"/>
      <c r="AFD31" s="1021"/>
      <c r="AFE31" s="1021"/>
      <c r="AFF31" s="1021"/>
      <c r="AFG31" s="1021"/>
      <c r="AFH31" s="1021"/>
      <c r="AFI31" s="372" t="s">
        <v>38</v>
      </c>
      <c r="AFJ31" s="1021" t="s">
        <v>505</v>
      </c>
      <c r="AFK31" s="1021"/>
      <c r="AFL31" s="1021"/>
      <c r="AFM31" s="1021"/>
      <c r="AFN31" s="1021"/>
      <c r="AFO31" s="1021"/>
      <c r="AFP31" s="1021"/>
      <c r="AFQ31" s="372" t="s">
        <v>38</v>
      </c>
      <c r="AFR31" s="1021" t="s">
        <v>505</v>
      </c>
      <c r="AFS31" s="1021"/>
      <c r="AFT31" s="1021"/>
      <c r="AFU31" s="1021"/>
      <c r="AFV31" s="1021"/>
      <c r="AFW31" s="1021"/>
      <c r="AFX31" s="1021"/>
      <c r="AFY31" s="372" t="s">
        <v>38</v>
      </c>
      <c r="AFZ31" s="1021" t="s">
        <v>505</v>
      </c>
      <c r="AGA31" s="1021"/>
      <c r="AGB31" s="1021"/>
      <c r="AGC31" s="1021"/>
      <c r="AGD31" s="1021"/>
      <c r="AGE31" s="1021"/>
      <c r="AGF31" s="1021"/>
      <c r="AGG31" s="372" t="s">
        <v>38</v>
      </c>
      <c r="AGH31" s="1021" t="s">
        <v>505</v>
      </c>
      <c r="AGI31" s="1021"/>
      <c r="AGJ31" s="1021"/>
      <c r="AGK31" s="1021"/>
      <c r="AGL31" s="1021"/>
      <c r="AGM31" s="1021"/>
      <c r="AGN31" s="1021"/>
      <c r="AGO31" s="372" t="s">
        <v>38</v>
      </c>
      <c r="AGP31" s="1021" t="s">
        <v>505</v>
      </c>
      <c r="AGQ31" s="1021"/>
      <c r="AGR31" s="1021"/>
      <c r="AGS31" s="1021"/>
      <c r="AGT31" s="1021"/>
      <c r="AGU31" s="1021"/>
      <c r="AGV31" s="1021"/>
      <c r="AGW31" s="372" t="s">
        <v>38</v>
      </c>
      <c r="AGX31" s="1021" t="s">
        <v>505</v>
      </c>
      <c r="AGY31" s="1021"/>
      <c r="AGZ31" s="1021"/>
      <c r="AHA31" s="1021"/>
      <c r="AHB31" s="1021"/>
      <c r="AHC31" s="1021"/>
      <c r="AHD31" s="1021"/>
      <c r="AHE31" s="372" t="s">
        <v>38</v>
      </c>
      <c r="AHF31" s="1021" t="s">
        <v>505</v>
      </c>
      <c r="AHG31" s="1021"/>
      <c r="AHH31" s="1021"/>
      <c r="AHI31" s="1021"/>
      <c r="AHJ31" s="1021"/>
      <c r="AHK31" s="1021"/>
      <c r="AHL31" s="1021"/>
      <c r="AHM31" s="372" t="s">
        <v>38</v>
      </c>
      <c r="AHN31" s="1021" t="s">
        <v>505</v>
      </c>
      <c r="AHO31" s="1021"/>
      <c r="AHP31" s="1021"/>
      <c r="AHQ31" s="1021"/>
      <c r="AHR31" s="1021"/>
      <c r="AHS31" s="1021"/>
      <c r="AHT31" s="1021"/>
      <c r="AHU31" s="372" t="s">
        <v>38</v>
      </c>
      <c r="AHV31" s="1021" t="s">
        <v>505</v>
      </c>
      <c r="AHW31" s="1021"/>
      <c r="AHX31" s="1021"/>
      <c r="AHY31" s="1021"/>
      <c r="AHZ31" s="1021"/>
      <c r="AIA31" s="1021"/>
      <c r="AIB31" s="1021"/>
      <c r="AIC31" s="372" t="s">
        <v>38</v>
      </c>
      <c r="AID31" s="1021" t="s">
        <v>505</v>
      </c>
      <c r="AIE31" s="1021"/>
      <c r="AIF31" s="1021"/>
      <c r="AIG31" s="1021"/>
      <c r="AIH31" s="1021"/>
      <c r="AII31" s="1021"/>
      <c r="AIJ31" s="1021"/>
      <c r="AIK31" s="372" t="s">
        <v>38</v>
      </c>
      <c r="AIL31" s="1021" t="s">
        <v>505</v>
      </c>
      <c r="AIM31" s="1021"/>
      <c r="AIN31" s="1021"/>
      <c r="AIO31" s="1021"/>
      <c r="AIP31" s="1021"/>
      <c r="AIQ31" s="1021"/>
      <c r="AIR31" s="1021"/>
      <c r="AIS31" s="372" t="s">
        <v>38</v>
      </c>
      <c r="AIT31" s="1021" t="s">
        <v>505</v>
      </c>
      <c r="AIU31" s="1021"/>
      <c r="AIV31" s="1021"/>
      <c r="AIW31" s="1021"/>
      <c r="AIX31" s="1021"/>
      <c r="AIY31" s="1021"/>
      <c r="AIZ31" s="1021"/>
      <c r="AJA31" s="372" t="s">
        <v>38</v>
      </c>
      <c r="AJB31" s="1021" t="s">
        <v>505</v>
      </c>
      <c r="AJC31" s="1021"/>
      <c r="AJD31" s="1021"/>
      <c r="AJE31" s="1021"/>
      <c r="AJF31" s="1021"/>
      <c r="AJG31" s="1021"/>
      <c r="AJH31" s="1021"/>
      <c r="AJI31" s="372" t="s">
        <v>38</v>
      </c>
      <c r="AJJ31" s="1021" t="s">
        <v>505</v>
      </c>
      <c r="AJK31" s="1021"/>
      <c r="AJL31" s="1021"/>
      <c r="AJM31" s="1021"/>
      <c r="AJN31" s="1021"/>
      <c r="AJO31" s="1021"/>
      <c r="AJP31" s="1021"/>
      <c r="AJQ31" s="372" t="s">
        <v>38</v>
      </c>
      <c r="AJR31" s="1021" t="s">
        <v>505</v>
      </c>
      <c r="AJS31" s="1021"/>
      <c r="AJT31" s="1021"/>
      <c r="AJU31" s="1021"/>
      <c r="AJV31" s="1021"/>
      <c r="AJW31" s="1021"/>
      <c r="AJX31" s="1021"/>
      <c r="AJY31" s="372" t="s">
        <v>38</v>
      </c>
      <c r="AJZ31" s="1021" t="s">
        <v>505</v>
      </c>
      <c r="AKA31" s="1021"/>
      <c r="AKB31" s="1021"/>
      <c r="AKC31" s="1021"/>
      <c r="AKD31" s="1021"/>
      <c r="AKE31" s="1021"/>
      <c r="AKF31" s="1021"/>
      <c r="AKG31" s="372" t="s">
        <v>38</v>
      </c>
      <c r="AKH31" s="1021" t="s">
        <v>505</v>
      </c>
      <c r="AKI31" s="1021"/>
      <c r="AKJ31" s="1021"/>
      <c r="AKK31" s="1021"/>
      <c r="AKL31" s="1021"/>
      <c r="AKM31" s="1021"/>
      <c r="AKN31" s="1021"/>
      <c r="AKO31" s="372" t="s">
        <v>38</v>
      </c>
      <c r="AKP31" s="1021" t="s">
        <v>505</v>
      </c>
      <c r="AKQ31" s="1021"/>
      <c r="AKR31" s="1021"/>
      <c r="AKS31" s="1021"/>
      <c r="AKT31" s="1021"/>
      <c r="AKU31" s="1021"/>
      <c r="AKV31" s="1021"/>
      <c r="AKW31" s="372" t="s">
        <v>38</v>
      </c>
      <c r="AKX31" s="1021" t="s">
        <v>505</v>
      </c>
      <c r="AKY31" s="1021"/>
      <c r="AKZ31" s="1021"/>
      <c r="ALA31" s="1021"/>
      <c r="ALB31" s="1021"/>
      <c r="ALC31" s="1021"/>
      <c r="ALD31" s="1021"/>
      <c r="ALE31" s="372" t="s">
        <v>38</v>
      </c>
      <c r="ALF31" s="1021" t="s">
        <v>505</v>
      </c>
      <c r="ALG31" s="1021"/>
      <c r="ALH31" s="1021"/>
      <c r="ALI31" s="1021"/>
      <c r="ALJ31" s="1021"/>
      <c r="ALK31" s="1021"/>
      <c r="ALL31" s="1021"/>
      <c r="ALM31" s="372" t="s">
        <v>38</v>
      </c>
      <c r="ALN31" s="1021" t="s">
        <v>505</v>
      </c>
      <c r="ALO31" s="1021"/>
      <c r="ALP31" s="1021"/>
      <c r="ALQ31" s="1021"/>
      <c r="ALR31" s="1021"/>
      <c r="ALS31" s="1021"/>
      <c r="ALT31" s="1021"/>
      <c r="ALU31" s="372" t="s">
        <v>38</v>
      </c>
      <c r="ALV31" s="1021" t="s">
        <v>505</v>
      </c>
      <c r="ALW31" s="1021"/>
      <c r="ALX31" s="1021"/>
      <c r="ALY31" s="1021"/>
      <c r="ALZ31" s="1021"/>
      <c r="AMA31" s="1021"/>
      <c r="AMB31" s="1021"/>
      <c r="AMC31" s="372" t="s">
        <v>38</v>
      </c>
      <c r="AMD31" s="1021" t="s">
        <v>505</v>
      </c>
      <c r="AME31" s="1021"/>
      <c r="AMF31" s="1021"/>
      <c r="AMG31" s="1021"/>
      <c r="AMH31" s="1021"/>
      <c r="AMI31" s="1021"/>
      <c r="AMJ31" s="1021"/>
      <c r="AMK31" s="372" t="s">
        <v>38</v>
      </c>
      <c r="AML31" s="1021" t="s">
        <v>505</v>
      </c>
      <c r="AMM31" s="1021"/>
      <c r="AMN31" s="1021"/>
      <c r="AMO31" s="1021"/>
      <c r="AMP31" s="1021"/>
      <c r="AMQ31" s="1021"/>
      <c r="AMR31" s="1021"/>
      <c r="AMS31" s="372" t="s">
        <v>38</v>
      </c>
      <c r="AMT31" s="1021" t="s">
        <v>505</v>
      </c>
      <c r="AMU31" s="1021"/>
      <c r="AMV31" s="1021"/>
      <c r="AMW31" s="1021"/>
      <c r="AMX31" s="1021"/>
      <c r="AMY31" s="1021"/>
      <c r="AMZ31" s="1021"/>
      <c r="ANA31" s="372" t="s">
        <v>38</v>
      </c>
      <c r="ANB31" s="1021" t="s">
        <v>505</v>
      </c>
      <c r="ANC31" s="1021"/>
      <c r="AND31" s="1021"/>
      <c r="ANE31" s="1021"/>
      <c r="ANF31" s="1021"/>
      <c r="ANG31" s="1021"/>
      <c r="ANH31" s="1021"/>
      <c r="ANI31" s="372" t="s">
        <v>38</v>
      </c>
      <c r="ANJ31" s="1021" t="s">
        <v>505</v>
      </c>
      <c r="ANK31" s="1021"/>
      <c r="ANL31" s="1021"/>
      <c r="ANM31" s="1021"/>
      <c r="ANN31" s="1021"/>
      <c r="ANO31" s="1021"/>
      <c r="ANP31" s="1021"/>
      <c r="ANQ31" s="372" t="s">
        <v>38</v>
      </c>
      <c r="ANR31" s="1021" t="s">
        <v>505</v>
      </c>
      <c r="ANS31" s="1021"/>
      <c r="ANT31" s="1021"/>
      <c r="ANU31" s="1021"/>
      <c r="ANV31" s="1021"/>
      <c r="ANW31" s="1021"/>
      <c r="ANX31" s="1021"/>
      <c r="ANY31" s="372" t="s">
        <v>38</v>
      </c>
      <c r="ANZ31" s="1021" t="s">
        <v>505</v>
      </c>
      <c r="AOA31" s="1021"/>
      <c r="AOB31" s="1021"/>
      <c r="AOC31" s="1021"/>
      <c r="AOD31" s="1021"/>
      <c r="AOE31" s="1021"/>
      <c r="AOF31" s="1021"/>
      <c r="AOG31" s="372" t="s">
        <v>38</v>
      </c>
      <c r="AOH31" s="1021" t="s">
        <v>505</v>
      </c>
      <c r="AOI31" s="1021"/>
      <c r="AOJ31" s="1021"/>
      <c r="AOK31" s="1021"/>
      <c r="AOL31" s="1021"/>
      <c r="AOM31" s="1021"/>
      <c r="AON31" s="1021"/>
      <c r="AOO31" s="372" t="s">
        <v>38</v>
      </c>
      <c r="AOP31" s="1021" t="s">
        <v>505</v>
      </c>
      <c r="AOQ31" s="1021"/>
      <c r="AOR31" s="1021"/>
      <c r="AOS31" s="1021"/>
      <c r="AOT31" s="1021"/>
      <c r="AOU31" s="1021"/>
      <c r="AOV31" s="1021"/>
      <c r="AOW31" s="372" t="s">
        <v>38</v>
      </c>
      <c r="AOX31" s="1021" t="s">
        <v>505</v>
      </c>
      <c r="AOY31" s="1021"/>
      <c r="AOZ31" s="1021"/>
      <c r="APA31" s="1021"/>
      <c r="APB31" s="1021"/>
      <c r="APC31" s="1021"/>
      <c r="APD31" s="1021"/>
      <c r="APE31" s="372" t="s">
        <v>38</v>
      </c>
      <c r="APF31" s="1021" t="s">
        <v>505</v>
      </c>
      <c r="APG31" s="1021"/>
      <c r="APH31" s="1021"/>
      <c r="API31" s="1021"/>
      <c r="APJ31" s="1021"/>
      <c r="APK31" s="1021"/>
      <c r="APL31" s="1021"/>
      <c r="APM31" s="372" t="s">
        <v>38</v>
      </c>
      <c r="APN31" s="1021" t="s">
        <v>505</v>
      </c>
      <c r="APO31" s="1021"/>
      <c r="APP31" s="1021"/>
      <c r="APQ31" s="1021"/>
      <c r="APR31" s="1021"/>
      <c r="APS31" s="1021"/>
      <c r="APT31" s="1021"/>
      <c r="APU31" s="372" t="s">
        <v>38</v>
      </c>
      <c r="APV31" s="1021" t="s">
        <v>505</v>
      </c>
      <c r="APW31" s="1021"/>
      <c r="APX31" s="1021"/>
      <c r="APY31" s="1021"/>
      <c r="APZ31" s="1021"/>
      <c r="AQA31" s="1021"/>
      <c r="AQB31" s="1021"/>
      <c r="AQC31" s="372" t="s">
        <v>38</v>
      </c>
      <c r="AQD31" s="1021" t="s">
        <v>505</v>
      </c>
      <c r="AQE31" s="1021"/>
      <c r="AQF31" s="1021"/>
      <c r="AQG31" s="1021"/>
      <c r="AQH31" s="1021"/>
      <c r="AQI31" s="1021"/>
      <c r="AQJ31" s="1021"/>
      <c r="AQK31" s="372" t="s">
        <v>38</v>
      </c>
      <c r="AQL31" s="1021" t="s">
        <v>505</v>
      </c>
      <c r="AQM31" s="1021"/>
      <c r="AQN31" s="1021"/>
      <c r="AQO31" s="1021"/>
      <c r="AQP31" s="1021"/>
      <c r="AQQ31" s="1021"/>
      <c r="AQR31" s="1021"/>
      <c r="AQS31" s="372" t="s">
        <v>38</v>
      </c>
      <c r="AQT31" s="1021" t="s">
        <v>505</v>
      </c>
      <c r="AQU31" s="1021"/>
      <c r="AQV31" s="1021"/>
      <c r="AQW31" s="1021"/>
      <c r="AQX31" s="1021"/>
      <c r="AQY31" s="1021"/>
      <c r="AQZ31" s="1021"/>
      <c r="ARA31" s="372" t="s">
        <v>38</v>
      </c>
      <c r="ARB31" s="1021" t="s">
        <v>505</v>
      </c>
      <c r="ARC31" s="1021"/>
      <c r="ARD31" s="1021"/>
      <c r="ARE31" s="1021"/>
      <c r="ARF31" s="1021"/>
      <c r="ARG31" s="1021"/>
      <c r="ARH31" s="1021"/>
      <c r="ARI31" s="372" t="s">
        <v>38</v>
      </c>
      <c r="ARJ31" s="1021" t="s">
        <v>505</v>
      </c>
      <c r="ARK31" s="1021"/>
      <c r="ARL31" s="1021"/>
      <c r="ARM31" s="1021"/>
      <c r="ARN31" s="1021"/>
      <c r="ARO31" s="1021"/>
      <c r="ARP31" s="1021"/>
      <c r="ARQ31" s="372" t="s">
        <v>38</v>
      </c>
      <c r="ARR31" s="1021" t="s">
        <v>505</v>
      </c>
      <c r="ARS31" s="1021"/>
      <c r="ART31" s="1021"/>
      <c r="ARU31" s="1021"/>
      <c r="ARV31" s="1021"/>
      <c r="ARW31" s="1021"/>
      <c r="ARX31" s="1021"/>
      <c r="ARY31" s="372" t="s">
        <v>38</v>
      </c>
      <c r="ARZ31" s="1021" t="s">
        <v>505</v>
      </c>
      <c r="ASA31" s="1021"/>
      <c r="ASB31" s="1021"/>
      <c r="ASC31" s="1021"/>
      <c r="ASD31" s="1021"/>
      <c r="ASE31" s="1021"/>
      <c r="ASF31" s="1021"/>
      <c r="ASG31" s="372" t="s">
        <v>38</v>
      </c>
      <c r="ASH31" s="1021" t="s">
        <v>505</v>
      </c>
      <c r="ASI31" s="1021"/>
      <c r="ASJ31" s="1021"/>
      <c r="ASK31" s="1021"/>
      <c r="ASL31" s="1021"/>
      <c r="ASM31" s="1021"/>
      <c r="ASN31" s="1021"/>
      <c r="ASO31" s="372" t="s">
        <v>38</v>
      </c>
      <c r="ASP31" s="1021" t="s">
        <v>505</v>
      </c>
      <c r="ASQ31" s="1021"/>
      <c r="ASR31" s="1021"/>
      <c r="ASS31" s="1021"/>
      <c r="AST31" s="1021"/>
      <c r="ASU31" s="1021"/>
      <c r="ASV31" s="1021"/>
      <c r="ASW31" s="372" t="s">
        <v>38</v>
      </c>
      <c r="ASX31" s="1021" t="s">
        <v>505</v>
      </c>
      <c r="ASY31" s="1021"/>
      <c r="ASZ31" s="1021"/>
      <c r="ATA31" s="1021"/>
      <c r="ATB31" s="1021"/>
      <c r="ATC31" s="1021"/>
      <c r="ATD31" s="1021"/>
      <c r="ATE31" s="372" t="s">
        <v>38</v>
      </c>
      <c r="ATF31" s="1021" t="s">
        <v>505</v>
      </c>
      <c r="ATG31" s="1021"/>
      <c r="ATH31" s="1021"/>
      <c r="ATI31" s="1021"/>
      <c r="ATJ31" s="1021"/>
      <c r="ATK31" s="1021"/>
      <c r="ATL31" s="1021"/>
      <c r="ATM31" s="372" t="s">
        <v>38</v>
      </c>
      <c r="ATN31" s="1021" t="s">
        <v>505</v>
      </c>
      <c r="ATO31" s="1021"/>
      <c r="ATP31" s="1021"/>
      <c r="ATQ31" s="1021"/>
      <c r="ATR31" s="1021"/>
      <c r="ATS31" s="1021"/>
      <c r="ATT31" s="1021"/>
      <c r="ATU31" s="372" t="s">
        <v>38</v>
      </c>
      <c r="ATV31" s="1021" t="s">
        <v>505</v>
      </c>
      <c r="ATW31" s="1021"/>
      <c r="ATX31" s="1021"/>
      <c r="ATY31" s="1021"/>
      <c r="ATZ31" s="1021"/>
      <c r="AUA31" s="1021"/>
      <c r="AUB31" s="1021"/>
      <c r="AUC31" s="372" t="s">
        <v>38</v>
      </c>
      <c r="AUD31" s="1021" t="s">
        <v>505</v>
      </c>
      <c r="AUE31" s="1021"/>
      <c r="AUF31" s="1021"/>
      <c r="AUG31" s="1021"/>
      <c r="AUH31" s="1021"/>
      <c r="AUI31" s="1021"/>
      <c r="AUJ31" s="1021"/>
      <c r="AUK31" s="372" t="s">
        <v>38</v>
      </c>
      <c r="AUL31" s="1021" t="s">
        <v>505</v>
      </c>
      <c r="AUM31" s="1021"/>
      <c r="AUN31" s="1021"/>
      <c r="AUO31" s="1021"/>
      <c r="AUP31" s="1021"/>
      <c r="AUQ31" s="1021"/>
      <c r="AUR31" s="1021"/>
      <c r="AUS31" s="372" t="s">
        <v>38</v>
      </c>
      <c r="AUT31" s="1021" t="s">
        <v>505</v>
      </c>
      <c r="AUU31" s="1021"/>
      <c r="AUV31" s="1021"/>
      <c r="AUW31" s="1021"/>
      <c r="AUX31" s="1021"/>
      <c r="AUY31" s="1021"/>
      <c r="AUZ31" s="1021"/>
      <c r="AVA31" s="372" t="s">
        <v>38</v>
      </c>
      <c r="AVB31" s="1021" t="s">
        <v>505</v>
      </c>
      <c r="AVC31" s="1021"/>
      <c r="AVD31" s="1021"/>
      <c r="AVE31" s="1021"/>
      <c r="AVF31" s="1021"/>
      <c r="AVG31" s="1021"/>
      <c r="AVH31" s="1021"/>
      <c r="AVI31" s="372" t="s">
        <v>38</v>
      </c>
      <c r="AVJ31" s="1021" t="s">
        <v>505</v>
      </c>
      <c r="AVK31" s="1021"/>
      <c r="AVL31" s="1021"/>
      <c r="AVM31" s="1021"/>
      <c r="AVN31" s="1021"/>
      <c r="AVO31" s="1021"/>
      <c r="AVP31" s="1021"/>
      <c r="AVQ31" s="372" t="s">
        <v>38</v>
      </c>
      <c r="AVR31" s="1021" t="s">
        <v>505</v>
      </c>
      <c r="AVS31" s="1021"/>
      <c r="AVT31" s="1021"/>
      <c r="AVU31" s="1021"/>
      <c r="AVV31" s="1021"/>
      <c r="AVW31" s="1021"/>
      <c r="AVX31" s="1021"/>
      <c r="AVY31" s="372" t="s">
        <v>38</v>
      </c>
      <c r="AVZ31" s="1021" t="s">
        <v>505</v>
      </c>
      <c r="AWA31" s="1021"/>
      <c r="AWB31" s="1021"/>
      <c r="AWC31" s="1021"/>
      <c r="AWD31" s="1021"/>
      <c r="AWE31" s="1021"/>
      <c r="AWF31" s="1021"/>
      <c r="AWG31" s="372" t="s">
        <v>38</v>
      </c>
      <c r="AWH31" s="1021" t="s">
        <v>505</v>
      </c>
      <c r="AWI31" s="1021"/>
      <c r="AWJ31" s="1021"/>
      <c r="AWK31" s="1021"/>
      <c r="AWL31" s="1021"/>
      <c r="AWM31" s="1021"/>
      <c r="AWN31" s="1021"/>
      <c r="AWO31" s="372" t="s">
        <v>38</v>
      </c>
      <c r="AWP31" s="1021" t="s">
        <v>505</v>
      </c>
      <c r="AWQ31" s="1021"/>
      <c r="AWR31" s="1021"/>
      <c r="AWS31" s="1021"/>
      <c r="AWT31" s="1021"/>
      <c r="AWU31" s="1021"/>
      <c r="AWV31" s="1021"/>
      <c r="AWW31" s="372" t="s">
        <v>38</v>
      </c>
      <c r="AWX31" s="1021" t="s">
        <v>505</v>
      </c>
      <c r="AWY31" s="1021"/>
      <c r="AWZ31" s="1021"/>
      <c r="AXA31" s="1021"/>
      <c r="AXB31" s="1021"/>
      <c r="AXC31" s="1021"/>
      <c r="AXD31" s="1021"/>
      <c r="AXE31" s="372" t="s">
        <v>38</v>
      </c>
      <c r="AXF31" s="1021" t="s">
        <v>505</v>
      </c>
      <c r="AXG31" s="1021"/>
      <c r="AXH31" s="1021"/>
      <c r="AXI31" s="1021"/>
      <c r="AXJ31" s="1021"/>
      <c r="AXK31" s="1021"/>
      <c r="AXL31" s="1021"/>
      <c r="AXM31" s="372" t="s">
        <v>38</v>
      </c>
      <c r="AXN31" s="1021" t="s">
        <v>505</v>
      </c>
      <c r="AXO31" s="1021"/>
      <c r="AXP31" s="1021"/>
      <c r="AXQ31" s="1021"/>
      <c r="AXR31" s="1021"/>
      <c r="AXS31" s="1021"/>
      <c r="AXT31" s="1021"/>
      <c r="AXU31" s="372" t="s">
        <v>38</v>
      </c>
      <c r="AXV31" s="1021" t="s">
        <v>505</v>
      </c>
      <c r="AXW31" s="1021"/>
      <c r="AXX31" s="1021"/>
      <c r="AXY31" s="1021"/>
      <c r="AXZ31" s="1021"/>
      <c r="AYA31" s="1021"/>
      <c r="AYB31" s="1021"/>
      <c r="AYC31" s="372" t="s">
        <v>38</v>
      </c>
      <c r="AYD31" s="1021" t="s">
        <v>505</v>
      </c>
      <c r="AYE31" s="1021"/>
      <c r="AYF31" s="1021"/>
      <c r="AYG31" s="1021"/>
      <c r="AYH31" s="1021"/>
      <c r="AYI31" s="1021"/>
      <c r="AYJ31" s="1021"/>
      <c r="AYK31" s="372" t="s">
        <v>38</v>
      </c>
      <c r="AYL31" s="1021" t="s">
        <v>505</v>
      </c>
      <c r="AYM31" s="1021"/>
      <c r="AYN31" s="1021"/>
      <c r="AYO31" s="1021"/>
      <c r="AYP31" s="1021"/>
      <c r="AYQ31" s="1021"/>
      <c r="AYR31" s="1021"/>
      <c r="AYS31" s="372" t="s">
        <v>38</v>
      </c>
      <c r="AYT31" s="1021" t="s">
        <v>505</v>
      </c>
      <c r="AYU31" s="1021"/>
      <c r="AYV31" s="1021"/>
      <c r="AYW31" s="1021"/>
      <c r="AYX31" s="1021"/>
      <c r="AYY31" s="1021"/>
      <c r="AYZ31" s="1021"/>
      <c r="AZA31" s="372" t="s">
        <v>38</v>
      </c>
      <c r="AZB31" s="1021" t="s">
        <v>505</v>
      </c>
      <c r="AZC31" s="1021"/>
      <c r="AZD31" s="1021"/>
      <c r="AZE31" s="1021"/>
      <c r="AZF31" s="1021"/>
      <c r="AZG31" s="1021"/>
      <c r="AZH31" s="1021"/>
      <c r="AZI31" s="372" t="s">
        <v>38</v>
      </c>
      <c r="AZJ31" s="1021" t="s">
        <v>505</v>
      </c>
      <c r="AZK31" s="1021"/>
      <c r="AZL31" s="1021"/>
      <c r="AZM31" s="1021"/>
      <c r="AZN31" s="1021"/>
      <c r="AZO31" s="1021"/>
      <c r="AZP31" s="1021"/>
      <c r="AZQ31" s="372" t="s">
        <v>38</v>
      </c>
      <c r="AZR31" s="1021" t="s">
        <v>505</v>
      </c>
      <c r="AZS31" s="1021"/>
      <c r="AZT31" s="1021"/>
      <c r="AZU31" s="1021"/>
      <c r="AZV31" s="1021"/>
      <c r="AZW31" s="1021"/>
      <c r="AZX31" s="1021"/>
      <c r="AZY31" s="372" t="s">
        <v>38</v>
      </c>
      <c r="AZZ31" s="1021" t="s">
        <v>505</v>
      </c>
      <c r="BAA31" s="1021"/>
      <c r="BAB31" s="1021"/>
      <c r="BAC31" s="1021"/>
      <c r="BAD31" s="1021"/>
      <c r="BAE31" s="1021"/>
      <c r="BAF31" s="1021"/>
      <c r="BAG31" s="372" t="s">
        <v>38</v>
      </c>
      <c r="BAH31" s="1021" t="s">
        <v>505</v>
      </c>
      <c r="BAI31" s="1021"/>
      <c r="BAJ31" s="1021"/>
      <c r="BAK31" s="1021"/>
      <c r="BAL31" s="1021"/>
      <c r="BAM31" s="1021"/>
      <c r="BAN31" s="1021"/>
      <c r="BAO31" s="372" t="s">
        <v>38</v>
      </c>
      <c r="BAP31" s="1021" t="s">
        <v>505</v>
      </c>
      <c r="BAQ31" s="1021"/>
      <c r="BAR31" s="1021"/>
      <c r="BAS31" s="1021"/>
      <c r="BAT31" s="1021"/>
      <c r="BAU31" s="1021"/>
      <c r="BAV31" s="1021"/>
      <c r="BAW31" s="372" t="s">
        <v>38</v>
      </c>
      <c r="BAX31" s="1021" t="s">
        <v>505</v>
      </c>
      <c r="BAY31" s="1021"/>
      <c r="BAZ31" s="1021"/>
      <c r="BBA31" s="1021"/>
      <c r="BBB31" s="1021"/>
      <c r="BBC31" s="1021"/>
      <c r="BBD31" s="1021"/>
      <c r="BBE31" s="372" t="s">
        <v>38</v>
      </c>
      <c r="BBF31" s="1021" t="s">
        <v>505</v>
      </c>
      <c r="BBG31" s="1021"/>
      <c r="BBH31" s="1021"/>
      <c r="BBI31" s="1021"/>
      <c r="BBJ31" s="1021"/>
      <c r="BBK31" s="1021"/>
      <c r="BBL31" s="1021"/>
      <c r="BBM31" s="372" t="s">
        <v>38</v>
      </c>
      <c r="BBN31" s="1021" t="s">
        <v>505</v>
      </c>
      <c r="BBO31" s="1021"/>
      <c r="BBP31" s="1021"/>
      <c r="BBQ31" s="1021"/>
      <c r="BBR31" s="1021"/>
      <c r="BBS31" s="1021"/>
      <c r="BBT31" s="1021"/>
      <c r="BBU31" s="372" t="s">
        <v>38</v>
      </c>
      <c r="BBV31" s="1021" t="s">
        <v>505</v>
      </c>
      <c r="BBW31" s="1021"/>
      <c r="BBX31" s="1021"/>
      <c r="BBY31" s="1021"/>
      <c r="BBZ31" s="1021"/>
      <c r="BCA31" s="1021"/>
      <c r="BCB31" s="1021"/>
      <c r="BCC31" s="372" t="s">
        <v>38</v>
      </c>
      <c r="BCD31" s="1021" t="s">
        <v>505</v>
      </c>
      <c r="BCE31" s="1021"/>
      <c r="BCF31" s="1021"/>
      <c r="BCG31" s="1021"/>
      <c r="BCH31" s="1021"/>
      <c r="BCI31" s="1021"/>
      <c r="BCJ31" s="1021"/>
      <c r="BCK31" s="372" t="s">
        <v>38</v>
      </c>
      <c r="BCL31" s="1021" t="s">
        <v>505</v>
      </c>
      <c r="BCM31" s="1021"/>
      <c r="BCN31" s="1021"/>
      <c r="BCO31" s="1021"/>
      <c r="BCP31" s="1021"/>
      <c r="BCQ31" s="1021"/>
      <c r="BCR31" s="1021"/>
      <c r="BCS31" s="372" t="s">
        <v>38</v>
      </c>
      <c r="BCT31" s="1021" t="s">
        <v>505</v>
      </c>
      <c r="BCU31" s="1021"/>
      <c r="BCV31" s="1021"/>
      <c r="BCW31" s="1021"/>
      <c r="BCX31" s="1021"/>
      <c r="BCY31" s="1021"/>
      <c r="BCZ31" s="1021"/>
      <c r="BDA31" s="372" t="s">
        <v>38</v>
      </c>
      <c r="BDB31" s="1021" t="s">
        <v>505</v>
      </c>
      <c r="BDC31" s="1021"/>
      <c r="BDD31" s="1021"/>
      <c r="BDE31" s="1021"/>
      <c r="BDF31" s="1021"/>
      <c r="BDG31" s="1021"/>
      <c r="BDH31" s="1021"/>
      <c r="BDI31" s="372" t="s">
        <v>38</v>
      </c>
      <c r="BDJ31" s="1021" t="s">
        <v>505</v>
      </c>
      <c r="BDK31" s="1021"/>
      <c r="BDL31" s="1021"/>
      <c r="BDM31" s="1021"/>
      <c r="BDN31" s="1021"/>
      <c r="BDO31" s="1021"/>
      <c r="BDP31" s="1021"/>
      <c r="BDQ31" s="372" t="s">
        <v>38</v>
      </c>
      <c r="BDR31" s="1021" t="s">
        <v>505</v>
      </c>
      <c r="BDS31" s="1021"/>
      <c r="BDT31" s="1021"/>
      <c r="BDU31" s="1021"/>
      <c r="BDV31" s="1021"/>
      <c r="BDW31" s="1021"/>
      <c r="BDX31" s="1021"/>
      <c r="BDY31" s="372" t="s">
        <v>38</v>
      </c>
      <c r="BDZ31" s="1021" t="s">
        <v>505</v>
      </c>
      <c r="BEA31" s="1021"/>
      <c r="BEB31" s="1021"/>
      <c r="BEC31" s="1021"/>
      <c r="BED31" s="1021"/>
      <c r="BEE31" s="1021"/>
      <c r="BEF31" s="1021"/>
      <c r="BEG31" s="372" t="s">
        <v>38</v>
      </c>
      <c r="BEH31" s="1021" t="s">
        <v>505</v>
      </c>
      <c r="BEI31" s="1021"/>
      <c r="BEJ31" s="1021"/>
      <c r="BEK31" s="1021"/>
      <c r="BEL31" s="1021"/>
      <c r="BEM31" s="1021"/>
      <c r="BEN31" s="1021"/>
      <c r="BEO31" s="372" t="s">
        <v>38</v>
      </c>
      <c r="BEP31" s="1021" t="s">
        <v>505</v>
      </c>
      <c r="BEQ31" s="1021"/>
      <c r="BER31" s="1021"/>
      <c r="BES31" s="1021"/>
      <c r="BET31" s="1021"/>
      <c r="BEU31" s="1021"/>
      <c r="BEV31" s="1021"/>
      <c r="BEW31" s="372" t="s">
        <v>38</v>
      </c>
      <c r="BEX31" s="1021" t="s">
        <v>505</v>
      </c>
      <c r="BEY31" s="1021"/>
      <c r="BEZ31" s="1021"/>
      <c r="BFA31" s="1021"/>
      <c r="BFB31" s="1021"/>
      <c r="BFC31" s="1021"/>
      <c r="BFD31" s="1021"/>
      <c r="BFE31" s="372" t="s">
        <v>38</v>
      </c>
      <c r="BFF31" s="1021" t="s">
        <v>505</v>
      </c>
      <c r="BFG31" s="1021"/>
      <c r="BFH31" s="1021"/>
      <c r="BFI31" s="1021"/>
      <c r="BFJ31" s="1021"/>
      <c r="BFK31" s="1021"/>
      <c r="BFL31" s="1021"/>
      <c r="BFM31" s="372" t="s">
        <v>38</v>
      </c>
      <c r="BFN31" s="1021" t="s">
        <v>505</v>
      </c>
      <c r="BFO31" s="1021"/>
      <c r="BFP31" s="1021"/>
      <c r="BFQ31" s="1021"/>
      <c r="BFR31" s="1021"/>
      <c r="BFS31" s="1021"/>
      <c r="BFT31" s="1021"/>
      <c r="BFU31" s="372" t="s">
        <v>38</v>
      </c>
      <c r="BFV31" s="1021" t="s">
        <v>505</v>
      </c>
      <c r="BFW31" s="1021"/>
      <c r="BFX31" s="1021"/>
      <c r="BFY31" s="1021"/>
      <c r="BFZ31" s="1021"/>
      <c r="BGA31" s="1021"/>
      <c r="BGB31" s="1021"/>
      <c r="BGC31" s="372" t="s">
        <v>38</v>
      </c>
      <c r="BGD31" s="1021" t="s">
        <v>505</v>
      </c>
      <c r="BGE31" s="1021"/>
      <c r="BGF31" s="1021"/>
      <c r="BGG31" s="1021"/>
      <c r="BGH31" s="1021"/>
      <c r="BGI31" s="1021"/>
      <c r="BGJ31" s="1021"/>
      <c r="BGK31" s="372" t="s">
        <v>38</v>
      </c>
      <c r="BGL31" s="1021" t="s">
        <v>505</v>
      </c>
      <c r="BGM31" s="1021"/>
      <c r="BGN31" s="1021"/>
      <c r="BGO31" s="1021"/>
      <c r="BGP31" s="1021"/>
      <c r="BGQ31" s="1021"/>
      <c r="BGR31" s="1021"/>
      <c r="BGS31" s="372" t="s">
        <v>38</v>
      </c>
      <c r="BGT31" s="1021" t="s">
        <v>505</v>
      </c>
      <c r="BGU31" s="1021"/>
      <c r="BGV31" s="1021"/>
      <c r="BGW31" s="1021"/>
      <c r="BGX31" s="1021"/>
      <c r="BGY31" s="1021"/>
      <c r="BGZ31" s="1021"/>
      <c r="BHA31" s="372" t="s">
        <v>38</v>
      </c>
      <c r="BHB31" s="1021" t="s">
        <v>505</v>
      </c>
      <c r="BHC31" s="1021"/>
      <c r="BHD31" s="1021"/>
      <c r="BHE31" s="1021"/>
      <c r="BHF31" s="1021"/>
      <c r="BHG31" s="1021"/>
      <c r="BHH31" s="1021"/>
      <c r="BHI31" s="372" t="s">
        <v>38</v>
      </c>
      <c r="BHJ31" s="1021" t="s">
        <v>505</v>
      </c>
      <c r="BHK31" s="1021"/>
      <c r="BHL31" s="1021"/>
      <c r="BHM31" s="1021"/>
      <c r="BHN31" s="1021"/>
      <c r="BHO31" s="1021"/>
      <c r="BHP31" s="1021"/>
      <c r="BHQ31" s="372" t="s">
        <v>38</v>
      </c>
      <c r="BHR31" s="1021" t="s">
        <v>505</v>
      </c>
      <c r="BHS31" s="1021"/>
      <c r="BHT31" s="1021"/>
      <c r="BHU31" s="1021"/>
      <c r="BHV31" s="1021"/>
      <c r="BHW31" s="1021"/>
      <c r="BHX31" s="1021"/>
      <c r="BHY31" s="372" t="s">
        <v>38</v>
      </c>
      <c r="BHZ31" s="1021" t="s">
        <v>505</v>
      </c>
      <c r="BIA31" s="1021"/>
      <c r="BIB31" s="1021"/>
      <c r="BIC31" s="1021"/>
      <c r="BID31" s="1021"/>
      <c r="BIE31" s="1021"/>
      <c r="BIF31" s="1021"/>
      <c r="BIG31" s="372" t="s">
        <v>38</v>
      </c>
      <c r="BIH31" s="1021" t="s">
        <v>505</v>
      </c>
      <c r="BII31" s="1021"/>
      <c r="BIJ31" s="1021"/>
      <c r="BIK31" s="1021"/>
      <c r="BIL31" s="1021"/>
      <c r="BIM31" s="1021"/>
      <c r="BIN31" s="1021"/>
      <c r="BIO31" s="372" t="s">
        <v>38</v>
      </c>
      <c r="BIP31" s="1021" t="s">
        <v>505</v>
      </c>
      <c r="BIQ31" s="1021"/>
      <c r="BIR31" s="1021"/>
      <c r="BIS31" s="1021"/>
      <c r="BIT31" s="1021"/>
      <c r="BIU31" s="1021"/>
      <c r="BIV31" s="1021"/>
      <c r="BIW31" s="372" t="s">
        <v>38</v>
      </c>
      <c r="BIX31" s="1021" t="s">
        <v>505</v>
      </c>
      <c r="BIY31" s="1021"/>
      <c r="BIZ31" s="1021"/>
      <c r="BJA31" s="1021"/>
      <c r="BJB31" s="1021"/>
      <c r="BJC31" s="1021"/>
      <c r="BJD31" s="1021"/>
      <c r="BJE31" s="372" t="s">
        <v>38</v>
      </c>
      <c r="BJF31" s="1021" t="s">
        <v>505</v>
      </c>
      <c r="BJG31" s="1021"/>
      <c r="BJH31" s="1021"/>
      <c r="BJI31" s="1021"/>
      <c r="BJJ31" s="1021"/>
      <c r="BJK31" s="1021"/>
      <c r="BJL31" s="1021"/>
      <c r="BJM31" s="372" t="s">
        <v>38</v>
      </c>
      <c r="BJN31" s="1021" t="s">
        <v>505</v>
      </c>
      <c r="BJO31" s="1021"/>
      <c r="BJP31" s="1021"/>
      <c r="BJQ31" s="1021"/>
      <c r="BJR31" s="1021"/>
      <c r="BJS31" s="1021"/>
      <c r="BJT31" s="1021"/>
      <c r="BJU31" s="372" t="s">
        <v>38</v>
      </c>
      <c r="BJV31" s="1021" t="s">
        <v>505</v>
      </c>
      <c r="BJW31" s="1021"/>
      <c r="BJX31" s="1021"/>
      <c r="BJY31" s="1021"/>
      <c r="BJZ31" s="1021"/>
      <c r="BKA31" s="1021"/>
      <c r="BKB31" s="1021"/>
      <c r="BKC31" s="372" t="s">
        <v>38</v>
      </c>
      <c r="BKD31" s="1021" t="s">
        <v>505</v>
      </c>
      <c r="BKE31" s="1021"/>
      <c r="BKF31" s="1021"/>
      <c r="BKG31" s="1021"/>
      <c r="BKH31" s="1021"/>
      <c r="BKI31" s="1021"/>
      <c r="BKJ31" s="1021"/>
      <c r="BKK31" s="372" t="s">
        <v>38</v>
      </c>
      <c r="BKL31" s="1021" t="s">
        <v>505</v>
      </c>
      <c r="BKM31" s="1021"/>
      <c r="BKN31" s="1021"/>
      <c r="BKO31" s="1021"/>
      <c r="BKP31" s="1021"/>
      <c r="BKQ31" s="1021"/>
      <c r="BKR31" s="1021"/>
      <c r="BKS31" s="372" t="s">
        <v>38</v>
      </c>
      <c r="BKT31" s="1021" t="s">
        <v>505</v>
      </c>
      <c r="BKU31" s="1021"/>
      <c r="BKV31" s="1021"/>
      <c r="BKW31" s="1021"/>
      <c r="BKX31" s="1021"/>
      <c r="BKY31" s="1021"/>
      <c r="BKZ31" s="1021"/>
      <c r="BLA31" s="372" t="s">
        <v>38</v>
      </c>
      <c r="BLB31" s="1021" t="s">
        <v>505</v>
      </c>
      <c r="BLC31" s="1021"/>
      <c r="BLD31" s="1021"/>
      <c r="BLE31" s="1021"/>
      <c r="BLF31" s="1021"/>
      <c r="BLG31" s="1021"/>
      <c r="BLH31" s="1021"/>
      <c r="BLI31" s="372" t="s">
        <v>38</v>
      </c>
      <c r="BLJ31" s="1021" t="s">
        <v>505</v>
      </c>
      <c r="BLK31" s="1021"/>
      <c r="BLL31" s="1021"/>
      <c r="BLM31" s="1021"/>
      <c r="BLN31" s="1021"/>
      <c r="BLO31" s="1021"/>
      <c r="BLP31" s="1021"/>
      <c r="BLQ31" s="372" t="s">
        <v>38</v>
      </c>
      <c r="BLR31" s="1021" t="s">
        <v>505</v>
      </c>
      <c r="BLS31" s="1021"/>
      <c r="BLT31" s="1021"/>
      <c r="BLU31" s="1021"/>
      <c r="BLV31" s="1021"/>
      <c r="BLW31" s="1021"/>
      <c r="BLX31" s="1021"/>
      <c r="BLY31" s="372" t="s">
        <v>38</v>
      </c>
      <c r="BLZ31" s="1021" t="s">
        <v>505</v>
      </c>
      <c r="BMA31" s="1021"/>
      <c r="BMB31" s="1021"/>
      <c r="BMC31" s="1021"/>
      <c r="BMD31" s="1021"/>
      <c r="BME31" s="1021"/>
      <c r="BMF31" s="1021"/>
      <c r="BMG31" s="372" t="s">
        <v>38</v>
      </c>
      <c r="BMH31" s="1021" t="s">
        <v>505</v>
      </c>
      <c r="BMI31" s="1021"/>
      <c r="BMJ31" s="1021"/>
      <c r="BMK31" s="1021"/>
      <c r="BML31" s="1021"/>
      <c r="BMM31" s="1021"/>
      <c r="BMN31" s="1021"/>
      <c r="BMO31" s="372" t="s">
        <v>38</v>
      </c>
      <c r="BMP31" s="1021" t="s">
        <v>505</v>
      </c>
      <c r="BMQ31" s="1021"/>
      <c r="BMR31" s="1021"/>
      <c r="BMS31" s="1021"/>
      <c r="BMT31" s="1021"/>
      <c r="BMU31" s="1021"/>
      <c r="BMV31" s="1021"/>
      <c r="BMW31" s="372" t="s">
        <v>38</v>
      </c>
      <c r="BMX31" s="1021" t="s">
        <v>505</v>
      </c>
      <c r="BMY31" s="1021"/>
      <c r="BMZ31" s="1021"/>
      <c r="BNA31" s="1021"/>
      <c r="BNB31" s="1021"/>
      <c r="BNC31" s="1021"/>
      <c r="BND31" s="1021"/>
      <c r="BNE31" s="372" t="s">
        <v>38</v>
      </c>
      <c r="BNF31" s="1021" t="s">
        <v>505</v>
      </c>
      <c r="BNG31" s="1021"/>
      <c r="BNH31" s="1021"/>
      <c r="BNI31" s="1021"/>
      <c r="BNJ31" s="1021"/>
      <c r="BNK31" s="1021"/>
      <c r="BNL31" s="1021"/>
      <c r="BNM31" s="372" t="s">
        <v>38</v>
      </c>
      <c r="BNN31" s="1021" t="s">
        <v>505</v>
      </c>
      <c r="BNO31" s="1021"/>
      <c r="BNP31" s="1021"/>
      <c r="BNQ31" s="1021"/>
      <c r="BNR31" s="1021"/>
      <c r="BNS31" s="1021"/>
      <c r="BNT31" s="1021"/>
      <c r="BNU31" s="372" t="s">
        <v>38</v>
      </c>
      <c r="BNV31" s="1021" t="s">
        <v>505</v>
      </c>
      <c r="BNW31" s="1021"/>
      <c r="BNX31" s="1021"/>
      <c r="BNY31" s="1021"/>
      <c r="BNZ31" s="1021"/>
      <c r="BOA31" s="1021"/>
      <c r="BOB31" s="1021"/>
      <c r="BOC31" s="372" t="s">
        <v>38</v>
      </c>
      <c r="BOD31" s="1021" t="s">
        <v>505</v>
      </c>
      <c r="BOE31" s="1021"/>
      <c r="BOF31" s="1021"/>
      <c r="BOG31" s="1021"/>
      <c r="BOH31" s="1021"/>
      <c r="BOI31" s="1021"/>
      <c r="BOJ31" s="1021"/>
      <c r="BOK31" s="372" t="s">
        <v>38</v>
      </c>
      <c r="BOL31" s="1021" t="s">
        <v>505</v>
      </c>
      <c r="BOM31" s="1021"/>
      <c r="BON31" s="1021"/>
      <c r="BOO31" s="1021"/>
      <c r="BOP31" s="1021"/>
      <c r="BOQ31" s="1021"/>
      <c r="BOR31" s="1021"/>
      <c r="BOS31" s="372" t="s">
        <v>38</v>
      </c>
      <c r="BOT31" s="1021" t="s">
        <v>505</v>
      </c>
      <c r="BOU31" s="1021"/>
      <c r="BOV31" s="1021"/>
      <c r="BOW31" s="1021"/>
      <c r="BOX31" s="1021"/>
      <c r="BOY31" s="1021"/>
      <c r="BOZ31" s="1021"/>
      <c r="BPA31" s="372" t="s">
        <v>38</v>
      </c>
      <c r="BPB31" s="1021" t="s">
        <v>505</v>
      </c>
      <c r="BPC31" s="1021"/>
      <c r="BPD31" s="1021"/>
      <c r="BPE31" s="1021"/>
      <c r="BPF31" s="1021"/>
      <c r="BPG31" s="1021"/>
      <c r="BPH31" s="1021"/>
      <c r="BPI31" s="372" t="s">
        <v>38</v>
      </c>
      <c r="BPJ31" s="1021" t="s">
        <v>505</v>
      </c>
      <c r="BPK31" s="1021"/>
      <c r="BPL31" s="1021"/>
      <c r="BPM31" s="1021"/>
      <c r="BPN31" s="1021"/>
      <c r="BPO31" s="1021"/>
      <c r="BPP31" s="1021"/>
      <c r="BPQ31" s="372" t="s">
        <v>38</v>
      </c>
      <c r="BPR31" s="1021" t="s">
        <v>505</v>
      </c>
      <c r="BPS31" s="1021"/>
      <c r="BPT31" s="1021"/>
      <c r="BPU31" s="1021"/>
      <c r="BPV31" s="1021"/>
      <c r="BPW31" s="1021"/>
      <c r="BPX31" s="1021"/>
      <c r="BPY31" s="372" t="s">
        <v>38</v>
      </c>
      <c r="BPZ31" s="1021" t="s">
        <v>505</v>
      </c>
      <c r="BQA31" s="1021"/>
      <c r="BQB31" s="1021"/>
      <c r="BQC31" s="1021"/>
      <c r="BQD31" s="1021"/>
      <c r="BQE31" s="1021"/>
      <c r="BQF31" s="1021"/>
      <c r="BQG31" s="372" t="s">
        <v>38</v>
      </c>
      <c r="BQH31" s="1021" t="s">
        <v>505</v>
      </c>
      <c r="BQI31" s="1021"/>
      <c r="BQJ31" s="1021"/>
      <c r="BQK31" s="1021"/>
      <c r="BQL31" s="1021"/>
      <c r="BQM31" s="1021"/>
      <c r="BQN31" s="1021"/>
      <c r="BQO31" s="372" t="s">
        <v>38</v>
      </c>
      <c r="BQP31" s="1021" t="s">
        <v>505</v>
      </c>
      <c r="BQQ31" s="1021"/>
      <c r="BQR31" s="1021"/>
      <c r="BQS31" s="1021"/>
      <c r="BQT31" s="1021"/>
      <c r="BQU31" s="1021"/>
      <c r="BQV31" s="1021"/>
      <c r="BQW31" s="372" t="s">
        <v>38</v>
      </c>
      <c r="BQX31" s="1021" t="s">
        <v>505</v>
      </c>
      <c r="BQY31" s="1021"/>
      <c r="BQZ31" s="1021"/>
      <c r="BRA31" s="1021"/>
      <c r="BRB31" s="1021"/>
      <c r="BRC31" s="1021"/>
      <c r="BRD31" s="1021"/>
      <c r="BRE31" s="372" t="s">
        <v>38</v>
      </c>
      <c r="BRF31" s="1021" t="s">
        <v>505</v>
      </c>
      <c r="BRG31" s="1021"/>
      <c r="BRH31" s="1021"/>
      <c r="BRI31" s="1021"/>
      <c r="BRJ31" s="1021"/>
      <c r="BRK31" s="1021"/>
      <c r="BRL31" s="1021"/>
      <c r="BRM31" s="372" t="s">
        <v>38</v>
      </c>
      <c r="BRN31" s="1021" t="s">
        <v>505</v>
      </c>
      <c r="BRO31" s="1021"/>
      <c r="BRP31" s="1021"/>
      <c r="BRQ31" s="1021"/>
      <c r="BRR31" s="1021"/>
      <c r="BRS31" s="1021"/>
      <c r="BRT31" s="1021"/>
      <c r="BRU31" s="372" t="s">
        <v>38</v>
      </c>
      <c r="BRV31" s="1021" t="s">
        <v>505</v>
      </c>
      <c r="BRW31" s="1021"/>
      <c r="BRX31" s="1021"/>
      <c r="BRY31" s="1021"/>
      <c r="BRZ31" s="1021"/>
      <c r="BSA31" s="1021"/>
      <c r="BSB31" s="1021"/>
      <c r="BSC31" s="372" t="s">
        <v>38</v>
      </c>
      <c r="BSD31" s="1021" t="s">
        <v>505</v>
      </c>
      <c r="BSE31" s="1021"/>
      <c r="BSF31" s="1021"/>
      <c r="BSG31" s="1021"/>
      <c r="BSH31" s="1021"/>
      <c r="BSI31" s="1021"/>
      <c r="BSJ31" s="1021"/>
      <c r="BSK31" s="372" t="s">
        <v>38</v>
      </c>
      <c r="BSL31" s="1021" t="s">
        <v>505</v>
      </c>
      <c r="BSM31" s="1021"/>
      <c r="BSN31" s="1021"/>
      <c r="BSO31" s="1021"/>
      <c r="BSP31" s="1021"/>
      <c r="BSQ31" s="1021"/>
      <c r="BSR31" s="1021"/>
      <c r="BSS31" s="372" t="s">
        <v>38</v>
      </c>
      <c r="BST31" s="1021" t="s">
        <v>505</v>
      </c>
      <c r="BSU31" s="1021"/>
      <c r="BSV31" s="1021"/>
      <c r="BSW31" s="1021"/>
      <c r="BSX31" s="1021"/>
      <c r="BSY31" s="1021"/>
      <c r="BSZ31" s="1021"/>
      <c r="BTA31" s="372" t="s">
        <v>38</v>
      </c>
      <c r="BTB31" s="1021" t="s">
        <v>505</v>
      </c>
      <c r="BTC31" s="1021"/>
      <c r="BTD31" s="1021"/>
      <c r="BTE31" s="1021"/>
      <c r="BTF31" s="1021"/>
      <c r="BTG31" s="1021"/>
      <c r="BTH31" s="1021"/>
      <c r="BTI31" s="372" t="s">
        <v>38</v>
      </c>
      <c r="BTJ31" s="1021" t="s">
        <v>505</v>
      </c>
      <c r="BTK31" s="1021"/>
      <c r="BTL31" s="1021"/>
      <c r="BTM31" s="1021"/>
      <c r="BTN31" s="1021"/>
      <c r="BTO31" s="1021"/>
      <c r="BTP31" s="1021"/>
      <c r="BTQ31" s="372" t="s">
        <v>38</v>
      </c>
      <c r="BTR31" s="1021" t="s">
        <v>505</v>
      </c>
      <c r="BTS31" s="1021"/>
      <c r="BTT31" s="1021"/>
      <c r="BTU31" s="1021"/>
      <c r="BTV31" s="1021"/>
      <c r="BTW31" s="1021"/>
      <c r="BTX31" s="1021"/>
      <c r="BTY31" s="372" t="s">
        <v>38</v>
      </c>
      <c r="BTZ31" s="1021" t="s">
        <v>505</v>
      </c>
      <c r="BUA31" s="1021"/>
      <c r="BUB31" s="1021"/>
      <c r="BUC31" s="1021"/>
      <c r="BUD31" s="1021"/>
      <c r="BUE31" s="1021"/>
      <c r="BUF31" s="1021"/>
      <c r="BUG31" s="372" t="s">
        <v>38</v>
      </c>
      <c r="BUH31" s="1021" t="s">
        <v>505</v>
      </c>
      <c r="BUI31" s="1021"/>
      <c r="BUJ31" s="1021"/>
      <c r="BUK31" s="1021"/>
      <c r="BUL31" s="1021"/>
      <c r="BUM31" s="1021"/>
      <c r="BUN31" s="1021"/>
      <c r="BUO31" s="372" t="s">
        <v>38</v>
      </c>
      <c r="BUP31" s="1021" t="s">
        <v>505</v>
      </c>
      <c r="BUQ31" s="1021"/>
      <c r="BUR31" s="1021"/>
      <c r="BUS31" s="1021"/>
      <c r="BUT31" s="1021"/>
      <c r="BUU31" s="1021"/>
      <c r="BUV31" s="1021"/>
      <c r="BUW31" s="372" t="s">
        <v>38</v>
      </c>
      <c r="BUX31" s="1021" t="s">
        <v>505</v>
      </c>
      <c r="BUY31" s="1021"/>
      <c r="BUZ31" s="1021"/>
      <c r="BVA31" s="1021"/>
      <c r="BVB31" s="1021"/>
      <c r="BVC31" s="1021"/>
      <c r="BVD31" s="1021"/>
      <c r="BVE31" s="372" t="s">
        <v>38</v>
      </c>
      <c r="BVF31" s="1021" t="s">
        <v>505</v>
      </c>
      <c r="BVG31" s="1021"/>
      <c r="BVH31" s="1021"/>
      <c r="BVI31" s="1021"/>
      <c r="BVJ31" s="1021"/>
      <c r="BVK31" s="1021"/>
      <c r="BVL31" s="1021"/>
      <c r="BVM31" s="372" t="s">
        <v>38</v>
      </c>
      <c r="BVN31" s="1021" t="s">
        <v>505</v>
      </c>
      <c r="BVO31" s="1021"/>
      <c r="BVP31" s="1021"/>
      <c r="BVQ31" s="1021"/>
      <c r="BVR31" s="1021"/>
      <c r="BVS31" s="1021"/>
      <c r="BVT31" s="1021"/>
      <c r="BVU31" s="372" t="s">
        <v>38</v>
      </c>
      <c r="BVV31" s="1021" t="s">
        <v>505</v>
      </c>
      <c r="BVW31" s="1021"/>
      <c r="BVX31" s="1021"/>
      <c r="BVY31" s="1021"/>
      <c r="BVZ31" s="1021"/>
      <c r="BWA31" s="1021"/>
      <c r="BWB31" s="1021"/>
      <c r="BWC31" s="372" t="s">
        <v>38</v>
      </c>
      <c r="BWD31" s="1021" t="s">
        <v>505</v>
      </c>
      <c r="BWE31" s="1021"/>
      <c r="BWF31" s="1021"/>
      <c r="BWG31" s="1021"/>
      <c r="BWH31" s="1021"/>
      <c r="BWI31" s="1021"/>
      <c r="BWJ31" s="1021"/>
      <c r="BWK31" s="372" t="s">
        <v>38</v>
      </c>
      <c r="BWL31" s="1021" t="s">
        <v>505</v>
      </c>
      <c r="BWM31" s="1021"/>
      <c r="BWN31" s="1021"/>
      <c r="BWO31" s="1021"/>
      <c r="BWP31" s="1021"/>
      <c r="BWQ31" s="1021"/>
      <c r="BWR31" s="1021"/>
      <c r="BWS31" s="372" t="s">
        <v>38</v>
      </c>
      <c r="BWT31" s="1021" t="s">
        <v>505</v>
      </c>
      <c r="BWU31" s="1021"/>
      <c r="BWV31" s="1021"/>
      <c r="BWW31" s="1021"/>
      <c r="BWX31" s="1021"/>
      <c r="BWY31" s="1021"/>
      <c r="BWZ31" s="1021"/>
      <c r="BXA31" s="372" t="s">
        <v>38</v>
      </c>
      <c r="BXB31" s="1021" t="s">
        <v>505</v>
      </c>
      <c r="BXC31" s="1021"/>
      <c r="BXD31" s="1021"/>
      <c r="BXE31" s="1021"/>
      <c r="BXF31" s="1021"/>
      <c r="BXG31" s="1021"/>
      <c r="BXH31" s="1021"/>
      <c r="BXI31" s="372" t="s">
        <v>38</v>
      </c>
      <c r="BXJ31" s="1021" t="s">
        <v>505</v>
      </c>
      <c r="BXK31" s="1021"/>
      <c r="BXL31" s="1021"/>
      <c r="BXM31" s="1021"/>
      <c r="BXN31" s="1021"/>
      <c r="BXO31" s="1021"/>
      <c r="BXP31" s="1021"/>
      <c r="BXQ31" s="372" t="s">
        <v>38</v>
      </c>
      <c r="BXR31" s="1021" t="s">
        <v>505</v>
      </c>
      <c r="BXS31" s="1021"/>
      <c r="BXT31" s="1021"/>
      <c r="BXU31" s="1021"/>
      <c r="BXV31" s="1021"/>
      <c r="BXW31" s="1021"/>
      <c r="BXX31" s="1021"/>
      <c r="BXY31" s="372" t="s">
        <v>38</v>
      </c>
      <c r="BXZ31" s="1021" t="s">
        <v>505</v>
      </c>
      <c r="BYA31" s="1021"/>
      <c r="BYB31" s="1021"/>
      <c r="BYC31" s="1021"/>
      <c r="BYD31" s="1021"/>
      <c r="BYE31" s="1021"/>
      <c r="BYF31" s="1021"/>
      <c r="BYG31" s="372" t="s">
        <v>38</v>
      </c>
      <c r="BYH31" s="1021" t="s">
        <v>505</v>
      </c>
      <c r="BYI31" s="1021"/>
      <c r="BYJ31" s="1021"/>
      <c r="BYK31" s="1021"/>
      <c r="BYL31" s="1021"/>
      <c r="BYM31" s="1021"/>
      <c r="BYN31" s="1021"/>
      <c r="BYO31" s="372" t="s">
        <v>38</v>
      </c>
      <c r="BYP31" s="1021" t="s">
        <v>505</v>
      </c>
      <c r="BYQ31" s="1021"/>
      <c r="BYR31" s="1021"/>
      <c r="BYS31" s="1021"/>
      <c r="BYT31" s="1021"/>
      <c r="BYU31" s="1021"/>
      <c r="BYV31" s="1021"/>
      <c r="BYW31" s="372" t="s">
        <v>38</v>
      </c>
      <c r="BYX31" s="1021" t="s">
        <v>505</v>
      </c>
      <c r="BYY31" s="1021"/>
      <c r="BYZ31" s="1021"/>
      <c r="BZA31" s="1021"/>
      <c r="BZB31" s="1021"/>
      <c r="BZC31" s="1021"/>
      <c r="BZD31" s="1021"/>
      <c r="BZE31" s="372" t="s">
        <v>38</v>
      </c>
      <c r="BZF31" s="1021" t="s">
        <v>505</v>
      </c>
      <c r="BZG31" s="1021"/>
      <c r="BZH31" s="1021"/>
      <c r="BZI31" s="1021"/>
      <c r="BZJ31" s="1021"/>
      <c r="BZK31" s="1021"/>
      <c r="BZL31" s="1021"/>
      <c r="BZM31" s="372" t="s">
        <v>38</v>
      </c>
      <c r="BZN31" s="1021" t="s">
        <v>505</v>
      </c>
      <c r="BZO31" s="1021"/>
      <c r="BZP31" s="1021"/>
      <c r="BZQ31" s="1021"/>
      <c r="BZR31" s="1021"/>
      <c r="BZS31" s="1021"/>
      <c r="BZT31" s="1021"/>
      <c r="BZU31" s="372" t="s">
        <v>38</v>
      </c>
      <c r="BZV31" s="1021" t="s">
        <v>505</v>
      </c>
      <c r="BZW31" s="1021"/>
      <c r="BZX31" s="1021"/>
      <c r="BZY31" s="1021"/>
      <c r="BZZ31" s="1021"/>
      <c r="CAA31" s="1021"/>
      <c r="CAB31" s="1021"/>
      <c r="CAC31" s="372" t="s">
        <v>38</v>
      </c>
      <c r="CAD31" s="1021" t="s">
        <v>505</v>
      </c>
      <c r="CAE31" s="1021"/>
      <c r="CAF31" s="1021"/>
      <c r="CAG31" s="1021"/>
      <c r="CAH31" s="1021"/>
      <c r="CAI31" s="1021"/>
      <c r="CAJ31" s="1021"/>
      <c r="CAK31" s="372" t="s">
        <v>38</v>
      </c>
      <c r="CAL31" s="1021" t="s">
        <v>505</v>
      </c>
      <c r="CAM31" s="1021"/>
      <c r="CAN31" s="1021"/>
      <c r="CAO31" s="1021"/>
      <c r="CAP31" s="1021"/>
      <c r="CAQ31" s="1021"/>
      <c r="CAR31" s="1021"/>
      <c r="CAS31" s="372" t="s">
        <v>38</v>
      </c>
      <c r="CAT31" s="1021" t="s">
        <v>505</v>
      </c>
      <c r="CAU31" s="1021"/>
      <c r="CAV31" s="1021"/>
      <c r="CAW31" s="1021"/>
      <c r="CAX31" s="1021"/>
      <c r="CAY31" s="1021"/>
      <c r="CAZ31" s="1021"/>
      <c r="CBA31" s="372" t="s">
        <v>38</v>
      </c>
      <c r="CBB31" s="1021" t="s">
        <v>505</v>
      </c>
      <c r="CBC31" s="1021"/>
      <c r="CBD31" s="1021"/>
      <c r="CBE31" s="1021"/>
      <c r="CBF31" s="1021"/>
      <c r="CBG31" s="1021"/>
      <c r="CBH31" s="1021"/>
      <c r="CBI31" s="372" t="s">
        <v>38</v>
      </c>
      <c r="CBJ31" s="1021" t="s">
        <v>505</v>
      </c>
      <c r="CBK31" s="1021"/>
      <c r="CBL31" s="1021"/>
      <c r="CBM31" s="1021"/>
      <c r="CBN31" s="1021"/>
      <c r="CBO31" s="1021"/>
      <c r="CBP31" s="1021"/>
      <c r="CBQ31" s="372" t="s">
        <v>38</v>
      </c>
      <c r="CBR31" s="1021" t="s">
        <v>505</v>
      </c>
      <c r="CBS31" s="1021"/>
      <c r="CBT31" s="1021"/>
      <c r="CBU31" s="1021"/>
      <c r="CBV31" s="1021"/>
      <c r="CBW31" s="1021"/>
      <c r="CBX31" s="1021"/>
      <c r="CBY31" s="372" t="s">
        <v>38</v>
      </c>
      <c r="CBZ31" s="1021" t="s">
        <v>505</v>
      </c>
      <c r="CCA31" s="1021"/>
      <c r="CCB31" s="1021"/>
      <c r="CCC31" s="1021"/>
      <c r="CCD31" s="1021"/>
      <c r="CCE31" s="1021"/>
      <c r="CCF31" s="1021"/>
      <c r="CCG31" s="372" t="s">
        <v>38</v>
      </c>
      <c r="CCH31" s="1021" t="s">
        <v>505</v>
      </c>
      <c r="CCI31" s="1021"/>
      <c r="CCJ31" s="1021"/>
      <c r="CCK31" s="1021"/>
      <c r="CCL31" s="1021"/>
      <c r="CCM31" s="1021"/>
      <c r="CCN31" s="1021"/>
      <c r="CCO31" s="372" t="s">
        <v>38</v>
      </c>
      <c r="CCP31" s="1021" t="s">
        <v>505</v>
      </c>
      <c r="CCQ31" s="1021"/>
      <c r="CCR31" s="1021"/>
      <c r="CCS31" s="1021"/>
      <c r="CCT31" s="1021"/>
      <c r="CCU31" s="1021"/>
      <c r="CCV31" s="1021"/>
      <c r="CCW31" s="372" t="s">
        <v>38</v>
      </c>
      <c r="CCX31" s="1021" t="s">
        <v>505</v>
      </c>
      <c r="CCY31" s="1021"/>
      <c r="CCZ31" s="1021"/>
      <c r="CDA31" s="1021"/>
      <c r="CDB31" s="1021"/>
      <c r="CDC31" s="1021"/>
      <c r="CDD31" s="1021"/>
      <c r="CDE31" s="372" t="s">
        <v>38</v>
      </c>
      <c r="CDF31" s="1021" t="s">
        <v>505</v>
      </c>
      <c r="CDG31" s="1021"/>
      <c r="CDH31" s="1021"/>
      <c r="CDI31" s="1021"/>
      <c r="CDJ31" s="1021"/>
      <c r="CDK31" s="1021"/>
      <c r="CDL31" s="1021"/>
      <c r="CDM31" s="372" t="s">
        <v>38</v>
      </c>
      <c r="CDN31" s="1021" t="s">
        <v>505</v>
      </c>
      <c r="CDO31" s="1021"/>
      <c r="CDP31" s="1021"/>
      <c r="CDQ31" s="1021"/>
      <c r="CDR31" s="1021"/>
      <c r="CDS31" s="1021"/>
      <c r="CDT31" s="1021"/>
      <c r="CDU31" s="372" t="s">
        <v>38</v>
      </c>
      <c r="CDV31" s="1021" t="s">
        <v>505</v>
      </c>
      <c r="CDW31" s="1021"/>
      <c r="CDX31" s="1021"/>
      <c r="CDY31" s="1021"/>
      <c r="CDZ31" s="1021"/>
      <c r="CEA31" s="1021"/>
      <c r="CEB31" s="1021"/>
      <c r="CEC31" s="372" t="s">
        <v>38</v>
      </c>
      <c r="CED31" s="1021" t="s">
        <v>505</v>
      </c>
      <c r="CEE31" s="1021"/>
      <c r="CEF31" s="1021"/>
      <c r="CEG31" s="1021"/>
      <c r="CEH31" s="1021"/>
      <c r="CEI31" s="1021"/>
      <c r="CEJ31" s="1021"/>
      <c r="CEK31" s="372" t="s">
        <v>38</v>
      </c>
      <c r="CEL31" s="1021" t="s">
        <v>505</v>
      </c>
      <c r="CEM31" s="1021"/>
      <c r="CEN31" s="1021"/>
      <c r="CEO31" s="1021"/>
      <c r="CEP31" s="1021"/>
      <c r="CEQ31" s="1021"/>
      <c r="CER31" s="1021"/>
      <c r="CES31" s="372" t="s">
        <v>38</v>
      </c>
      <c r="CET31" s="1021" t="s">
        <v>505</v>
      </c>
      <c r="CEU31" s="1021"/>
      <c r="CEV31" s="1021"/>
      <c r="CEW31" s="1021"/>
      <c r="CEX31" s="1021"/>
      <c r="CEY31" s="1021"/>
      <c r="CEZ31" s="1021"/>
      <c r="CFA31" s="372" t="s">
        <v>38</v>
      </c>
      <c r="CFB31" s="1021" t="s">
        <v>505</v>
      </c>
      <c r="CFC31" s="1021"/>
      <c r="CFD31" s="1021"/>
      <c r="CFE31" s="1021"/>
      <c r="CFF31" s="1021"/>
      <c r="CFG31" s="1021"/>
      <c r="CFH31" s="1021"/>
      <c r="CFI31" s="372" t="s">
        <v>38</v>
      </c>
      <c r="CFJ31" s="1021" t="s">
        <v>505</v>
      </c>
      <c r="CFK31" s="1021"/>
      <c r="CFL31" s="1021"/>
      <c r="CFM31" s="1021"/>
      <c r="CFN31" s="1021"/>
      <c r="CFO31" s="1021"/>
      <c r="CFP31" s="1021"/>
      <c r="CFQ31" s="372" t="s">
        <v>38</v>
      </c>
      <c r="CFR31" s="1021" t="s">
        <v>505</v>
      </c>
      <c r="CFS31" s="1021"/>
      <c r="CFT31" s="1021"/>
      <c r="CFU31" s="1021"/>
      <c r="CFV31" s="1021"/>
      <c r="CFW31" s="1021"/>
      <c r="CFX31" s="1021"/>
      <c r="CFY31" s="372" t="s">
        <v>38</v>
      </c>
      <c r="CFZ31" s="1021" t="s">
        <v>505</v>
      </c>
      <c r="CGA31" s="1021"/>
      <c r="CGB31" s="1021"/>
      <c r="CGC31" s="1021"/>
      <c r="CGD31" s="1021"/>
      <c r="CGE31" s="1021"/>
      <c r="CGF31" s="1021"/>
      <c r="CGG31" s="372" t="s">
        <v>38</v>
      </c>
      <c r="CGH31" s="1021" t="s">
        <v>505</v>
      </c>
      <c r="CGI31" s="1021"/>
      <c r="CGJ31" s="1021"/>
      <c r="CGK31" s="1021"/>
      <c r="CGL31" s="1021"/>
      <c r="CGM31" s="1021"/>
      <c r="CGN31" s="1021"/>
      <c r="CGO31" s="372" t="s">
        <v>38</v>
      </c>
      <c r="CGP31" s="1021" t="s">
        <v>505</v>
      </c>
      <c r="CGQ31" s="1021"/>
      <c r="CGR31" s="1021"/>
      <c r="CGS31" s="1021"/>
      <c r="CGT31" s="1021"/>
      <c r="CGU31" s="1021"/>
      <c r="CGV31" s="1021"/>
      <c r="CGW31" s="372" t="s">
        <v>38</v>
      </c>
      <c r="CGX31" s="1021" t="s">
        <v>505</v>
      </c>
      <c r="CGY31" s="1021"/>
      <c r="CGZ31" s="1021"/>
      <c r="CHA31" s="1021"/>
      <c r="CHB31" s="1021"/>
      <c r="CHC31" s="1021"/>
      <c r="CHD31" s="1021"/>
      <c r="CHE31" s="372" t="s">
        <v>38</v>
      </c>
      <c r="CHF31" s="1021" t="s">
        <v>505</v>
      </c>
      <c r="CHG31" s="1021"/>
      <c r="CHH31" s="1021"/>
      <c r="CHI31" s="1021"/>
      <c r="CHJ31" s="1021"/>
      <c r="CHK31" s="1021"/>
      <c r="CHL31" s="1021"/>
      <c r="CHM31" s="372" t="s">
        <v>38</v>
      </c>
      <c r="CHN31" s="1021" t="s">
        <v>505</v>
      </c>
      <c r="CHO31" s="1021"/>
      <c r="CHP31" s="1021"/>
      <c r="CHQ31" s="1021"/>
      <c r="CHR31" s="1021"/>
      <c r="CHS31" s="1021"/>
      <c r="CHT31" s="1021"/>
      <c r="CHU31" s="372" t="s">
        <v>38</v>
      </c>
      <c r="CHV31" s="1021" t="s">
        <v>505</v>
      </c>
      <c r="CHW31" s="1021"/>
      <c r="CHX31" s="1021"/>
      <c r="CHY31" s="1021"/>
      <c r="CHZ31" s="1021"/>
      <c r="CIA31" s="1021"/>
      <c r="CIB31" s="1021"/>
      <c r="CIC31" s="372" t="s">
        <v>38</v>
      </c>
      <c r="CID31" s="1021" t="s">
        <v>505</v>
      </c>
      <c r="CIE31" s="1021"/>
      <c r="CIF31" s="1021"/>
      <c r="CIG31" s="1021"/>
      <c r="CIH31" s="1021"/>
      <c r="CII31" s="1021"/>
      <c r="CIJ31" s="1021"/>
      <c r="CIK31" s="372" t="s">
        <v>38</v>
      </c>
      <c r="CIL31" s="1021" t="s">
        <v>505</v>
      </c>
      <c r="CIM31" s="1021"/>
      <c r="CIN31" s="1021"/>
      <c r="CIO31" s="1021"/>
      <c r="CIP31" s="1021"/>
      <c r="CIQ31" s="1021"/>
      <c r="CIR31" s="1021"/>
      <c r="CIS31" s="372" t="s">
        <v>38</v>
      </c>
      <c r="CIT31" s="1021" t="s">
        <v>505</v>
      </c>
      <c r="CIU31" s="1021"/>
      <c r="CIV31" s="1021"/>
      <c r="CIW31" s="1021"/>
      <c r="CIX31" s="1021"/>
      <c r="CIY31" s="1021"/>
      <c r="CIZ31" s="1021"/>
      <c r="CJA31" s="372" t="s">
        <v>38</v>
      </c>
      <c r="CJB31" s="1021" t="s">
        <v>505</v>
      </c>
      <c r="CJC31" s="1021"/>
      <c r="CJD31" s="1021"/>
      <c r="CJE31" s="1021"/>
      <c r="CJF31" s="1021"/>
      <c r="CJG31" s="1021"/>
      <c r="CJH31" s="1021"/>
      <c r="CJI31" s="372" t="s">
        <v>38</v>
      </c>
      <c r="CJJ31" s="1021" t="s">
        <v>505</v>
      </c>
      <c r="CJK31" s="1021"/>
      <c r="CJL31" s="1021"/>
      <c r="CJM31" s="1021"/>
      <c r="CJN31" s="1021"/>
      <c r="CJO31" s="1021"/>
      <c r="CJP31" s="1021"/>
      <c r="CJQ31" s="372" t="s">
        <v>38</v>
      </c>
      <c r="CJR31" s="1021" t="s">
        <v>505</v>
      </c>
      <c r="CJS31" s="1021"/>
      <c r="CJT31" s="1021"/>
      <c r="CJU31" s="1021"/>
      <c r="CJV31" s="1021"/>
      <c r="CJW31" s="1021"/>
      <c r="CJX31" s="1021"/>
      <c r="CJY31" s="372" t="s">
        <v>38</v>
      </c>
      <c r="CJZ31" s="1021" t="s">
        <v>505</v>
      </c>
      <c r="CKA31" s="1021"/>
      <c r="CKB31" s="1021"/>
      <c r="CKC31" s="1021"/>
      <c r="CKD31" s="1021"/>
      <c r="CKE31" s="1021"/>
      <c r="CKF31" s="1021"/>
      <c r="CKG31" s="372" t="s">
        <v>38</v>
      </c>
      <c r="CKH31" s="1021" t="s">
        <v>505</v>
      </c>
      <c r="CKI31" s="1021"/>
      <c r="CKJ31" s="1021"/>
      <c r="CKK31" s="1021"/>
      <c r="CKL31" s="1021"/>
      <c r="CKM31" s="1021"/>
      <c r="CKN31" s="1021"/>
      <c r="CKO31" s="372" t="s">
        <v>38</v>
      </c>
      <c r="CKP31" s="1021" t="s">
        <v>505</v>
      </c>
      <c r="CKQ31" s="1021"/>
      <c r="CKR31" s="1021"/>
      <c r="CKS31" s="1021"/>
      <c r="CKT31" s="1021"/>
      <c r="CKU31" s="1021"/>
      <c r="CKV31" s="1021"/>
      <c r="CKW31" s="372" t="s">
        <v>38</v>
      </c>
      <c r="CKX31" s="1021" t="s">
        <v>505</v>
      </c>
      <c r="CKY31" s="1021"/>
      <c r="CKZ31" s="1021"/>
      <c r="CLA31" s="1021"/>
      <c r="CLB31" s="1021"/>
      <c r="CLC31" s="1021"/>
      <c r="CLD31" s="1021"/>
      <c r="CLE31" s="372" t="s">
        <v>38</v>
      </c>
      <c r="CLF31" s="1021" t="s">
        <v>505</v>
      </c>
      <c r="CLG31" s="1021"/>
      <c r="CLH31" s="1021"/>
      <c r="CLI31" s="1021"/>
      <c r="CLJ31" s="1021"/>
      <c r="CLK31" s="1021"/>
      <c r="CLL31" s="1021"/>
      <c r="CLM31" s="372" t="s">
        <v>38</v>
      </c>
      <c r="CLN31" s="1021" t="s">
        <v>505</v>
      </c>
      <c r="CLO31" s="1021"/>
      <c r="CLP31" s="1021"/>
      <c r="CLQ31" s="1021"/>
      <c r="CLR31" s="1021"/>
      <c r="CLS31" s="1021"/>
      <c r="CLT31" s="1021"/>
      <c r="CLU31" s="372" t="s">
        <v>38</v>
      </c>
      <c r="CLV31" s="1021" t="s">
        <v>505</v>
      </c>
      <c r="CLW31" s="1021"/>
      <c r="CLX31" s="1021"/>
      <c r="CLY31" s="1021"/>
      <c r="CLZ31" s="1021"/>
      <c r="CMA31" s="1021"/>
      <c r="CMB31" s="1021"/>
      <c r="CMC31" s="372" t="s">
        <v>38</v>
      </c>
      <c r="CMD31" s="1021" t="s">
        <v>505</v>
      </c>
      <c r="CME31" s="1021"/>
      <c r="CMF31" s="1021"/>
      <c r="CMG31" s="1021"/>
      <c r="CMH31" s="1021"/>
      <c r="CMI31" s="1021"/>
      <c r="CMJ31" s="1021"/>
      <c r="CMK31" s="372" t="s">
        <v>38</v>
      </c>
      <c r="CML31" s="1021" t="s">
        <v>505</v>
      </c>
      <c r="CMM31" s="1021"/>
      <c r="CMN31" s="1021"/>
      <c r="CMO31" s="1021"/>
      <c r="CMP31" s="1021"/>
      <c r="CMQ31" s="1021"/>
      <c r="CMR31" s="1021"/>
      <c r="CMS31" s="372" t="s">
        <v>38</v>
      </c>
      <c r="CMT31" s="1021" t="s">
        <v>505</v>
      </c>
      <c r="CMU31" s="1021"/>
      <c r="CMV31" s="1021"/>
      <c r="CMW31" s="1021"/>
      <c r="CMX31" s="1021"/>
      <c r="CMY31" s="1021"/>
      <c r="CMZ31" s="1021"/>
      <c r="CNA31" s="372" t="s">
        <v>38</v>
      </c>
      <c r="CNB31" s="1021" t="s">
        <v>505</v>
      </c>
      <c r="CNC31" s="1021"/>
      <c r="CND31" s="1021"/>
      <c r="CNE31" s="1021"/>
      <c r="CNF31" s="1021"/>
      <c r="CNG31" s="1021"/>
      <c r="CNH31" s="1021"/>
      <c r="CNI31" s="372" t="s">
        <v>38</v>
      </c>
      <c r="CNJ31" s="1021" t="s">
        <v>505</v>
      </c>
      <c r="CNK31" s="1021"/>
      <c r="CNL31" s="1021"/>
      <c r="CNM31" s="1021"/>
      <c r="CNN31" s="1021"/>
      <c r="CNO31" s="1021"/>
      <c r="CNP31" s="1021"/>
      <c r="CNQ31" s="372" t="s">
        <v>38</v>
      </c>
      <c r="CNR31" s="1021" t="s">
        <v>505</v>
      </c>
      <c r="CNS31" s="1021"/>
      <c r="CNT31" s="1021"/>
      <c r="CNU31" s="1021"/>
      <c r="CNV31" s="1021"/>
      <c r="CNW31" s="1021"/>
      <c r="CNX31" s="1021"/>
      <c r="CNY31" s="372" t="s">
        <v>38</v>
      </c>
      <c r="CNZ31" s="1021" t="s">
        <v>505</v>
      </c>
      <c r="COA31" s="1021"/>
      <c r="COB31" s="1021"/>
      <c r="COC31" s="1021"/>
      <c r="COD31" s="1021"/>
      <c r="COE31" s="1021"/>
      <c r="COF31" s="1021"/>
      <c r="COG31" s="372" t="s">
        <v>38</v>
      </c>
      <c r="COH31" s="1021" t="s">
        <v>505</v>
      </c>
      <c r="COI31" s="1021"/>
      <c r="COJ31" s="1021"/>
      <c r="COK31" s="1021"/>
      <c r="COL31" s="1021"/>
      <c r="COM31" s="1021"/>
      <c r="CON31" s="1021"/>
      <c r="COO31" s="372" t="s">
        <v>38</v>
      </c>
      <c r="COP31" s="1021" t="s">
        <v>505</v>
      </c>
      <c r="COQ31" s="1021"/>
      <c r="COR31" s="1021"/>
      <c r="COS31" s="1021"/>
      <c r="COT31" s="1021"/>
      <c r="COU31" s="1021"/>
      <c r="COV31" s="1021"/>
      <c r="COW31" s="372" t="s">
        <v>38</v>
      </c>
      <c r="COX31" s="1021" t="s">
        <v>505</v>
      </c>
      <c r="COY31" s="1021"/>
      <c r="COZ31" s="1021"/>
      <c r="CPA31" s="1021"/>
      <c r="CPB31" s="1021"/>
      <c r="CPC31" s="1021"/>
      <c r="CPD31" s="1021"/>
      <c r="CPE31" s="372" t="s">
        <v>38</v>
      </c>
      <c r="CPF31" s="1021" t="s">
        <v>505</v>
      </c>
      <c r="CPG31" s="1021"/>
      <c r="CPH31" s="1021"/>
      <c r="CPI31" s="1021"/>
      <c r="CPJ31" s="1021"/>
      <c r="CPK31" s="1021"/>
      <c r="CPL31" s="1021"/>
      <c r="CPM31" s="372" t="s">
        <v>38</v>
      </c>
      <c r="CPN31" s="1021" t="s">
        <v>505</v>
      </c>
      <c r="CPO31" s="1021"/>
      <c r="CPP31" s="1021"/>
      <c r="CPQ31" s="1021"/>
      <c r="CPR31" s="1021"/>
      <c r="CPS31" s="1021"/>
      <c r="CPT31" s="1021"/>
      <c r="CPU31" s="372" t="s">
        <v>38</v>
      </c>
      <c r="CPV31" s="1021" t="s">
        <v>505</v>
      </c>
      <c r="CPW31" s="1021"/>
      <c r="CPX31" s="1021"/>
      <c r="CPY31" s="1021"/>
      <c r="CPZ31" s="1021"/>
      <c r="CQA31" s="1021"/>
      <c r="CQB31" s="1021"/>
      <c r="CQC31" s="372" t="s">
        <v>38</v>
      </c>
      <c r="CQD31" s="1021" t="s">
        <v>505</v>
      </c>
      <c r="CQE31" s="1021"/>
      <c r="CQF31" s="1021"/>
      <c r="CQG31" s="1021"/>
      <c r="CQH31" s="1021"/>
      <c r="CQI31" s="1021"/>
      <c r="CQJ31" s="1021"/>
      <c r="CQK31" s="372" t="s">
        <v>38</v>
      </c>
      <c r="CQL31" s="1021" t="s">
        <v>505</v>
      </c>
      <c r="CQM31" s="1021"/>
      <c r="CQN31" s="1021"/>
      <c r="CQO31" s="1021"/>
      <c r="CQP31" s="1021"/>
      <c r="CQQ31" s="1021"/>
      <c r="CQR31" s="1021"/>
      <c r="CQS31" s="372" t="s">
        <v>38</v>
      </c>
      <c r="CQT31" s="1021" t="s">
        <v>505</v>
      </c>
      <c r="CQU31" s="1021"/>
      <c r="CQV31" s="1021"/>
      <c r="CQW31" s="1021"/>
      <c r="CQX31" s="1021"/>
      <c r="CQY31" s="1021"/>
      <c r="CQZ31" s="1021"/>
      <c r="CRA31" s="372" t="s">
        <v>38</v>
      </c>
      <c r="CRB31" s="1021" t="s">
        <v>505</v>
      </c>
      <c r="CRC31" s="1021"/>
      <c r="CRD31" s="1021"/>
      <c r="CRE31" s="1021"/>
      <c r="CRF31" s="1021"/>
      <c r="CRG31" s="1021"/>
      <c r="CRH31" s="1021"/>
      <c r="CRI31" s="372" t="s">
        <v>38</v>
      </c>
      <c r="CRJ31" s="1021" t="s">
        <v>505</v>
      </c>
      <c r="CRK31" s="1021"/>
      <c r="CRL31" s="1021"/>
      <c r="CRM31" s="1021"/>
      <c r="CRN31" s="1021"/>
      <c r="CRO31" s="1021"/>
      <c r="CRP31" s="1021"/>
      <c r="CRQ31" s="372" t="s">
        <v>38</v>
      </c>
      <c r="CRR31" s="1021" t="s">
        <v>505</v>
      </c>
      <c r="CRS31" s="1021"/>
      <c r="CRT31" s="1021"/>
      <c r="CRU31" s="1021"/>
      <c r="CRV31" s="1021"/>
      <c r="CRW31" s="1021"/>
      <c r="CRX31" s="1021"/>
      <c r="CRY31" s="372" t="s">
        <v>38</v>
      </c>
      <c r="CRZ31" s="1021" t="s">
        <v>505</v>
      </c>
      <c r="CSA31" s="1021"/>
      <c r="CSB31" s="1021"/>
      <c r="CSC31" s="1021"/>
      <c r="CSD31" s="1021"/>
      <c r="CSE31" s="1021"/>
      <c r="CSF31" s="1021"/>
      <c r="CSG31" s="372" t="s">
        <v>38</v>
      </c>
      <c r="CSH31" s="1021" t="s">
        <v>505</v>
      </c>
      <c r="CSI31" s="1021"/>
      <c r="CSJ31" s="1021"/>
      <c r="CSK31" s="1021"/>
      <c r="CSL31" s="1021"/>
      <c r="CSM31" s="1021"/>
      <c r="CSN31" s="1021"/>
      <c r="CSO31" s="372" t="s">
        <v>38</v>
      </c>
      <c r="CSP31" s="1021" t="s">
        <v>505</v>
      </c>
      <c r="CSQ31" s="1021"/>
      <c r="CSR31" s="1021"/>
      <c r="CSS31" s="1021"/>
      <c r="CST31" s="1021"/>
      <c r="CSU31" s="1021"/>
      <c r="CSV31" s="1021"/>
      <c r="CSW31" s="372" t="s">
        <v>38</v>
      </c>
      <c r="CSX31" s="1021" t="s">
        <v>505</v>
      </c>
      <c r="CSY31" s="1021"/>
      <c r="CSZ31" s="1021"/>
      <c r="CTA31" s="1021"/>
      <c r="CTB31" s="1021"/>
      <c r="CTC31" s="1021"/>
      <c r="CTD31" s="1021"/>
      <c r="CTE31" s="372" t="s">
        <v>38</v>
      </c>
      <c r="CTF31" s="1021" t="s">
        <v>505</v>
      </c>
      <c r="CTG31" s="1021"/>
      <c r="CTH31" s="1021"/>
      <c r="CTI31" s="1021"/>
      <c r="CTJ31" s="1021"/>
      <c r="CTK31" s="1021"/>
      <c r="CTL31" s="1021"/>
      <c r="CTM31" s="372" t="s">
        <v>38</v>
      </c>
      <c r="CTN31" s="1021" t="s">
        <v>505</v>
      </c>
      <c r="CTO31" s="1021"/>
      <c r="CTP31" s="1021"/>
      <c r="CTQ31" s="1021"/>
      <c r="CTR31" s="1021"/>
      <c r="CTS31" s="1021"/>
      <c r="CTT31" s="1021"/>
      <c r="CTU31" s="372" t="s">
        <v>38</v>
      </c>
      <c r="CTV31" s="1021" t="s">
        <v>505</v>
      </c>
      <c r="CTW31" s="1021"/>
      <c r="CTX31" s="1021"/>
      <c r="CTY31" s="1021"/>
      <c r="CTZ31" s="1021"/>
      <c r="CUA31" s="1021"/>
      <c r="CUB31" s="1021"/>
      <c r="CUC31" s="372" t="s">
        <v>38</v>
      </c>
      <c r="CUD31" s="1021" t="s">
        <v>505</v>
      </c>
      <c r="CUE31" s="1021"/>
      <c r="CUF31" s="1021"/>
      <c r="CUG31" s="1021"/>
      <c r="CUH31" s="1021"/>
      <c r="CUI31" s="1021"/>
      <c r="CUJ31" s="1021"/>
      <c r="CUK31" s="372" t="s">
        <v>38</v>
      </c>
      <c r="CUL31" s="1021" t="s">
        <v>505</v>
      </c>
      <c r="CUM31" s="1021"/>
      <c r="CUN31" s="1021"/>
      <c r="CUO31" s="1021"/>
      <c r="CUP31" s="1021"/>
      <c r="CUQ31" s="1021"/>
      <c r="CUR31" s="1021"/>
      <c r="CUS31" s="372" t="s">
        <v>38</v>
      </c>
      <c r="CUT31" s="1021" t="s">
        <v>505</v>
      </c>
      <c r="CUU31" s="1021"/>
      <c r="CUV31" s="1021"/>
      <c r="CUW31" s="1021"/>
      <c r="CUX31" s="1021"/>
      <c r="CUY31" s="1021"/>
      <c r="CUZ31" s="1021"/>
      <c r="CVA31" s="372" t="s">
        <v>38</v>
      </c>
      <c r="CVB31" s="1021" t="s">
        <v>505</v>
      </c>
      <c r="CVC31" s="1021"/>
      <c r="CVD31" s="1021"/>
      <c r="CVE31" s="1021"/>
      <c r="CVF31" s="1021"/>
      <c r="CVG31" s="1021"/>
      <c r="CVH31" s="1021"/>
      <c r="CVI31" s="372" t="s">
        <v>38</v>
      </c>
      <c r="CVJ31" s="1021" t="s">
        <v>505</v>
      </c>
      <c r="CVK31" s="1021"/>
      <c r="CVL31" s="1021"/>
      <c r="CVM31" s="1021"/>
      <c r="CVN31" s="1021"/>
      <c r="CVO31" s="1021"/>
      <c r="CVP31" s="1021"/>
      <c r="CVQ31" s="372" t="s">
        <v>38</v>
      </c>
      <c r="CVR31" s="1021" t="s">
        <v>505</v>
      </c>
      <c r="CVS31" s="1021"/>
      <c r="CVT31" s="1021"/>
      <c r="CVU31" s="1021"/>
      <c r="CVV31" s="1021"/>
      <c r="CVW31" s="1021"/>
      <c r="CVX31" s="1021"/>
      <c r="CVY31" s="372" t="s">
        <v>38</v>
      </c>
      <c r="CVZ31" s="1021" t="s">
        <v>505</v>
      </c>
      <c r="CWA31" s="1021"/>
      <c r="CWB31" s="1021"/>
      <c r="CWC31" s="1021"/>
      <c r="CWD31" s="1021"/>
      <c r="CWE31" s="1021"/>
      <c r="CWF31" s="1021"/>
      <c r="CWG31" s="372" t="s">
        <v>38</v>
      </c>
      <c r="CWH31" s="1021" t="s">
        <v>505</v>
      </c>
      <c r="CWI31" s="1021"/>
      <c r="CWJ31" s="1021"/>
      <c r="CWK31" s="1021"/>
      <c r="CWL31" s="1021"/>
      <c r="CWM31" s="1021"/>
      <c r="CWN31" s="1021"/>
      <c r="CWO31" s="372" t="s">
        <v>38</v>
      </c>
      <c r="CWP31" s="1021" t="s">
        <v>505</v>
      </c>
      <c r="CWQ31" s="1021"/>
      <c r="CWR31" s="1021"/>
      <c r="CWS31" s="1021"/>
      <c r="CWT31" s="1021"/>
      <c r="CWU31" s="1021"/>
      <c r="CWV31" s="1021"/>
      <c r="CWW31" s="372" t="s">
        <v>38</v>
      </c>
      <c r="CWX31" s="1021" t="s">
        <v>505</v>
      </c>
      <c r="CWY31" s="1021"/>
      <c r="CWZ31" s="1021"/>
      <c r="CXA31" s="1021"/>
      <c r="CXB31" s="1021"/>
      <c r="CXC31" s="1021"/>
      <c r="CXD31" s="1021"/>
      <c r="CXE31" s="372" t="s">
        <v>38</v>
      </c>
      <c r="CXF31" s="1021" t="s">
        <v>505</v>
      </c>
      <c r="CXG31" s="1021"/>
      <c r="CXH31" s="1021"/>
      <c r="CXI31" s="1021"/>
      <c r="CXJ31" s="1021"/>
      <c r="CXK31" s="1021"/>
      <c r="CXL31" s="1021"/>
      <c r="CXM31" s="372" t="s">
        <v>38</v>
      </c>
      <c r="CXN31" s="1021" t="s">
        <v>505</v>
      </c>
      <c r="CXO31" s="1021"/>
      <c r="CXP31" s="1021"/>
      <c r="CXQ31" s="1021"/>
      <c r="CXR31" s="1021"/>
      <c r="CXS31" s="1021"/>
      <c r="CXT31" s="1021"/>
      <c r="CXU31" s="372" t="s">
        <v>38</v>
      </c>
      <c r="CXV31" s="1021" t="s">
        <v>505</v>
      </c>
      <c r="CXW31" s="1021"/>
      <c r="CXX31" s="1021"/>
      <c r="CXY31" s="1021"/>
      <c r="CXZ31" s="1021"/>
      <c r="CYA31" s="1021"/>
      <c r="CYB31" s="1021"/>
      <c r="CYC31" s="372" t="s">
        <v>38</v>
      </c>
      <c r="CYD31" s="1021" t="s">
        <v>505</v>
      </c>
      <c r="CYE31" s="1021"/>
      <c r="CYF31" s="1021"/>
      <c r="CYG31" s="1021"/>
      <c r="CYH31" s="1021"/>
      <c r="CYI31" s="1021"/>
      <c r="CYJ31" s="1021"/>
      <c r="CYK31" s="372" t="s">
        <v>38</v>
      </c>
      <c r="CYL31" s="1021" t="s">
        <v>505</v>
      </c>
      <c r="CYM31" s="1021"/>
      <c r="CYN31" s="1021"/>
      <c r="CYO31" s="1021"/>
      <c r="CYP31" s="1021"/>
      <c r="CYQ31" s="1021"/>
      <c r="CYR31" s="1021"/>
      <c r="CYS31" s="372" t="s">
        <v>38</v>
      </c>
      <c r="CYT31" s="1021" t="s">
        <v>505</v>
      </c>
      <c r="CYU31" s="1021"/>
      <c r="CYV31" s="1021"/>
      <c r="CYW31" s="1021"/>
      <c r="CYX31" s="1021"/>
      <c r="CYY31" s="1021"/>
      <c r="CYZ31" s="1021"/>
      <c r="CZA31" s="372" t="s">
        <v>38</v>
      </c>
      <c r="CZB31" s="1021" t="s">
        <v>505</v>
      </c>
      <c r="CZC31" s="1021"/>
      <c r="CZD31" s="1021"/>
      <c r="CZE31" s="1021"/>
      <c r="CZF31" s="1021"/>
      <c r="CZG31" s="1021"/>
      <c r="CZH31" s="1021"/>
      <c r="CZI31" s="372" t="s">
        <v>38</v>
      </c>
      <c r="CZJ31" s="1021" t="s">
        <v>505</v>
      </c>
      <c r="CZK31" s="1021"/>
      <c r="CZL31" s="1021"/>
      <c r="CZM31" s="1021"/>
      <c r="CZN31" s="1021"/>
      <c r="CZO31" s="1021"/>
      <c r="CZP31" s="1021"/>
      <c r="CZQ31" s="372" t="s">
        <v>38</v>
      </c>
      <c r="CZR31" s="1021" t="s">
        <v>505</v>
      </c>
      <c r="CZS31" s="1021"/>
      <c r="CZT31" s="1021"/>
      <c r="CZU31" s="1021"/>
      <c r="CZV31" s="1021"/>
      <c r="CZW31" s="1021"/>
      <c r="CZX31" s="1021"/>
      <c r="CZY31" s="372" t="s">
        <v>38</v>
      </c>
      <c r="CZZ31" s="1021" t="s">
        <v>505</v>
      </c>
      <c r="DAA31" s="1021"/>
      <c r="DAB31" s="1021"/>
      <c r="DAC31" s="1021"/>
      <c r="DAD31" s="1021"/>
      <c r="DAE31" s="1021"/>
      <c r="DAF31" s="1021"/>
      <c r="DAG31" s="372" t="s">
        <v>38</v>
      </c>
      <c r="DAH31" s="1021" t="s">
        <v>505</v>
      </c>
      <c r="DAI31" s="1021"/>
      <c r="DAJ31" s="1021"/>
      <c r="DAK31" s="1021"/>
      <c r="DAL31" s="1021"/>
      <c r="DAM31" s="1021"/>
      <c r="DAN31" s="1021"/>
      <c r="DAO31" s="372" t="s">
        <v>38</v>
      </c>
      <c r="DAP31" s="1021" t="s">
        <v>505</v>
      </c>
      <c r="DAQ31" s="1021"/>
      <c r="DAR31" s="1021"/>
      <c r="DAS31" s="1021"/>
      <c r="DAT31" s="1021"/>
      <c r="DAU31" s="1021"/>
      <c r="DAV31" s="1021"/>
      <c r="DAW31" s="372" t="s">
        <v>38</v>
      </c>
      <c r="DAX31" s="1021" t="s">
        <v>505</v>
      </c>
      <c r="DAY31" s="1021"/>
      <c r="DAZ31" s="1021"/>
      <c r="DBA31" s="1021"/>
      <c r="DBB31" s="1021"/>
      <c r="DBC31" s="1021"/>
      <c r="DBD31" s="1021"/>
      <c r="DBE31" s="372" t="s">
        <v>38</v>
      </c>
      <c r="DBF31" s="1021" t="s">
        <v>505</v>
      </c>
      <c r="DBG31" s="1021"/>
      <c r="DBH31" s="1021"/>
      <c r="DBI31" s="1021"/>
      <c r="DBJ31" s="1021"/>
      <c r="DBK31" s="1021"/>
      <c r="DBL31" s="1021"/>
      <c r="DBM31" s="372" t="s">
        <v>38</v>
      </c>
      <c r="DBN31" s="1021" t="s">
        <v>505</v>
      </c>
      <c r="DBO31" s="1021"/>
      <c r="DBP31" s="1021"/>
      <c r="DBQ31" s="1021"/>
      <c r="DBR31" s="1021"/>
      <c r="DBS31" s="1021"/>
      <c r="DBT31" s="1021"/>
      <c r="DBU31" s="372" t="s">
        <v>38</v>
      </c>
      <c r="DBV31" s="1021" t="s">
        <v>505</v>
      </c>
      <c r="DBW31" s="1021"/>
      <c r="DBX31" s="1021"/>
      <c r="DBY31" s="1021"/>
      <c r="DBZ31" s="1021"/>
      <c r="DCA31" s="1021"/>
      <c r="DCB31" s="1021"/>
      <c r="DCC31" s="372" t="s">
        <v>38</v>
      </c>
      <c r="DCD31" s="1021" t="s">
        <v>505</v>
      </c>
      <c r="DCE31" s="1021"/>
      <c r="DCF31" s="1021"/>
      <c r="DCG31" s="1021"/>
      <c r="DCH31" s="1021"/>
      <c r="DCI31" s="1021"/>
      <c r="DCJ31" s="1021"/>
      <c r="DCK31" s="372" t="s">
        <v>38</v>
      </c>
      <c r="DCL31" s="1021" t="s">
        <v>505</v>
      </c>
      <c r="DCM31" s="1021"/>
      <c r="DCN31" s="1021"/>
      <c r="DCO31" s="1021"/>
      <c r="DCP31" s="1021"/>
      <c r="DCQ31" s="1021"/>
      <c r="DCR31" s="1021"/>
      <c r="DCS31" s="372" t="s">
        <v>38</v>
      </c>
      <c r="DCT31" s="1021" t="s">
        <v>505</v>
      </c>
      <c r="DCU31" s="1021"/>
      <c r="DCV31" s="1021"/>
      <c r="DCW31" s="1021"/>
      <c r="DCX31" s="1021"/>
      <c r="DCY31" s="1021"/>
      <c r="DCZ31" s="1021"/>
      <c r="DDA31" s="372" t="s">
        <v>38</v>
      </c>
      <c r="DDB31" s="1021" t="s">
        <v>505</v>
      </c>
      <c r="DDC31" s="1021"/>
      <c r="DDD31" s="1021"/>
      <c r="DDE31" s="1021"/>
      <c r="DDF31" s="1021"/>
      <c r="DDG31" s="1021"/>
      <c r="DDH31" s="1021"/>
      <c r="DDI31" s="372" t="s">
        <v>38</v>
      </c>
      <c r="DDJ31" s="1021" t="s">
        <v>505</v>
      </c>
      <c r="DDK31" s="1021"/>
      <c r="DDL31" s="1021"/>
      <c r="DDM31" s="1021"/>
      <c r="DDN31" s="1021"/>
      <c r="DDO31" s="1021"/>
      <c r="DDP31" s="1021"/>
      <c r="DDQ31" s="372" t="s">
        <v>38</v>
      </c>
      <c r="DDR31" s="1021" t="s">
        <v>505</v>
      </c>
      <c r="DDS31" s="1021"/>
      <c r="DDT31" s="1021"/>
      <c r="DDU31" s="1021"/>
      <c r="DDV31" s="1021"/>
      <c r="DDW31" s="1021"/>
      <c r="DDX31" s="1021"/>
      <c r="DDY31" s="372" t="s">
        <v>38</v>
      </c>
      <c r="DDZ31" s="1021" t="s">
        <v>505</v>
      </c>
      <c r="DEA31" s="1021"/>
      <c r="DEB31" s="1021"/>
      <c r="DEC31" s="1021"/>
      <c r="DED31" s="1021"/>
      <c r="DEE31" s="1021"/>
      <c r="DEF31" s="1021"/>
      <c r="DEG31" s="372" t="s">
        <v>38</v>
      </c>
      <c r="DEH31" s="1021" t="s">
        <v>505</v>
      </c>
      <c r="DEI31" s="1021"/>
      <c r="DEJ31" s="1021"/>
      <c r="DEK31" s="1021"/>
      <c r="DEL31" s="1021"/>
      <c r="DEM31" s="1021"/>
      <c r="DEN31" s="1021"/>
      <c r="DEO31" s="372" t="s">
        <v>38</v>
      </c>
      <c r="DEP31" s="1021" t="s">
        <v>505</v>
      </c>
      <c r="DEQ31" s="1021"/>
      <c r="DER31" s="1021"/>
      <c r="DES31" s="1021"/>
      <c r="DET31" s="1021"/>
      <c r="DEU31" s="1021"/>
      <c r="DEV31" s="1021"/>
      <c r="DEW31" s="372" t="s">
        <v>38</v>
      </c>
      <c r="DEX31" s="1021" t="s">
        <v>505</v>
      </c>
      <c r="DEY31" s="1021"/>
      <c r="DEZ31" s="1021"/>
      <c r="DFA31" s="1021"/>
      <c r="DFB31" s="1021"/>
      <c r="DFC31" s="1021"/>
      <c r="DFD31" s="1021"/>
      <c r="DFE31" s="372" t="s">
        <v>38</v>
      </c>
      <c r="DFF31" s="1021" t="s">
        <v>505</v>
      </c>
      <c r="DFG31" s="1021"/>
      <c r="DFH31" s="1021"/>
      <c r="DFI31" s="1021"/>
      <c r="DFJ31" s="1021"/>
      <c r="DFK31" s="1021"/>
      <c r="DFL31" s="1021"/>
      <c r="DFM31" s="372" t="s">
        <v>38</v>
      </c>
      <c r="DFN31" s="1021" t="s">
        <v>505</v>
      </c>
      <c r="DFO31" s="1021"/>
      <c r="DFP31" s="1021"/>
      <c r="DFQ31" s="1021"/>
      <c r="DFR31" s="1021"/>
      <c r="DFS31" s="1021"/>
      <c r="DFT31" s="1021"/>
      <c r="DFU31" s="372" t="s">
        <v>38</v>
      </c>
      <c r="DFV31" s="1021" t="s">
        <v>505</v>
      </c>
      <c r="DFW31" s="1021"/>
      <c r="DFX31" s="1021"/>
      <c r="DFY31" s="1021"/>
      <c r="DFZ31" s="1021"/>
      <c r="DGA31" s="1021"/>
      <c r="DGB31" s="1021"/>
      <c r="DGC31" s="372" t="s">
        <v>38</v>
      </c>
      <c r="DGD31" s="1021" t="s">
        <v>505</v>
      </c>
      <c r="DGE31" s="1021"/>
      <c r="DGF31" s="1021"/>
      <c r="DGG31" s="1021"/>
      <c r="DGH31" s="1021"/>
      <c r="DGI31" s="1021"/>
      <c r="DGJ31" s="1021"/>
      <c r="DGK31" s="372" t="s">
        <v>38</v>
      </c>
      <c r="DGL31" s="1021" t="s">
        <v>505</v>
      </c>
      <c r="DGM31" s="1021"/>
      <c r="DGN31" s="1021"/>
      <c r="DGO31" s="1021"/>
      <c r="DGP31" s="1021"/>
      <c r="DGQ31" s="1021"/>
      <c r="DGR31" s="1021"/>
      <c r="DGS31" s="372" t="s">
        <v>38</v>
      </c>
      <c r="DGT31" s="1021" t="s">
        <v>505</v>
      </c>
      <c r="DGU31" s="1021"/>
      <c r="DGV31" s="1021"/>
      <c r="DGW31" s="1021"/>
      <c r="DGX31" s="1021"/>
      <c r="DGY31" s="1021"/>
      <c r="DGZ31" s="1021"/>
      <c r="DHA31" s="372" t="s">
        <v>38</v>
      </c>
      <c r="DHB31" s="1021" t="s">
        <v>505</v>
      </c>
      <c r="DHC31" s="1021"/>
      <c r="DHD31" s="1021"/>
      <c r="DHE31" s="1021"/>
      <c r="DHF31" s="1021"/>
      <c r="DHG31" s="1021"/>
      <c r="DHH31" s="1021"/>
      <c r="DHI31" s="372" t="s">
        <v>38</v>
      </c>
      <c r="DHJ31" s="1021" t="s">
        <v>505</v>
      </c>
      <c r="DHK31" s="1021"/>
      <c r="DHL31" s="1021"/>
      <c r="DHM31" s="1021"/>
      <c r="DHN31" s="1021"/>
      <c r="DHO31" s="1021"/>
      <c r="DHP31" s="1021"/>
      <c r="DHQ31" s="372" t="s">
        <v>38</v>
      </c>
      <c r="DHR31" s="1021" t="s">
        <v>505</v>
      </c>
      <c r="DHS31" s="1021"/>
      <c r="DHT31" s="1021"/>
      <c r="DHU31" s="1021"/>
      <c r="DHV31" s="1021"/>
      <c r="DHW31" s="1021"/>
      <c r="DHX31" s="1021"/>
      <c r="DHY31" s="372" t="s">
        <v>38</v>
      </c>
      <c r="DHZ31" s="1021" t="s">
        <v>505</v>
      </c>
      <c r="DIA31" s="1021"/>
      <c r="DIB31" s="1021"/>
      <c r="DIC31" s="1021"/>
      <c r="DID31" s="1021"/>
      <c r="DIE31" s="1021"/>
      <c r="DIF31" s="1021"/>
      <c r="DIG31" s="372" t="s">
        <v>38</v>
      </c>
      <c r="DIH31" s="1021" t="s">
        <v>505</v>
      </c>
      <c r="DII31" s="1021"/>
      <c r="DIJ31" s="1021"/>
      <c r="DIK31" s="1021"/>
      <c r="DIL31" s="1021"/>
      <c r="DIM31" s="1021"/>
      <c r="DIN31" s="1021"/>
      <c r="DIO31" s="372" t="s">
        <v>38</v>
      </c>
      <c r="DIP31" s="1021" t="s">
        <v>505</v>
      </c>
      <c r="DIQ31" s="1021"/>
      <c r="DIR31" s="1021"/>
      <c r="DIS31" s="1021"/>
      <c r="DIT31" s="1021"/>
      <c r="DIU31" s="1021"/>
      <c r="DIV31" s="1021"/>
      <c r="DIW31" s="372" t="s">
        <v>38</v>
      </c>
      <c r="DIX31" s="1021" t="s">
        <v>505</v>
      </c>
      <c r="DIY31" s="1021"/>
      <c r="DIZ31" s="1021"/>
      <c r="DJA31" s="1021"/>
      <c r="DJB31" s="1021"/>
      <c r="DJC31" s="1021"/>
      <c r="DJD31" s="1021"/>
      <c r="DJE31" s="372" t="s">
        <v>38</v>
      </c>
      <c r="DJF31" s="1021" t="s">
        <v>505</v>
      </c>
      <c r="DJG31" s="1021"/>
      <c r="DJH31" s="1021"/>
      <c r="DJI31" s="1021"/>
      <c r="DJJ31" s="1021"/>
      <c r="DJK31" s="1021"/>
      <c r="DJL31" s="1021"/>
      <c r="DJM31" s="372" t="s">
        <v>38</v>
      </c>
      <c r="DJN31" s="1021" t="s">
        <v>505</v>
      </c>
      <c r="DJO31" s="1021"/>
      <c r="DJP31" s="1021"/>
      <c r="DJQ31" s="1021"/>
      <c r="DJR31" s="1021"/>
      <c r="DJS31" s="1021"/>
      <c r="DJT31" s="1021"/>
      <c r="DJU31" s="372" t="s">
        <v>38</v>
      </c>
      <c r="DJV31" s="1021" t="s">
        <v>505</v>
      </c>
      <c r="DJW31" s="1021"/>
      <c r="DJX31" s="1021"/>
      <c r="DJY31" s="1021"/>
      <c r="DJZ31" s="1021"/>
      <c r="DKA31" s="1021"/>
      <c r="DKB31" s="1021"/>
      <c r="DKC31" s="372" t="s">
        <v>38</v>
      </c>
      <c r="DKD31" s="1021" t="s">
        <v>505</v>
      </c>
      <c r="DKE31" s="1021"/>
      <c r="DKF31" s="1021"/>
      <c r="DKG31" s="1021"/>
      <c r="DKH31" s="1021"/>
      <c r="DKI31" s="1021"/>
      <c r="DKJ31" s="1021"/>
      <c r="DKK31" s="372" t="s">
        <v>38</v>
      </c>
      <c r="DKL31" s="1021" t="s">
        <v>505</v>
      </c>
      <c r="DKM31" s="1021"/>
      <c r="DKN31" s="1021"/>
      <c r="DKO31" s="1021"/>
      <c r="DKP31" s="1021"/>
      <c r="DKQ31" s="1021"/>
      <c r="DKR31" s="1021"/>
      <c r="DKS31" s="372" t="s">
        <v>38</v>
      </c>
      <c r="DKT31" s="1021" t="s">
        <v>505</v>
      </c>
      <c r="DKU31" s="1021"/>
      <c r="DKV31" s="1021"/>
      <c r="DKW31" s="1021"/>
      <c r="DKX31" s="1021"/>
      <c r="DKY31" s="1021"/>
      <c r="DKZ31" s="1021"/>
      <c r="DLA31" s="372" t="s">
        <v>38</v>
      </c>
      <c r="DLB31" s="1021" t="s">
        <v>505</v>
      </c>
      <c r="DLC31" s="1021"/>
      <c r="DLD31" s="1021"/>
      <c r="DLE31" s="1021"/>
      <c r="DLF31" s="1021"/>
      <c r="DLG31" s="1021"/>
      <c r="DLH31" s="1021"/>
      <c r="DLI31" s="372" t="s">
        <v>38</v>
      </c>
      <c r="DLJ31" s="1021" t="s">
        <v>505</v>
      </c>
      <c r="DLK31" s="1021"/>
      <c r="DLL31" s="1021"/>
      <c r="DLM31" s="1021"/>
      <c r="DLN31" s="1021"/>
      <c r="DLO31" s="1021"/>
      <c r="DLP31" s="1021"/>
      <c r="DLQ31" s="372" t="s">
        <v>38</v>
      </c>
      <c r="DLR31" s="1021" t="s">
        <v>505</v>
      </c>
      <c r="DLS31" s="1021"/>
      <c r="DLT31" s="1021"/>
      <c r="DLU31" s="1021"/>
      <c r="DLV31" s="1021"/>
      <c r="DLW31" s="1021"/>
      <c r="DLX31" s="1021"/>
      <c r="DLY31" s="372" t="s">
        <v>38</v>
      </c>
      <c r="DLZ31" s="1021" t="s">
        <v>505</v>
      </c>
      <c r="DMA31" s="1021"/>
      <c r="DMB31" s="1021"/>
      <c r="DMC31" s="1021"/>
      <c r="DMD31" s="1021"/>
      <c r="DME31" s="1021"/>
      <c r="DMF31" s="1021"/>
      <c r="DMG31" s="372" t="s">
        <v>38</v>
      </c>
      <c r="DMH31" s="1021" t="s">
        <v>505</v>
      </c>
      <c r="DMI31" s="1021"/>
      <c r="DMJ31" s="1021"/>
      <c r="DMK31" s="1021"/>
      <c r="DML31" s="1021"/>
      <c r="DMM31" s="1021"/>
      <c r="DMN31" s="1021"/>
      <c r="DMO31" s="372" t="s">
        <v>38</v>
      </c>
      <c r="DMP31" s="1021" t="s">
        <v>505</v>
      </c>
      <c r="DMQ31" s="1021"/>
      <c r="DMR31" s="1021"/>
      <c r="DMS31" s="1021"/>
      <c r="DMT31" s="1021"/>
      <c r="DMU31" s="1021"/>
      <c r="DMV31" s="1021"/>
      <c r="DMW31" s="372" t="s">
        <v>38</v>
      </c>
      <c r="DMX31" s="1021" t="s">
        <v>505</v>
      </c>
      <c r="DMY31" s="1021"/>
      <c r="DMZ31" s="1021"/>
      <c r="DNA31" s="1021"/>
      <c r="DNB31" s="1021"/>
      <c r="DNC31" s="1021"/>
      <c r="DND31" s="1021"/>
      <c r="DNE31" s="372" t="s">
        <v>38</v>
      </c>
      <c r="DNF31" s="1021" t="s">
        <v>505</v>
      </c>
      <c r="DNG31" s="1021"/>
      <c r="DNH31" s="1021"/>
      <c r="DNI31" s="1021"/>
      <c r="DNJ31" s="1021"/>
      <c r="DNK31" s="1021"/>
      <c r="DNL31" s="1021"/>
      <c r="DNM31" s="372" t="s">
        <v>38</v>
      </c>
      <c r="DNN31" s="1021" t="s">
        <v>505</v>
      </c>
      <c r="DNO31" s="1021"/>
      <c r="DNP31" s="1021"/>
      <c r="DNQ31" s="1021"/>
      <c r="DNR31" s="1021"/>
      <c r="DNS31" s="1021"/>
      <c r="DNT31" s="1021"/>
      <c r="DNU31" s="372" t="s">
        <v>38</v>
      </c>
      <c r="DNV31" s="1021" t="s">
        <v>505</v>
      </c>
      <c r="DNW31" s="1021"/>
      <c r="DNX31" s="1021"/>
      <c r="DNY31" s="1021"/>
      <c r="DNZ31" s="1021"/>
      <c r="DOA31" s="1021"/>
      <c r="DOB31" s="1021"/>
      <c r="DOC31" s="372" t="s">
        <v>38</v>
      </c>
      <c r="DOD31" s="1021" t="s">
        <v>505</v>
      </c>
      <c r="DOE31" s="1021"/>
      <c r="DOF31" s="1021"/>
      <c r="DOG31" s="1021"/>
      <c r="DOH31" s="1021"/>
      <c r="DOI31" s="1021"/>
      <c r="DOJ31" s="1021"/>
      <c r="DOK31" s="372" t="s">
        <v>38</v>
      </c>
      <c r="DOL31" s="1021" t="s">
        <v>505</v>
      </c>
      <c r="DOM31" s="1021"/>
      <c r="DON31" s="1021"/>
      <c r="DOO31" s="1021"/>
      <c r="DOP31" s="1021"/>
      <c r="DOQ31" s="1021"/>
      <c r="DOR31" s="1021"/>
      <c r="DOS31" s="372" t="s">
        <v>38</v>
      </c>
      <c r="DOT31" s="1021" t="s">
        <v>505</v>
      </c>
      <c r="DOU31" s="1021"/>
      <c r="DOV31" s="1021"/>
      <c r="DOW31" s="1021"/>
      <c r="DOX31" s="1021"/>
      <c r="DOY31" s="1021"/>
      <c r="DOZ31" s="1021"/>
      <c r="DPA31" s="372" t="s">
        <v>38</v>
      </c>
      <c r="DPB31" s="1021" t="s">
        <v>505</v>
      </c>
      <c r="DPC31" s="1021"/>
      <c r="DPD31" s="1021"/>
      <c r="DPE31" s="1021"/>
      <c r="DPF31" s="1021"/>
      <c r="DPG31" s="1021"/>
      <c r="DPH31" s="1021"/>
      <c r="DPI31" s="372" t="s">
        <v>38</v>
      </c>
      <c r="DPJ31" s="1021" t="s">
        <v>505</v>
      </c>
      <c r="DPK31" s="1021"/>
      <c r="DPL31" s="1021"/>
      <c r="DPM31" s="1021"/>
      <c r="DPN31" s="1021"/>
      <c r="DPO31" s="1021"/>
      <c r="DPP31" s="1021"/>
      <c r="DPQ31" s="372" t="s">
        <v>38</v>
      </c>
      <c r="DPR31" s="1021" t="s">
        <v>505</v>
      </c>
      <c r="DPS31" s="1021"/>
      <c r="DPT31" s="1021"/>
      <c r="DPU31" s="1021"/>
      <c r="DPV31" s="1021"/>
      <c r="DPW31" s="1021"/>
      <c r="DPX31" s="1021"/>
      <c r="DPY31" s="372" t="s">
        <v>38</v>
      </c>
      <c r="DPZ31" s="1021" t="s">
        <v>505</v>
      </c>
      <c r="DQA31" s="1021"/>
      <c r="DQB31" s="1021"/>
      <c r="DQC31" s="1021"/>
      <c r="DQD31" s="1021"/>
      <c r="DQE31" s="1021"/>
      <c r="DQF31" s="1021"/>
      <c r="DQG31" s="372" t="s">
        <v>38</v>
      </c>
      <c r="DQH31" s="1021" t="s">
        <v>505</v>
      </c>
      <c r="DQI31" s="1021"/>
      <c r="DQJ31" s="1021"/>
      <c r="DQK31" s="1021"/>
      <c r="DQL31" s="1021"/>
      <c r="DQM31" s="1021"/>
      <c r="DQN31" s="1021"/>
      <c r="DQO31" s="372" t="s">
        <v>38</v>
      </c>
      <c r="DQP31" s="1021" t="s">
        <v>505</v>
      </c>
      <c r="DQQ31" s="1021"/>
      <c r="DQR31" s="1021"/>
      <c r="DQS31" s="1021"/>
      <c r="DQT31" s="1021"/>
      <c r="DQU31" s="1021"/>
      <c r="DQV31" s="1021"/>
      <c r="DQW31" s="372" t="s">
        <v>38</v>
      </c>
      <c r="DQX31" s="1021" t="s">
        <v>505</v>
      </c>
      <c r="DQY31" s="1021"/>
      <c r="DQZ31" s="1021"/>
      <c r="DRA31" s="1021"/>
      <c r="DRB31" s="1021"/>
      <c r="DRC31" s="1021"/>
      <c r="DRD31" s="1021"/>
      <c r="DRE31" s="372" t="s">
        <v>38</v>
      </c>
      <c r="DRF31" s="1021" t="s">
        <v>505</v>
      </c>
      <c r="DRG31" s="1021"/>
      <c r="DRH31" s="1021"/>
      <c r="DRI31" s="1021"/>
      <c r="DRJ31" s="1021"/>
      <c r="DRK31" s="1021"/>
      <c r="DRL31" s="1021"/>
      <c r="DRM31" s="372" t="s">
        <v>38</v>
      </c>
      <c r="DRN31" s="1021" t="s">
        <v>505</v>
      </c>
      <c r="DRO31" s="1021"/>
      <c r="DRP31" s="1021"/>
      <c r="DRQ31" s="1021"/>
      <c r="DRR31" s="1021"/>
      <c r="DRS31" s="1021"/>
      <c r="DRT31" s="1021"/>
      <c r="DRU31" s="372" t="s">
        <v>38</v>
      </c>
      <c r="DRV31" s="1021" t="s">
        <v>505</v>
      </c>
      <c r="DRW31" s="1021"/>
      <c r="DRX31" s="1021"/>
      <c r="DRY31" s="1021"/>
      <c r="DRZ31" s="1021"/>
      <c r="DSA31" s="1021"/>
      <c r="DSB31" s="1021"/>
      <c r="DSC31" s="372" t="s">
        <v>38</v>
      </c>
      <c r="DSD31" s="1021" t="s">
        <v>505</v>
      </c>
      <c r="DSE31" s="1021"/>
      <c r="DSF31" s="1021"/>
      <c r="DSG31" s="1021"/>
      <c r="DSH31" s="1021"/>
      <c r="DSI31" s="1021"/>
      <c r="DSJ31" s="1021"/>
      <c r="DSK31" s="372" t="s">
        <v>38</v>
      </c>
      <c r="DSL31" s="1021" t="s">
        <v>505</v>
      </c>
      <c r="DSM31" s="1021"/>
      <c r="DSN31" s="1021"/>
      <c r="DSO31" s="1021"/>
      <c r="DSP31" s="1021"/>
      <c r="DSQ31" s="1021"/>
      <c r="DSR31" s="1021"/>
      <c r="DSS31" s="372" t="s">
        <v>38</v>
      </c>
      <c r="DST31" s="1021" t="s">
        <v>505</v>
      </c>
      <c r="DSU31" s="1021"/>
      <c r="DSV31" s="1021"/>
      <c r="DSW31" s="1021"/>
      <c r="DSX31" s="1021"/>
      <c r="DSY31" s="1021"/>
      <c r="DSZ31" s="1021"/>
      <c r="DTA31" s="372" t="s">
        <v>38</v>
      </c>
      <c r="DTB31" s="1021" t="s">
        <v>505</v>
      </c>
      <c r="DTC31" s="1021"/>
      <c r="DTD31" s="1021"/>
      <c r="DTE31" s="1021"/>
      <c r="DTF31" s="1021"/>
      <c r="DTG31" s="1021"/>
      <c r="DTH31" s="1021"/>
      <c r="DTI31" s="372" t="s">
        <v>38</v>
      </c>
      <c r="DTJ31" s="1021" t="s">
        <v>505</v>
      </c>
      <c r="DTK31" s="1021"/>
      <c r="DTL31" s="1021"/>
      <c r="DTM31" s="1021"/>
      <c r="DTN31" s="1021"/>
      <c r="DTO31" s="1021"/>
      <c r="DTP31" s="1021"/>
      <c r="DTQ31" s="372" t="s">
        <v>38</v>
      </c>
      <c r="DTR31" s="1021" t="s">
        <v>505</v>
      </c>
      <c r="DTS31" s="1021"/>
      <c r="DTT31" s="1021"/>
      <c r="DTU31" s="1021"/>
      <c r="DTV31" s="1021"/>
      <c r="DTW31" s="1021"/>
      <c r="DTX31" s="1021"/>
      <c r="DTY31" s="372" t="s">
        <v>38</v>
      </c>
      <c r="DTZ31" s="1021" t="s">
        <v>505</v>
      </c>
      <c r="DUA31" s="1021"/>
      <c r="DUB31" s="1021"/>
      <c r="DUC31" s="1021"/>
      <c r="DUD31" s="1021"/>
      <c r="DUE31" s="1021"/>
      <c r="DUF31" s="1021"/>
      <c r="DUG31" s="372" t="s">
        <v>38</v>
      </c>
      <c r="DUH31" s="1021" t="s">
        <v>505</v>
      </c>
      <c r="DUI31" s="1021"/>
      <c r="DUJ31" s="1021"/>
      <c r="DUK31" s="1021"/>
      <c r="DUL31" s="1021"/>
      <c r="DUM31" s="1021"/>
      <c r="DUN31" s="1021"/>
      <c r="DUO31" s="372" t="s">
        <v>38</v>
      </c>
      <c r="DUP31" s="1021" t="s">
        <v>505</v>
      </c>
      <c r="DUQ31" s="1021"/>
      <c r="DUR31" s="1021"/>
      <c r="DUS31" s="1021"/>
      <c r="DUT31" s="1021"/>
      <c r="DUU31" s="1021"/>
      <c r="DUV31" s="1021"/>
      <c r="DUW31" s="372" t="s">
        <v>38</v>
      </c>
      <c r="DUX31" s="1021" t="s">
        <v>505</v>
      </c>
      <c r="DUY31" s="1021"/>
      <c r="DUZ31" s="1021"/>
      <c r="DVA31" s="1021"/>
      <c r="DVB31" s="1021"/>
      <c r="DVC31" s="1021"/>
      <c r="DVD31" s="1021"/>
      <c r="DVE31" s="372" t="s">
        <v>38</v>
      </c>
      <c r="DVF31" s="1021" t="s">
        <v>505</v>
      </c>
      <c r="DVG31" s="1021"/>
      <c r="DVH31" s="1021"/>
      <c r="DVI31" s="1021"/>
      <c r="DVJ31" s="1021"/>
      <c r="DVK31" s="1021"/>
      <c r="DVL31" s="1021"/>
      <c r="DVM31" s="372" t="s">
        <v>38</v>
      </c>
      <c r="DVN31" s="1021" t="s">
        <v>505</v>
      </c>
      <c r="DVO31" s="1021"/>
      <c r="DVP31" s="1021"/>
      <c r="DVQ31" s="1021"/>
      <c r="DVR31" s="1021"/>
      <c r="DVS31" s="1021"/>
      <c r="DVT31" s="1021"/>
      <c r="DVU31" s="372" t="s">
        <v>38</v>
      </c>
      <c r="DVV31" s="1021" t="s">
        <v>505</v>
      </c>
      <c r="DVW31" s="1021"/>
      <c r="DVX31" s="1021"/>
      <c r="DVY31" s="1021"/>
      <c r="DVZ31" s="1021"/>
      <c r="DWA31" s="1021"/>
      <c r="DWB31" s="1021"/>
      <c r="DWC31" s="372" t="s">
        <v>38</v>
      </c>
      <c r="DWD31" s="1021" t="s">
        <v>505</v>
      </c>
      <c r="DWE31" s="1021"/>
      <c r="DWF31" s="1021"/>
      <c r="DWG31" s="1021"/>
      <c r="DWH31" s="1021"/>
      <c r="DWI31" s="1021"/>
      <c r="DWJ31" s="1021"/>
      <c r="DWK31" s="372" t="s">
        <v>38</v>
      </c>
      <c r="DWL31" s="1021" t="s">
        <v>505</v>
      </c>
      <c r="DWM31" s="1021"/>
      <c r="DWN31" s="1021"/>
      <c r="DWO31" s="1021"/>
      <c r="DWP31" s="1021"/>
      <c r="DWQ31" s="1021"/>
      <c r="DWR31" s="1021"/>
      <c r="DWS31" s="372" t="s">
        <v>38</v>
      </c>
      <c r="DWT31" s="1021" t="s">
        <v>505</v>
      </c>
      <c r="DWU31" s="1021"/>
      <c r="DWV31" s="1021"/>
      <c r="DWW31" s="1021"/>
      <c r="DWX31" s="1021"/>
      <c r="DWY31" s="1021"/>
      <c r="DWZ31" s="1021"/>
      <c r="DXA31" s="372" t="s">
        <v>38</v>
      </c>
      <c r="DXB31" s="1021" t="s">
        <v>505</v>
      </c>
      <c r="DXC31" s="1021"/>
      <c r="DXD31" s="1021"/>
      <c r="DXE31" s="1021"/>
      <c r="DXF31" s="1021"/>
      <c r="DXG31" s="1021"/>
      <c r="DXH31" s="1021"/>
      <c r="DXI31" s="372" t="s">
        <v>38</v>
      </c>
      <c r="DXJ31" s="1021" t="s">
        <v>505</v>
      </c>
      <c r="DXK31" s="1021"/>
      <c r="DXL31" s="1021"/>
      <c r="DXM31" s="1021"/>
      <c r="DXN31" s="1021"/>
      <c r="DXO31" s="1021"/>
      <c r="DXP31" s="1021"/>
      <c r="DXQ31" s="372" t="s">
        <v>38</v>
      </c>
      <c r="DXR31" s="1021" t="s">
        <v>505</v>
      </c>
      <c r="DXS31" s="1021"/>
      <c r="DXT31" s="1021"/>
      <c r="DXU31" s="1021"/>
      <c r="DXV31" s="1021"/>
      <c r="DXW31" s="1021"/>
      <c r="DXX31" s="1021"/>
      <c r="DXY31" s="372" t="s">
        <v>38</v>
      </c>
      <c r="DXZ31" s="1021" t="s">
        <v>505</v>
      </c>
      <c r="DYA31" s="1021"/>
      <c r="DYB31" s="1021"/>
      <c r="DYC31" s="1021"/>
      <c r="DYD31" s="1021"/>
      <c r="DYE31" s="1021"/>
      <c r="DYF31" s="1021"/>
      <c r="DYG31" s="372" t="s">
        <v>38</v>
      </c>
      <c r="DYH31" s="1021" t="s">
        <v>505</v>
      </c>
      <c r="DYI31" s="1021"/>
      <c r="DYJ31" s="1021"/>
      <c r="DYK31" s="1021"/>
      <c r="DYL31" s="1021"/>
      <c r="DYM31" s="1021"/>
      <c r="DYN31" s="1021"/>
      <c r="DYO31" s="372" t="s">
        <v>38</v>
      </c>
      <c r="DYP31" s="1021" t="s">
        <v>505</v>
      </c>
      <c r="DYQ31" s="1021"/>
      <c r="DYR31" s="1021"/>
      <c r="DYS31" s="1021"/>
      <c r="DYT31" s="1021"/>
      <c r="DYU31" s="1021"/>
      <c r="DYV31" s="1021"/>
      <c r="DYW31" s="372" t="s">
        <v>38</v>
      </c>
      <c r="DYX31" s="1021" t="s">
        <v>505</v>
      </c>
      <c r="DYY31" s="1021"/>
      <c r="DYZ31" s="1021"/>
      <c r="DZA31" s="1021"/>
      <c r="DZB31" s="1021"/>
      <c r="DZC31" s="1021"/>
      <c r="DZD31" s="1021"/>
      <c r="DZE31" s="372" t="s">
        <v>38</v>
      </c>
      <c r="DZF31" s="1021" t="s">
        <v>505</v>
      </c>
      <c r="DZG31" s="1021"/>
      <c r="DZH31" s="1021"/>
      <c r="DZI31" s="1021"/>
      <c r="DZJ31" s="1021"/>
      <c r="DZK31" s="1021"/>
      <c r="DZL31" s="1021"/>
      <c r="DZM31" s="372" t="s">
        <v>38</v>
      </c>
      <c r="DZN31" s="1021" t="s">
        <v>505</v>
      </c>
      <c r="DZO31" s="1021"/>
      <c r="DZP31" s="1021"/>
      <c r="DZQ31" s="1021"/>
      <c r="DZR31" s="1021"/>
      <c r="DZS31" s="1021"/>
      <c r="DZT31" s="1021"/>
      <c r="DZU31" s="372" t="s">
        <v>38</v>
      </c>
      <c r="DZV31" s="1021" t="s">
        <v>505</v>
      </c>
      <c r="DZW31" s="1021"/>
      <c r="DZX31" s="1021"/>
      <c r="DZY31" s="1021"/>
      <c r="DZZ31" s="1021"/>
      <c r="EAA31" s="1021"/>
      <c r="EAB31" s="1021"/>
      <c r="EAC31" s="372" t="s">
        <v>38</v>
      </c>
      <c r="EAD31" s="1021" t="s">
        <v>505</v>
      </c>
      <c r="EAE31" s="1021"/>
      <c r="EAF31" s="1021"/>
      <c r="EAG31" s="1021"/>
      <c r="EAH31" s="1021"/>
      <c r="EAI31" s="1021"/>
      <c r="EAJ31" s="1021"/>
      <c r="EAK31" s="372" t="s">
        <v>38</v>
      </c>
      <c r="EAL31" s="1021" t="s">
        <v>505</v>
      </c>
      <c r="EAM31" s="1021"/>
      <c r="EAN31" s="1021"/>
      <c r="EAO31" s="1021"/>
      <c r="EAP31" s="1021"/>
      <c r="EAQ31" s="1021"/>
      <c r="EAR31" s="1021"/>
      <c r="EAS31" s="372" t="s">
        <v>38</v>
      </c>
      <c r="EAT31" s="1021" t="s">
        <v>505</v>
      </c>
      <c r="EAU31" s="1021"/>
      <c r="EAV31" s="1021"/>
      <c r="EAW31" s="1021"/>
      <c r="EAX31" s="1021"/>
      <c r="EAY31" s="1021"/>
      <c r="EAZ31" s="1021"/>
      <c r="EBA31" s="372" t="s">
        <v>38</v>
      </c>
      <c r="EBB31" s="1021" t="s">
        <v>505</v>
      </c>
      <c r="EBC31" s="1021"/>
      <c r="EBD31" s="1021"/>
      <c r="EBE31" s="1021"/>
      <c r="EBF31" s="1021"/>
      <c r="EBG31" s="1021"/>
      <c r="EBH31" s="1021"/>
      <c r="EBI31" s="372" t="s">
        <v>38</v>
      </c>
      <c r="EBJ31" s="1021" t="s">
        <v>505</v>
      </c>
      <c r="EBK31" s="1021"/>
      <c r="EBL31" s="1021"/>
      <c r="EBM31" s="1021"/>
      <c r="EBN31" s="1021"/>
      <c r="EBO31" s="1021"/>
      <c r="EBP31" s="1021"/>
      <c r="EBQ31" s="372" t="s">
        <v>38</v>
      </c>
      <c r="EBR31" s="1021" t="s">
        <v>505</v>
      </c>
      <c r="EBS31" s="1021"/>
      <c r="EBT31" s="1021"/>
      <c r="EBU31" s="1021"/>
      <c r="EBV31" s="1021"/>
      <c r="EBW31" s="1021"/>
      <c r="EBX31" s="1021"/>
      <c r="EBY31" s="372" t="s">
        <v>38</v>
      </c>
      <c r="EBZ31" s="1021" t="s">
        <v>505</v>
      </c>
      <c r="ECA31" s="1021"/>
      <c r="ECB31" s="1021"/>
      <c r="ECC31" s="1021"/>
      <c r="ECD31" s="1021"/>
      <c r="ECE31" s="1021"/>
      <c r="ECF31" s="1021"/>
      <c r="ECG31" s="372" t="s">
        <v>38</v>
      </c>
      <c r="ECH31" s="1021" t="s">
        <v>505</v>
      </c>
      <c r="ECI31" s="1021"/>
      <c r="ECJ31" s="1021"/>
      <c r="ECK31" s="1021"/>
      <c r="ECL31" s="1021"/>
      <c r="ECM31" s="1021"/>
      <c r="ECN31" s="1021"/>
      <c r="ECO31" s="372" t="s">
        <v>38</v>
      </c>
      <c r="ECP31" s="1021" t="s">
        <v>505</v>
      </c>
      <c r="ECQ31" s="1021"/>
      <c r="ECR31" s="1021"/>
      <c r="ECS31" s="1021"/>
      <c r="ECT31" s="1021"/>
      <c r="ECU31" s="1021"/>
      <c r="ECV31" s="1021"/>
      <c r="ECW31" s="372" t="s">
        <v>38</v>
      </c>
      <c r="ECX31" s="1021" t="s">
        <v>505</v>
      </c>
      <c r="ECY31" s="1021"/>
      <c r="ECZ31" s="1021"/>
      <c r="EDA31" s="1021"/>
      <c r="EDB31" s="1021"/>
      <c r="EDC31" s="1021"/>
      <c r="EDD31" s="1021"/>
      <c r="EDE31" s="372" t="s">
        <v>38</v>
      </c>
      <c r="EDF31" s="1021" t="s">
        <v>505</v>
      </c>
      <c r="EDG31" s="1021"/>
      <c r="EDH31" s="1021"/>
      <c r="EDI31" s="1021"/>
      <c r="EDJ31" s="1021"/>
      <c r="EDK31" s="1021"/>
      <c r="EDL31" s="1021"/>
      <c r="EDM31" s="372" t="s">
        <v>38</v>
      </c>
      <c r="EDN31" s="1021" t="s">
        <v>505</v>
      </c>
      <c r="EDO31" s="1021"/>
      <c r="EDP31" s="1021"/>
      <c r="EDQ31" s="1021"/>
      <c r="EDR31" s="1021"/>
      <c r="EDS31" s="1021"/>
      <c r="EDT31" s="1021"/>
      <c r="EDU31" s="372" t="s">
        <v>38</v>
      </c>
      <c r="EDV31" s="1021" t="s">
        <v>505</v>
      </c>
      <c r="EDW31" s="1021"/>
      <c r="EDX31" s="1021"/>
      <c r="EDY31" s="1021"/>
      <c r="EDZ31" s="1021"/>
      <c r="EEA31" s="1021"/>
      <c r="EEB31" s="1021"/>
      <c r="EEC31" s="372" t="s">
        <v>38</v>
      </c>
      <c r="EED31" s="1021" t="s">
        <v>505</v>
      </c>
      <c r="EEE31" s="1021"/>
      <c r="EEF31" s="1021"/>
      <c r="EEG31" s="1021"/>
      <c r="EEH31" s="1021"/>
      <c r="EEI31" s="1021"/>
      <c r="EEJ31" s="1021"/>
      <c r="EEK31" s="372" t="s">
        <v>38</v>
      </c>
      <c r="EEL31" s="1021" t="s">
        <v>505</v>
      </c>
      <c r="EEM31" s="1021"/>
      <c r="EEN31" s="1021"/>
      <c r="EEO31" s="1021"/>
      <c r="EEP31" s="1021"/>
      <c r="EEQ31" s="1021"/>
      <c r="EER31" s="1021"/>
      <c r="EES31" s="372" t="s">
        <v>38</v>
      </c>
      <c r="EET31" s="1021" t="s">
        <v>505</v>
      </c>
      <c r="EEU31" s="1021"/>
      <c r="EEV31" s="1021"/>
      <c r="EEW31" s="1021"/>
      <c r="EEX31" s="1021"/>
      <c r="EEY31" s="1021"/>
      <c r="EEZ31" s="1021"/>
      <c r="EFA31" s="372" t="s">
        <v>38</v>
      </c>
      <c r="EFB31" s="1021" t="s">
        <v>505</v>
      </c>
      <c r="EFC31" s="1021"/>
      <c r="EFD31" s="1021"/>
      <c r="EFE31" s="1021"/>
      <c r="EFF31" s="1021"/>
      <c r="EFG31" s="1021"/>
      <c r="EFH31" s="1021"/>
      <c r="EFI31" s="372" t="s">
        <v>38</v>
      </c>
      <c r="EFJ31" s="1021" t="s">
        <v>505</v>
      </c>
      <c r="EFK31" s="1021"/>
      <c r="EFL31" s="1021"/>
      <c r="EFM31" s="1021"/>
      <c r="EFN31" s="1021"/>
      <c r="EFO31" s="1021"/>
      <c r="EFP31" s="1021"/>
      <c r="EFQ31" s="372" t="s">
        <v>38</v>
      </c>
      <c r="EFR31" s="1021" t="s">
        <v>505</v>
      </c>
      <c r="EFS31" s="1021"/>
      <c r="EFT31" s="1021"/>
      <c r="EFU31" s="1021"/>
      <c r="EFV31" s="1021"/>
      <c r="EFW31" s="1021"/>
      <c r="EFX31" s="1021"/>
      <c r="EFY31" s="372" t="s">
        <v>38</v>
      </c>
      <c r="EFZ31" s="1021" t="s">
        <v>505</v>
      </c>
      <c r="EGA31" s="1021"/>
      <c r="EGB31" s="1021"/>
      <c r="EGC31" s="1021"/>
      <c r="EGD31" s="1021"/>
      <c r="EGE31" s="1021"/>
      <c r="EGF31" s="1021"/>
      <c r="EGG31" s="372" t="s">
        <v>38</v>
      </c>
      <c r="EGH31" s="1021" t="s">
        <v>505</v>
      </c>
      <c r="EGI31" s="1021"/>
      <c r="EGJ31" s="1021"/>
      <c r="EGK31" s="1021"/>
      <c r="EGL31" s="1021"/>
      <c r="EGM31" s="1021"/>
      <c r="EGN31" s="1021"/>
      <c r="EGO31" s="372" t="s">
        <v>38</v>
      </c>
      <c r="EGP31" s="1021" t="s">
        <v>505</v>
      </c>
      <c r="EGQ31" s="1021"/>
      <c r="EGR31" s="1021"/>
      <c r="EGS31" s="1021"/>
      <c r="EGT31" s="1021"/>
      <c r="EGU31" s="1021"/>
      <c r="EGV31" s="1021"/>
      <c r="EGW31" s="372" t="s">
        <v>38</v>
      </c>
      <c r="EGX31" s="1021" t="s">
        <v>505</v>
      </c>
      <c r="EGY31" s="1021"/>
      <c r="EGZ31" s="1021"/>
      <c r="EHA31" s="1021"/>
      <c r="EHB31" s="1021"/>
      <c r="EHC31" s="1021"/>
      <c r="EHD31" s="1021"/>
      <c r="EHE31" s="372" t="s">
        <v>38</v>
      </c>
      <c r="EHF31" s="1021" t="s">
        <v>505</v>
      </c>
      <c r="EHG31" s="1021"/>
      <c r="EHH31" s="1021"/>
      <c r="EHI31" s="1021"/>
      <c r="EHJ31" s="1021"/>
      <c r="EHK31" s="1021"/>
      <c r="EHL31" s="1021"/>
      <c r="EHM31" s="372" t="s">
        <v>38</v>
      </c>
      <c r="EHN31" s="1021" t="s">
        <v>505</v>
      </c>
      <c r="EHO31" s="1021"/>
      <c r="EHP31" s="1021"/>
      <c r="EHQ31" s="1021"/>
      <c r="EHR31" s="1021"/>
      <c r="EHS31" s="1021"/>
      <c r="EHT31" s="1021"/>
      <c r="EHU31" s="372" t="s">
        <v>38</v>
      </c>
      <c r="EHV31" s="1021" t="s">
        <v>505</v>
      </c>
      <c r="EHW31" s="1021"/>
      <c r="EHX31" s="1021"/>
      <c r="EHY31" s="1021"/>
      <c r="EHZ31" s="1021"/>
      <c r="EIA31" s="1021"/>
      <c r="EIB31" s="1021"/>
      <c r="EIC31" s="372" t="s">
        <v>38</v>
      </c>
      <c r="EID31" s="1021" t="s">
        <v>505</v>
      </c>
      <c r="EIE31" s="1021"/>
      <c r="EIF31" s="1021"/>
      <c r="EIG31" s="1021"/>
      <c r="EIH31" s="1021"/>
      <c r="EII31" s="1021"/>
      <c r="EIJ31" s="1021"/>
      <c r="EIK31" s="372" t="s">
        <v>38</v>
      </c>
      <c r="EIL31" s="1021" t="s">
        <v>505</v>
      </c>
      <c r="EIM31" s="1021"/>
      <c r="EIN31" s="1021"/>
      <c r="EIO31" s="1021"/>
      <c r="EIP31" s="1021"/>
      <c r="EIQ31" s="1021"/>
      <c r="EIR31" s="1021"/>
      <c r="EIS31" s="372" t="s">
        <v>38</v>
      </c>
      <c r="EIT31" s="1021" t="s">
        <v>505</v>
      </c>
      <c r="EIU31" s="1021"/>
      <c r="EIV31" s="1021"/>
      <c r="EIW31" s="1021"/>
      <c r="EIX31" s="1021"/>
      <c r="EIY31" s="1021"/>
      <c r="EIZ31" s="1021"/>
      <c r="EJA31" s="372" t="s">
        <v>38</v>
      </c>
      <c r="EJB31" s="1021" t="s">
        <v>505</v>
      </c>
      <c r="EJC31" s="1021"/>
      <c r="EJD31" s="1021"/>
      <c r="EJE31" s="1021"/>
      <c r="EJF31" s="1021"/>
      <c r="EJG31" s="1021"/>
      <c r="EJH31" s="1021"/>
      <c r="EJI31" s="372" t="s">
        <v>38</v>
      </c>
      <c r="EJJ31" s="1021" t="s">
        <v>505</v>
      </c>
      <c r="EJK31" s="1021"/>
      <c r="EJL31" s="1021"/>
      <c r="EJM31" s="1021"/>
      <c r="EJN31" s="1021"/>
      <c r="EJO31" s="1021"/>
      <c r="EJP31" s="1021"/>
      <c r="EJQ31" s="372" t="s">
        <v>38</v>
      </c>
      <c r="EJR31" s="1021" t="s">
        <v>505</v>
      </c>
      <c r="EJS31" s="1021"/>
      <c r="EJT31" s="1021"/>
      <c r="EJU31" s="1021"/>
      <c r="EJV31" s="1021"/>
      <c r="EJW31" s="1021"/>
      <c r="EJX31" s="1021"/>
      <c r="EJY31" s="372" t="s">
        <v>38</v>
      </c>
      <c r="EJZ31" s="1021" t="s">
        <v>505</v>
      </c>
      <c r="EKA31" s="1021"/>
      <c r="EKB31" s="1021"/>
      <c r="EKC31" s="1021"/>
      <c r="EKD31" s="1021"/>
      <c r="EKE31" s="1021"/>
      <c r="EKF31" s="1021"/>
      <c r="EKG31" s="372" t="s">
        <v>38</v>
      </c>
      <c r="EKH31" s="1021" t="s">
        <v>505</v>
      </c>
      <c r="EKI31" s="1021"/>
      <c r="EKJ31" s="1021"/>
      <c r="EKK31" s="1021"/>
      <c r="EKL31" s="1021"/>
      <c r="EKM31" s="1021"/>
      <c r="EKN31" s="1021"/>
      <c r="EKO31" s="372" t="s">
        <v>38</v>
      </c>
      <c r="EKP31" s="1021" t="s">
        <v>505</v>
      </c>
      <c r="EKQ31" s="1021"/>
      <c r="EKR31" s="1021"/>
      <c r="EKS31" s="1021"/>
      <c r="EKT31" s="1021"/>
      <c r="EKU31" s="1021"/>
      <c r="EKV31" s="1021"/>
      <c r="EKW31" s="372" t="s">
        <v>38</v>
      </c>
      <c r="EKX31" s="1021" t="s">
        <v>505</v>
      </c>
      <c r="EKY31" s="1021"/>
      <c r="EKZ31" s="1021"/>
      <c r="ELA31" s="1021"/>
      <c r="ELB31" s="1021"/>
      <c r="ELC31" s="1021"/>
      <c r="ELD31" s="1021"/>
      <c r="ELE31" s="372" t="s">
        <v>38</v>
      </c>
      <c r="ELF31" s="1021" t="s">
        <v>505</v>
      </c>
      <c r="ELG31" s="1021"/>
      <c r="ELH31" s="1021"/>
      <c r="ELI31" s="1021"/>
      <c r="ELJ31" s="1021"/>
      <c r="ELK31" s="1021"/>
      <c r="ELL31" s="1021"/>
      <c r="ELM31" s="372" t="s">
        <v>38</v>
      </c>
      <c r="ELN31" s="1021" t="s">
        <v>505</v>
      </c>
      <c r="ELO31" s="1021"/>
      <c r="ELP31" s="1021"/>
      <c r="ELQ31" s="1021"/>
      <c r="ELR31" s="1021"/>
      <c r="ELS31" s="1021"/>
      <c r="ELT31" s="1021"/>
      <c r="ELU31" s="372" t="s">
        <v>38</v>
      </c>
      <c r="ELV31" s="1021" t="s">
        <v>505</v>
      </c>
      <c r="ELW31" s="1021"/>
      <c r="ELX31" s="1021"/>
      <c r="ELY31" s="1021"/>
      <c r="ELZ31" s="1021"/>
      <c r="EMA31" s="1021"/>
      <c r="EMB31" s="1021"/>
      <c r="EMC31" s="372" t="s">
        <v>38</v>
      </c>
      <c r="EMD31" s="1021" t="s">
        <v>505</v>
      </c>
      <c r="EME31" s="1021"/>
      <c r="EMF31" s="1021"/>
      <c r="EMG31" s="1021"/>
      <c r="EMH31" s="1021"/>
      <c r="EMI31" s="1021"/>
      <c r="EMJ31" s="1021"/>
      <c r="EMK31" s="372" t="s">
        <v>38</v>
      </c>
      <c r="EML31" s="1021" t="s">
        <v>505</v>
      </c>
      <c r="EMM31" s="1021"/>
      <c r="EMN31" s="1021"/>
      <c r="EMO31" s="1021"/>
      <c r="EMP31" s="1021"/>
      <c r="EMQ31" s="1021"/>
      <c r="EMR31" s="1021"/>
      <c r="EMS31" s="372" t="s">
        <v>38</v>
      </c>
      <c r="EMT31" s="1021" t="s">
        <v>505</v>
      </c>
      <c r="EMU31" s="1021"/>
      <c r="EMV31" s="1021"/>
      <c r="EMW31" s="1021"/>
      <c r="EMX31" s="1021"/>
      <c r="EMY31" s="1021"/>
      <c r="EMZ31" s="1021"/>
      <c r="ENA31" s="372" t="s">
        <v>38</v>
      </c>
      <c r="ENB31" s="1021" t="s">
        <v>505</v>
      </c>
      <c r="ENC31" s="1021"/>
      <c r="END31" s="1021"/>
      <c r="ENE31" s="1021"/>
      <c r="ENF31" s="1021"/>
      <c r="ENG31" s="1021"/>
      <c r="ENH31" s="1021"/>
      <c r="ENI31" s="372" t="s">
        <v>38</v>
      </c>
      <c r="ENJ31" s="1021" t="s">
        <v>505</v>
      </c>
      <c r="ENK31" s="1021"/>
      <c r="ENL31" s="1021"/>
      <c r="ENM31" s="1021"/>
      <c r="ENN31" s="1021"/>
      <c r="ENO31" s="1021"/>
      <c r="ENP31" s="1021"/>
      <c r="ENQ31" s="372" t="s">
        <v>38</v>
      </c>
      <c r="ENR31" s="1021" t="s">
        <v>505</v>
      </c>
      <c r="ENS31" s="1021"/>
      <c r="ENT31" s="1021"/>
      <c r="ENU31" s="1021"/>
      <c r="ENV31" s="1021"/>
      <c r="ENW31" s="1021"/>
      <c r="ENX31" s="1021"/>
      <c r="ENY31" s="372" t="s">
        <v>38</v>
      </c>
      <c r="ENZ31" s="1021" t="s">
        <v>505</v>
      </c>
      <c r="EOA31" s="1021"/>
      <c r="EOB31" s="1021"/>
      <c r="EOC31" s="1021"/>
      <c r="EOD31" s="1021"/>
      <c r="EOE31" s="1021"/>
      <c r="EOF31" s="1021"/>
      <c r="EOG31" s="372" t="s">
        <v>38</v>
      </c>
      <c r="EOH31" s="1021" t="s">
        <v>505</v>
      </c>
      <c r="EOI31" s="1021"/>
      <c r="EOJ31" s="1021"/>
      <c r="EOK31" s="1021"/>
      <c r="EOL31" s="1021"/>
      <c r="EOM31" s="1021"/>
      <c r="EON31" s="1021"/>
      <c r="EOO31" s="372" t="s">
        <v>38</v>
      </c>
      <c r="EOP31" s="1021" t="s">
        <v>505</v>
      </c>
      <c r="EOQ31" s="1021"/>
      <c r="EOR31" s="1021"/>
      <c r="EOS31" s="1021"/>
      <c r="EOT31" s="1021"/>
      <c r="EOU31" s="1021"/>
      <c r="EOV31" s="1021"/>
      <c r="EOW31" s="372" t="s">
        <v>38</v>
      </c>
      <c r="EOX31" s="1021" t="s">
        <v>505</v>
      </c>
      <c r="EOY31" s="1021"/>
      <c r="EOZ31" s="1021"/>
      <c r="EPA31" s="1021"/>
      <c r="EPB31" s="1021"/>
      <c r="EPC31" s="1021"/>
      <c r="EPD31" s="1021"/>
      <c r="EPE31" s="372" t="s">
        <v>38</v>
      </c>
      <c r="EPF31" s="1021" t="s">
        <v>505</v>
      </c>
      <c r="EPG31" s="1021"/>
      <c r="EPH31" s="1021"/>
      <c r="EPI31" s="1021"/>
      <c r="EPJ31" s="1021"/>
      <c r="EPK31" s="1021"/>
      <c r="EPL31" s="1021"/>
      <c r="EPM31" s="372" t="s">
        <v>38</v>
      </c>
      <c r="EPN31" s="1021" t="s">
        <v>505</v>
      </c>
      <c r="EPO31" s="1021"/>
      <c r="EPP31" s="1021"/>
      <c r="EPQ31" s="1021"/>
      <c r="EPR31" s="1021"/>
      <c r="EPS31" s="1021"/>
      <c r="EPT31" s="1021"/>
      <c r="EPU31" s="372" t="s">
        <v>38</v>
      </c>
      <c r="EPV31" s="1021" t="s">
        <v>505</v>
      </c>
      <c r="EPW31" s="1021"/>
      <c r="EPX31" s="1021"/>
      <c r="EPY31" s="1021"/>
      <c r="EPZ31" s="1021"/>
      <c r="EQA31" s="1021"/>
      <c r="EQB31" s="1021"/>
      <c r="EQC31" s="372" t="s">
        <v>38</v>
      </c>
      <c r="EQD31" s="1021" t="s">
        <v>505</v>
      </c>
      <c r="EQE31" s="1021"/>
      <c r="EQF31" s="1021"/>
      <c r="EQG31" s="1021"/>
      <c r="EQH31" s="1021"/>
      <c r="EQI31" s="1021"/>
      <c r="EQJ31" s="1021"/>
      <c r="EQK31" s="372" t="s">
        <v>38</v>
      </c>
      <c r="EQL31" s="1021" t="s">
        <v>505</v>
      </c>
      <c r="EQM31" s="1021"/>
      <c r="EQN31" s="1021"/>
      <c r="EQO31" s="1021"/>
      <c r="EQP31" s="1021"/>
      <c r="EQQ31" s="1021"/>
      <c r="EQR31" s="1021"/>
      <c r="EQS31" s="372" t="s">
        <v>38</v>
      </c>
      <c r="EQT31" s="1021" t="s">
        <v>505</v>
      </c>
      <c r="EQU31" s="1021"/>
      <c r="EQV31" s="1021"/>
      <c r="EQW31" s="1021"/>
      <c r="EQX31" s="1021"/>
      <c r="EQY31" s="1021"/>
      <c r="EQZ31" s="1021"/>
      <c r="ERA31" s="372" t="s">
        <v>38</v>
      </c>
      <c r="ERB31" s="1021" t="s">
        <v>505</v>
      </c>
      <c r="ERC31" s="1021"/>
      <c r="ERD31" s="1021"/>
      <c r="ERE31" s="1021"/>
      <c r="ERF31" s="1021"/>
      <c r="ERG31" s="1021"/>
      <c r="ERH31" s="1021"/>
      <c r="ERI31" s="372" t="s">
        <v>38</v>
      </c>
      <c r="ERJ31" s="1021" t="s">
        <v>505</v>
      </c>
      <c r="ERK31" s="1021"/>
      <c r="ERL31" s="1021"/>
      <c r="ERM31" s="1021"/>
      <c r="ERN31" s="1021"/>
      <c r="ERO31" s="1021"/>
      <c r="ERP31" s="1021"/>
      <c r="ERQ31" s="372" t="s">
        <v>38</v>
      </c>
      <c r="ERR31" s="1021" t="s">
        <v>505</v>
      </c>
      <c r="ERS31" s="1021"/>
      <c r="ERT31" s="1021"/>
      <c r="ERU31" s="1021"/>
      <c r="ERV31" s="1021"/>
      <c r="ERW31" s="1021"/>
      <c r="ERX31" s="1021"/>
      <c r="ERY31" s="372" t="s">
        <v>38</v>
      </c>
      <c r="ERZ31" s="1021" t="s">
        <v>505</v>
      </c>
      <c r="ESA31" s="1021"/>
      <c r="ESB31" s="1021"/>
      <c r="ESC31" s="1021"/>
      <c r="ESD31" s="1021"/>
      <c r="ESE31" s="1021"/>
      <c r="ESF31" s="1021"/>
      <c r="ESG31" s="372" t="s">
        <v>38</v>
      </c>
      <c r="ESH31" s="1021" t="s">
        <v>505</v>
      </c>
      <c r="ESI31" s="1021"/>
      <c r="ESJ31" s="1021"/>
      <c r="ESK31" s="1021"/>
      <c r="ESL31" s="1021"/>
      <c r="ESM31" s="1021"/>
      <c r="ESN31" s="1021"/>
      <c r="ESO31" s="372" t="s">
        <v>38</v>
      </c>
      <c r="ESP31" s="1021" t="s">
        <v>505</v>
      </c>
      <c r="ESQ31" s="1021"/>
      <c r="ESR31" s="1021"/>
      <c r="ESS31" s="1021"/>
      <c r="EST31" s="1021"/>
      <c r="ESU31" s="1021"/>
      <c r="ESV31" s="1021"/>
      <c r="ESW31" s="372" t="s">
        <v>38</v>
      </c>
      <c r="ESX31" s="1021" t="s">
        <v>505</v>
      </c>
      <c r="ESY31" s="1021"/>
      <c r="ESZ31" s="1021"/>
      <c r="ETA31" s="1021"/>
      <c r="ETB31" s="1021"/>
      <c r="ETC31" s="1021"/>
      <c r="ETD31" s="1021"/>
      <c r="ETE31" s="372" t="s">
        <v>38</v>
      </c>
      <c r="ETF31" s="1021" t="s">
        <v>505</v>
      </c>
      <c r="ETG31" s="1021"/>
      <c r="ETH31" s="1021"/>
      <c r="ETI31" s="1021"/>
      <c r="ETJ31" s="1021"/>
      <c r="ETK31" s="1021"/>
      <c r="ETL31" s="1021"/>
      <c r="ETM31" s="372" t="s">
        <v>38</v>
      </c>
      <c r="ETN31" s="1021" t="s">
        <v>505</v>
      </c>
      <c r="ETO31" s="1021"/>
      <c r="ETP31" s="1021"/>
      <c r="ETQ31" s="1021"/>
      <c r="ETR31" s="1021"/>
      <c r="ETS31" s="1021"/>
      <c r="ETT31" s="1021"/>
      <c r="ETU31" s="372" t="s">
        <v>38</v>
      </c>
      <c r="ETV31" s="1021" t="s">
        <v>505</v>
      </c>
      <c r="ETW31" s="1021"/>
      <c r="ETX31" s="1021"/>
      <c r="ETY31" s="1021"/>
      <c r="ETZ31" s="1021"/>
      <c r="EUA31" s="1021"/>
      <c r="EUB31" s="1021"/>
      <c r="EUC31" s="372" t="s">
        <v>38</v>
      </c>
      <c r="EUD31" s="1021" t="s">
        <v>505</v>
      </c>
      <c r="EUE31" s="1021"/>
      <c r="EUF31" s="1021"/>
      <c r="EUG31" s="1021"/>
      <c r="EUH31" s="1021"/>
      <c r="EUI31" s="1021"/>
      <c r="EUJ31" s="1021"/>
      <c r="EUK31" s="372" t="s">
        <v>38</v>
      </c>
      <c r="EUL31" s="1021" t="s">
        <v>505</v>
      </c>
      <c r="EUM31" s="1021"/>
      <c r="EUN31" s="1021"/>
      <c r="EUO31" s="1021"/>
      <c r="EUP31" s="1021"/>
      <c r="EUQ31" s="1021"/>
      <c r="EUR31" s="1021"/>
      <c r="EUS31" s="372" t="s">
        <v>38</v>
      </c>
      <c r="EUT31" s="1021" t="s">
        <v>505</v>
      </c>
      <c r="EUU31" s="1021"/>
      <c r="EUV31" s="1021"/>
      <c r="EUW31" s="1021"/>
      <c r="EUX31" s="1021"/>
      <c r="EUY31" s="1021"/>
      <c r="EUZ31" s="1021"/>
      <c r="EVA31" s="372" t="s">
        <v>38</v>
      </c>
      <c r="EVB31" s="1021" t="s">
        <v>505</v>
      </c>
      <c r="EVC31" s="1021"/>
      <c r="EVD31" s="1021"/>
      <c r="EVE31" s="1021"/>
      <c r="EVF31" s="1021"/>
      <c r="EVG31" s="1021"/>
      <c r="EVH31" s="1021"/>
      <c r="EVI31" s="372" t="s">
        <v>38</v>
      </c>
      <c r="EVJ31" s="1021" t="s">
        <v>505</v>
      </c>
      <c r="EVK31" s="1021"/>
      <c r="EVL31" s="1021"/>
      <c r="EVM31" s="1021"/>
      <c r="EVN31" s="1021"/>
      <c r="EVO31" s="1021"/>
      <c r="EVP31" s="1021"/>
      <c r="EVQ31" s="372" t="s">
        <v>38</v>
      </c>
      <c r="EVR31" s="1021" t="s">
        <v>505</v>
      </c>
      <c r="EVS31" s="1021"/>
      <c r="EVT31" s="1021"/>
      <c r="EVU31" s="1021"/>
      <c r="EVV31" s="1021"/>
      <c r="EVW31" s="1021"/>
      <c r="EVX31" s="1021"/>
      <c r="EVY31" s="372" t="s">
        <v>38</v>
      </c>
      <c r="EVZ31" s="1021" t="s">
        <v>505</v>
      </c>
      <c r="EWA31" s="1021"/>
      <c r="EWB31" s="1021"/>
      <c r="EWC31" s="1021"/>
      <c r="EWD31" s="1021"/>
      <c r="EWE31" s="1021"/>
      <c r="EWF31" s="1021"/>
      <c r="EWG31" s="372" t="s">
        <v>38</v>
      </c>
      <c r="EWH31" s="1021" t="s">
        <v>505</v>
      </c>
      <c r="EWI31" s="1021"/>
      <c r="EWJ31" s="1021"/>
      <c r="EWK31" s="1021"/>
      <c r="EWL31" s="1021"/>
      <c r="EWM31" s="1021"/>
      <c r="EWN31" s="1021"/>
      <c r="EWO31" s="372" t="s">
        <v>38</v>
      </c>
      <c r="EWP31" s="1021" t="s">
        <v>505</v>
      </c>
      <c r="EWQ31" s="1021"/>
      <c r="EWR31" s="1021"/>
      <c r="EWS31" s="1021"/>
      <c r="EWT31" s="1021"/>
      <c r="EWU31" s="1021"/>
      <c r="EWV31" s="1021"/>
      <c r="EWW31" s="372" t="s">
        <v>38</v>
      </c>
      <c r="EWX31" s="1021" t="s">
        <v>505</v>
      </c>
      <c r="EWY31" s="1021"/>
      <c r="EWZ31" s="1021"/>
      <c r="EXA31" s="1021"/>
      <c r="EXB31" s="1021"/>
      <c r="EXC31" s="1021"/>
      <c r="EXD31" s="1021"/>
      <c r="EXE31" s="372" t="s">
        <v>38</v>
      </c>
      <c r="EXF31" s="1021" t="s">
        <v>505</v>
      </c>
      <c r="EXG31" s="1021"/>
      <c r="EXH31" s="1021"/>
      <c r="EXI31" s="1021"/>
      <c r="EXJ31" s="1021"/>
      <c r="EXK31" s="1021"/>
      <c r="EXL31" s="1021"/>
      <c r="EXM31" s="372" t="s">
        <v>38</v>
      </c>
      <c r="EXN31" s="1021" t="s">
        <v>505</v>
      </c>
      <c r="EXO31" s="1021"/>
      <c r="EXP31" s="1021"/>
      <c r="EXQ31" s="1021"/>
      <c r="EXR31" s="1021"/>
      <c r="EXS31" s="1021"/>
      <c r="EXT31" s="1021"/>
      <c r="EXU31" s="372" t="s">
        <v>38</v>
      </c>
      <c r="EXV31" s="1021" t="s">
        <v>505</v>
      </c>
      <c r="EXW31" s="1021"/>
      <c r="EXX31" s="1021"/>
      <c r="EXY31" s="1021"/>
      <c r="EXZ31" s="1021"/>
      <c r="EYA31" s="1021"/>
      <c r="EYB31" s="1021"/>
      <c r="EYC31" s="372" t="s">
        <v>38</v>
      </c>
      <c r="EYD31" s="1021" t="s">
        <v>505</v>
      </c>
      <c r="EYE31" s="1021"/>
      <c r="EYF31" s="1021"/>
      <c r="EYG31" s="1021"/>
      <c r="EYH31" s="1021"/>
      <c r="EYI31" s="1021"/>
      <c r="EYJ31" s="1021"/>
      <c r="EYK31" s="372" t="s">
        <v>38</v>
      </c>
      <c r="EYL31" s="1021" t="s">
        <v>505</v>
      </c>
      <c r="EYM31" s="1021"/>
      <c r="EYN31" s="1021"/>
      <c r="EYO31" s="1021"/>
      <c r="EYP31" s="1021"/>
      <c r="EYQ31" s="1021"/>
      <c r="EYR31" s="1021"/>
      <c r="EYS31" s="372" t="s">
        <v>38</v>
      </c>
      <c r="EYT31" s="1021" t="s">
        <v>505</v>
      </c>
      <c r="EYU31" s="1021"/>
      <c r="EYV31" s="1021"/>
      <c r="EYW31" s="1021"/>
      <c r="EYX31" s="1021"/>
      <c r="EYY31" s="1021"/>
      <c r="EYZ31" s="1021"/>
      <c r="EZA31" s="372" t="s">
        <v>38</v>
      </c>
      <c r="EZB31" s="1021" t="s">
        <v>505</v>
      </c>
      <c r="EZC31" s="1021"/>
      <c r="EZD31" s="1021"/>
      <c r="EZE31" s="1021"/>
      <c r="EZF31" s="1021"/>
      <c r="EZG31" s="1021"/>
      <c r="EZH31" s="1021"/>
      <c r="EZI31" s="372" t="s">
        <v>38</v>
      </c>
      <c r="EZJ31" s="1021" t="s">
        <v>505</v>
      </c>
      <c r="EZK31" s="1021"/>
      <c r="EZL31" s="1021"/>
      <c r="EZM31" s="1021"/>
      <c r="EZN31" s="1021"/>
      <c r="EZO31" s="1021"/>
      <c r="EZP31" s="1021"/>
      <c r="EZQ31" s="372" t="s">
        <v>38</v>
      </c>
      <c r="EZR31" s="1021" t="s">
        <v>505</v>
      </c>
      <c r="EZS31" s="1021"/>
      <c r="EZT31" s="1021"/>
      <c r="EZU31" s="1021"/>
      <c r="EZV31" s="1021"/>
      <c r="EZW31" s="1021"/>
      <c r="EZX31" s="1021"/>
      <c r="EZY31" s="372" t="s">
        <v>38</v>
      </c>
      <c r="EZZ31" s="1021" t="s">
        <v>505</v>
      </c>
      <c r="FAA31" s="1021"/>
      <c r="FAB31" s="1021"/>
      <c r="FAC31" s="1021"/>
      <c r="FAD31" s="1021"/>
      <c r="FAE31" s="1021"/>
      <c r="FAF31" s="1021"/>
      <c r="FAG31" s="372" t="s">
        <v>38</v>
      </c>
      <c r="FAH31" s="1021" t="s">
        <v>505</v>
      </c>
      <c r="FAI31" s="1021"/>
      <c r="FAJ31" s="1021"/>
      <c r="FAK31" s="1021"/>
      <c r="FAL31" s="1021"/>
      <c r="FAM31" s="1021"/>
      <c r="FAN31" s="1021"/>
      <c r="FAO31" s="372" t="s">
        <v>38</v>
      </c>
      <c r="FAP31" s="1021" t="s">
        <v>505</v>
      </c>
      <c r="FAQ31" s="1021"/>
      <c r="FAR31" s="1021"/>
      <c r="FAS31" s="1021"/>
      <c r="FAT31" s="1021"/>
      <c r="FAU31" s="1021"/>
      <c r="FAV31" s="1021"/>
      <c r="FAW31" s="372" t="s">
        <v>38</v>
      </c>
      <c r="FAX31" s="1021" t="s">
        <v>505</v>
      </c>
      <c r="FAY31" s="1021"/>
      <c r="FAZ31" s="1021"/>
      <c r="FBA31" s="1021"/>
      <c r="FBB31" s="1021"/>
      <c r="FBC31" s="1021"/>
      <c r="FBD31" s="1021"/>
      <c r="FBE31" s="372" t="s">
        <v>38</v>
      </c>
      <c r="FBF31" s="1021" t="s">
        <v>505</v>
      </c>
      <c r="FBG31" s="1021"/>
      <c r="FBH31" s="1021"/>
      <c r="FBI31" s="1021"/>
      <c r="FBJ31" s="1021"/>
      <c r="FBK31" s="1021"/>
      <c r="FBL31" s="1021"/>
      <c r="FBM31" s="372" t="s">
        <v>38</v>
      </c>
      <c r="FBN31" s="1021" t="s">
        <v>505</v>
      </c>
      <c r="FBO31" s="1021"/>
      <c r="FBP31" s="1021"/>
      <c r="FBQ31" s="1021"/>
      <c r="FBR31" s="1021"/>
      <c r="FBS31" s="1021"/>
      <c r="FBT31" s="1021"/>
      <c r="FBU31" s="372" t="s">
        <v>38</v>
      </c>
      <c r="FBV31" s="1021" t="s">
        <v>505</v>
      </c>
      <c r="FBW31" s="1021"/>
      <c r="FBX31" s="1021"/>
      <c r="FBY31" s="1021"/>
      <c r="FBZ31" s="1021"/>
      <c r="FCA31" s="1021"/>
      <c r="FCB31" s="1021"/>
      <c r="FCC31" s="372" t="s">
        <v>38</v>
      </c>
      <c r="FCD31" s="1021" t="s">
        <v>505</v>
      </c>
      <c r="FCE31" s="1021"/>
      <c r="FCF31" s="1021"/>
      <c r="FCG31" s="1021"/>
      <c r="FCH31" s="1021"/>
      <c r="FCI31" s="1021"/>
      <c r="FCJ31" s="1021"/>
      <c r="FCK31" s="372" t="s">
        <v>38</v>
      </c>
      <c r="FCL31" s="1021" t="s">
        <v>505</v>
      </c>
      <c r="FCM31" s="1021"/>
      <c r="FCN31" s="1021"/>
      <c r="FCO31" s="1021"/>
      <c r="FCP31" s="1021"/>
      <c r="FCQ31" s="1021"/>
      <c r="FCR31" s="1021"/>
      <c r="FCS31" s="372" t="s">
        <v>38</v>
      </c>
      <c r="FCT31" s="1021" t="s">
        <v>505</v>
      </c>
      <c r="FCU31" s="1021"/>
      <c r="FCV31" s="1021"/>
      <c r="FCW31" s="1021"/>
      <c r="FCX31" s="1021"/>
      <c r="FCY31" s="1021"/>
      <c r="FCZ31" s="1021"/>
      <c r="FDA31" s="372" t="s">
        <v>38</v>
      </c>
      <c r="FDB31" s="1021" t="s">
        <v>505</v>
      </c>
      <c r="FDC31" s="1021"/>
      <c r="FDD31" s="1021"/>
      <c r="FDE31" s="1021"/>
      <c r="FDF31" s="1021"/>
      <c r="FDG31" s="1021"/>
      <c r="FDH31" s="1021"/>
      <c r="FDI31" s="372" t="s">
        <v>38</v>
      </c>
      <c r="FDJ31" s="1021" t="s">
        <v>505</v>
      </c>
      <c r="FDK31" s="1021"/>
      <c r="FDL31" s="1021"/>
      <c r="FDM31" s="1021"/>
      <c r="FDN31" s="1021"/>
      <c r="FDO31" s="1021"/>
      <c r="FDP31" s="1021"/>
      <c r="FDQ31" s="372" t="s">
        <v>38</v>
      </c>
      <c r="FDR31" s="1021" t="s">
        <v>505</v>
      </c>
      <c r="FDS31" s="1021"/>
      <c r="FDT31" s="1021"/>
      <c r="FDU31" s="1021"/>
      <c r="FDV31" s="1021"/>
      <c r="FDW31" s="1021"/>
      <c r="FDX31" s="1021"/>
      <c r="FDY31" s="372" t="s">
        <v>38</v>
      </c>
      <c r="FDZ31" s="1021" t="s">
        <v>505</v>
      </c>
      <c r="FEA31" s="1021"/>
      <c r="FEB31" s="1021"/>
      <c r="FEC31" s="1021"/>
      <c r="FED31" s="1021"/>
      <c r="FEE31" s="1021"/>
      <c r="FEF31" s="1021"/>
      <c r="FEG31" s="372" t="s">
        <v>38</v>
      </c>
      <c r="FEH31" s="1021" t="s">
        <v>505</v>
      </c>
      <c r="FEI31" s="1021"/>
      <c r="FEJ31" s="1021"/>
      <c r="FEK31" s="1021"/>
      <c r="FEL31" s="1021"/>
      <c r="FEM31" s="1021"/>
      <c r="FEN31" s="1021"/>
      <c r="FEO31" s="372" t="s">
        <v>38</v>
      </c>
      <c r="FEP31" s="1021" t="s">
        <v>505</v>
      </c>
      <c r="FEQ31" s="1021"/>
      <c r="FER31" s="1021"/>
      <c r="FES31" s="1021"/>
      <c r="FET31" s="1021"/>
      <c r="FEU31" s="1021"/>
      <c r="FEV31" s="1021"/>
      <c r="FEW31" s="372" t="s">
        <v>38</v>
      </c>
      <c r="FEX31" s="1021" t="s">
        <v>505</v>
      </c>
      <c r="FEY31" s="1021"/>
      <c r="FEZ31" s="1021"/>
      <c r="FFA31" s="1021"/>
      <c r="FFB31" s="1021"/>
      <c r="FFC31" s="1021"/>
      <c r="FFD31" s="1021"/>
      <c r="FFE31" s="372" t="s">
        <v>38</v>
      </c>
      <c r="FFF31" s="1021" t="s">
        <v>505</v>
      </c>
      <c r="FFG31" s="1021"/>
      <c r="FFH31" s="1021"/>
      <c r="FFI31" s="1021"/>
      <c r="FFJ31" s="1021"/>
      <c r="FFK31" s="1021"/>
      <c r="FFL31" s="1021"/>
      <c r="FFM31" s="372" t="s">
        <v>38</v>
      </c>
      <c r="FFN31" s="1021" t="s">
        <v>505</v>
      </c>
      <c r="FFO31" s="1021"/>
      <c r="FFP31" s="1021"/>
      <c r="FFQ31" s="1021"/>
      <c r="FFR31" s="1021"/>
      <c r="FFS31" s="1021"/>
      <c r="FFT31" s="1021"/>
      <c r="FFU31" s="372" t="s">
        <v>38</v>
      </c>
      <c r="FFV31" s="1021" t="s">
        <v>505</v>
      </c>
      <c r="FFW31" s="1021"/>
      <c r="FFX31" s="1021"/>
      <c r="FFY31" s="1021"/>
      <c r="FFZ31" s="1021"/>
      <c r="FGA31" s="1021"/>
      <c r="FGB31" s="1021"/>
      <c r="FGC31" s="372" t="s">
        <v>38</v>
      </c>
      <c r="FGD31" s="1021" t="s">
        <v>505</v>
      </c>
      <c r="FGE31" s="1021"/>
      <c r="FGF31" s="1021"/>
      <c r="FGG31" s="1021"/>
      <c r="FGH31" s="1021"/>
      <c r="FGI31" s="1021"/>
      <c r="FGJ31" s="1021"/>
      <c r="FGK31" s="372" t="s">
        <v>38</v>
      </c>
      <c r="FGL31" s="1021" t="s">
        <v>505</v>
      </c>
      <c r="FGM31" s="1021"/>
      <c r="FGN31" s="1021"/>
      <c r="FGO31" s="1021"/>
      <c r="FGP31" s="1021"/>
      <c r="FGQ31" s="1021"/>
      <c r="FGR31" s="1021"/>
      <c r="FGS31" s="372" t="s">
        <v>38</v>
      </c>
      <c r="FGT31" s="1021" t="s">
        <v>505</v>
      </c>
      <c r="FGU31" s="1021"/>
      <c r="FGV31" s="1021"/>
      <c r="FGW31" s="1021"/>
      <c r="FGX31" s="1021"/>
      <c r="FGY31" s="1021"/>
      <c r="FGZ31" s="1021"/>
      <c r="FHA31" s="372" t="s">
        <v>38</v>
      </c>
      <c r="FHB31" s="1021" t="s">
        <v>505</v>
      </c>
      <c r="FHC31" s="1021"/>
      <c r="FHD31" s="1021"/>
      <c r="FHE31" s="1021"/>
      <c r="FHF31" s="1021"/>
      <c r="FHG31" s="1021"/>
      <c r="FHH31" s="1021"/>
      <c r="FHI31" s="372" t="s">
        <v>38</v>
      </c>
      <c r="FHJ31" s="1021" t="s">
        <v>505</v>
      </c>
      <c r="FHK31" s="1021"/>
      <c r="FHL31" s="1021"/>
      <c r="FHM31" s="1021"/>
      <c r="FHN31" s="1021"/>
      <c r="FHO31" s="1021"/>
      <c r="FHP31" s="1021"/>
      <c r="FHQ31" s="372" t="s">
        <v>38</v>
      </c>
      <c r="FHR31" s="1021" t="s">
        <v>505</v>
      </c>
      <c r="FHS31" s="1021"/>
      <c r="FHT31" s="1021"/>
      <c r="FHU31" s="1021"/>
      <c r="FHV31" s="1021"/>
      <c r="FHW31" s="1021"/>
      <c r="FHX31" s="1021"/>
      <c r="FHY31" s="372" t="s">
        <v>38</v>
      </c>
      <c r="FHZ31" s="1021" t="s">
        <v>505</v>
      </c>
      <c r="FIA31" s="1021"/>
      <c r="FIB31" s="1021"/>
      <c r="FIC31" s="1021"/>
      <c r="FID31" s="1021"/>
      <c r="FIE31" s="1021"/>
      <c r="FIF31" s="1021"/>
      <c r="FIG31" s="372" t="s">
        <v>38</v>
      </c>
      <c r="FIH31" s="1021" t="s">
        <v>505</v>
      </c>
      <c r="FII31" s="1021"/>
      <c r="FIJ31" s="1021"/>
      <c r="FIK31" s="1021"/>
      <c r="FIL31" s="1021"/>
      <c r="FIM31" s="1021"/>
      <c r="FIN31" s="1021"/>
      <c r="FIO31" s="372" t="s">
        <v>38</v>
      </c>
      <c r="FIP31" s="1021" t="s">
        <v>505</v>
      </c>
      <c r="FIQ31" s="1021"/>
      <c r="FIR31" s="1021"/>
      <c r="FIS31" s="1021"/>
      <c r="FIT31" s="1021"/>
      <c r="FIU31" s="1021"/>
      <c r="FIV31" s="1021"/>
      <c r="FIW31" s="372" t="s">
        <v>38</v>
      </c>
      <c r="FIX31" s="1021" t="s">
        <v>505</v>
      </c>
      <c r="FIY31" s="1021"/>
      <c r="FIZ31" s="1021"/>
      <c r="FJA31" s="1021"/>
      <c r="FJB31" s="1021"/>
      <c r="FJC31" s="1021"/>
      <c r="FJD31" s="1021"/>
      <c r="FJE31" s="372" t="s">
        <v>38</v>
      </c>
      <c r="FJF31" s="1021" t="s">
        <v>505</v>
      </c>
      <c r="FJG31" s="1021"/>
      <c r="FJH31" s="1021"/>
      <c r="FJI31" s="1021"/>
      <c r="FJJ31" s="1021"/>
      <c r="FJK31" s="1021"/>
      <c r="FJL31" s="1021"/>
      <c r="FJM31" s="372" t="s">
        <v>38</v>
      </c>
      <c r="FJN31" s="1021" t="s">
        <v>505</v>
      </c>
      <c r="FJO31" s="1021"/>
      <c r="FJP31" s="1021"/>
      <c r="FJQ31" s="1021"/>
      <c r="FJR31" s="1021"/>
      <c r="FJS31" s="1021"/>
      <c r="FJT31" s="1021"/>
      <c r="FJU31" s="372" t="s">
        <v>38</v>
      </c>
      <c r="FJV31" s="1021" t="s">
        <v>505</v>
      </c>
      <c r="FJW31" s="1021"/>
      <c r="FJX31" s="1021"/>
      <c r="FJY31" s="1021"/>
      <c r="FJZ31" s="1021"/>
      <c r="FKA31" s="1021"/>
      <c r="FKB31" s="1021"/>
      <c r="FKC31" s="372" t="s">
        <v>38</v>
      </c>
      <c r="FKD31" s="1021" t="s">
        <v>505</v>
      </c>
      <c r="FKE31" s="1021"/>
      <c r="FKF31" s="1021"/>
      <c r="FKG31" s="1021"/>
      <c r="FKH31" s="1021"/>
      <c r="FKI31" s="1021"/>
      <c r="FKJ31" s="1021"/>
      <c r="FKK31" s="372" t="s">
        <v>38</v>
      </c>
      <c r="FKL31" s="1021" t="s">
        <v>505</v>
      </c>
      <c r="FKM31" s="1021"/>
      <c r="FKN31" s="1021"/>
      <c r="FKO31" s="1021"/>
      <c r="FKP31" s="1021"/>
      <c r="FKQ31" s="1021"/>
      <c r="FKR31" s="1021"/>
      <c r="FKS31" s="372" t="s">
        <v>38</v>
      </c>
      <c r="FKT31" s="1021" t="s">
        <v>505</v>
      </c>
      <c r="FKU31" s="1021"/>
      <c r="FKV31" s="1021"/>
      <c r="FKW31" s="1021"/>
      <c r="FKX31" s="1021"/>
      <c r="FKY31" s="1021"/>
      <c r="FKZ31" s="1021"/>
      <c r="FLA31" s="372" t="s">
        <v>38</v>
      </c>
      <c r="FLB31" s="1021" t="s">
        <v>505</v>
      </c>
      <c r="FLC31" s="1021"/>
      <c r="FLD31" s="1021"/>
      <c r="FLE31" s="1021"/>
      <c r="FLF31" s="1021"/>
      <c r="FLG31" s="1021"/>
      <c r="FLH31" s="1021"/>
      <c r="FLI31" s="372" t="s">
        <v>38</v>
      </c>
      <c r="FLJ31" s="1021" t="s">
        <v>505</v>
      </c>
      <c r="FLK31" s="1021"/>
      <c r="FLL31" s="1021"/>
      <c r="FLM31" s="1021"/>
      <c r="FLN31" s="1021"/>
      <c r="FLO31" s="1021"/>
      <c r="FLP31" s="1021"/>
      <c r="FLQ31" s="372" t="s">
        <v>38</v>
      </c>
      <c r="FLR31" s="1021" t="s">
        <v>505</v>
      </c>
      <c r="FLS31" s="1021"/>
      <c r="FLT31" s="1021"/>
      <c r="FLU31" s="1021"/>
      <c r="FLV31" s="1021"/>
      <c r="FLW31" s="1021"/>
      <c r="FLX31" s="1021"/>
      <c r="FLY31" s="372" t="s">
        <v>38</v>
      </c>
      <c r="FLZ31" s="1021" t="s">
        <v>505</v>
      </c>
      <c r="FMA31" s="1021"/>
      <c r="FMB31" s="1021"/>
      <c r="FMC31" s="1021"/>
      <c r="FMD31" s="1021"/>
      <c r="FME31" s="1021"/>
      <c r="FMF31" s="1021"/>
      <c r="FMG31" s="372" t="s">
        <v>38</v>
      </c>
      <c r="FMH31" s="1021" t="s">
        <v>505</v>
      </c>
      <c r="FMI31" s="1021"/>
      <c r="FMJ31" s="1021"/>
      <c r="FMK31" s="1021"/>
      <c r="FML31" s="1021"/>
      <c r="FMM31" s="1021"/>
      <c r="FMN31" s="1021"/>
      <c r="FMO31" s="372" t="s">
        <v>38</v>
      </c>
      <c r="FMP31" s="1021" t="s">
        <v>505</v>
      </c>
      <c r="FMQ31" s="1021"/>
      <c r="FMR31" s="1021"/>
      <c r="FMS31" s="1021"/>
      <c r="FMT31" s="1021"/>
      <c r="FMU31" s="1021"/>
      <c r="FMV31" s="1021"/>
      <c r="FMW31" s="372" t="s">
        <v>38</v>
      </c>
      <c r="FMX31" s="1021" t="s">
        <v>505</v>
      </c>
      <c r="FMY31" s="1021"/>
      <c r="FMZ31" s="1021"/>
      <c r="FNA31" s="1021"/>
      <c r="FNB31" s="1021"/>
      <c r="FNC31" s="1021"/>
      <c r="FND31" s="1021"/>
      <c r="FNE31" s="372" t="s">
        <v>38</v>
      </c>
      <c r="FNF31" s="1021" t="s">
        <v>505</v>
      </c>
      <c r="FNG31" s="1021"/>
      <c r="FNH31" s="1021"/>
      <c r="FNI31" s="1021"/>
      <c r="FNJ31" s="1021"/>
      <c r="FNK31" s="1021"/>
      <c r="FNL31" s="1021"/>
      <c r="FNM31" s="372" t="s">
        <v>38</v>
      </c>
      <c r="FNN31" s="1021" t="s">
        <v>505</v>
      </c>
      <c r="FNO31" s="1021"/>
      <c r="FNP31" s="1021"/>
      <c r="FNQ31" s="1021"/>
      <c r="FNR31" s="1021"/>
      <c r="FNS31" s="1021"/>
      <c r="FNT31" s="1021"/>
      <c r="FNU31" s="372" t="s">
        <v>38</v>
      </c>
      <c r="FNV31" s="1021" t="s">
        <v>505</v>
      </c>
      <c r="FNW31" s="1021"/>
      <c r="FNX31" s="1021"/>
      <c r="FNY31" s="1021"/>
      <c r="FNZ31" s="1021"/>
      <c r="FOA31" s="1021"/>
      <c r="FOB31" s="1021"/>
      <c r="FOC31" s="372" t="s">
        <v>38</v>
      </c>
      <c r="FOD31" s="1021" t="s">
        <v>505</v>
      </c>
      <c r="FOE31" s="1021"/>
      <c r="FOF31" s="1021"/>
      <c r="FOG31" s="1021"/>
      <c r="FOH31" s="1021"/>
      <c r="FOI31" s="1021"/>
      <c r="FOJ31" s="1021"/>
      <c r="FOK31" s="372" t="s">
        <v>38</v>
      </c>
      <c r="FOL31" s="1021" t="s">
        <v>505</v>
      </c>
      <c r="FOM31" s="1021"/>
      <c r="FON31" s="1021"/>
      <c r="FOO31" s="1021"/>
      <c r="FOP31" s="1021"/>
      <c r="FOQ31" s="1021"/>
      <c r="FOR31" s="1021"/>
      <c r="FOS31" s="372" t="s">
        <v>38</v>
      </c>
      <c r="FOT31" s="1021" t="s">
        <v>505</v>
      </c>
      <c r="FOU31" s="1021"/>
      <c r="FOV31" s="1021"/>
      <c r="FOW31" s="1021"/>
      <c r="FOX31" s="1021"/>
      <c r="FOY31" s="1021"/>
      <c r="FOZ31" s="1021"/>
      <c r="FPA31" s="372" t="s">
        <v>38</v>
      </c>
      <c r="FPB31" s="1021" t="s">
        <v>505</v>
      </c>
      <c r="FPC31" s="1021"/>
      <c r="FPD31" s="1021"/>
      <c r="FPE31" s="1021"/>
      <c r="FPF31" s="1021"/>
      <c r="FPG31" s="1021"/>
      <c r="FPH31" s="1021"/>
      <c r="FPI31" s="372" t="s">
        <v>38</v>
      </c>
      <c r="FPJ31" s="1021" t="s">
        <v>505</v>
      </c>
      <c r="FPK31" s="1021"/>
      <c r="FPL31" s="1021"/>
      <c r="FPM31" s="1021"/>
      <c r="FPN31" s="1021"/>
      <c r="FPO31" s="1021"/>
      <c r="FPP31" s="1021"/>
      <c r="FPQ31" s="372" t="s">
        <v>38</v>
      </c>
      <c r="FPR31" s="1021" t="s">
        <v>505</v>
      </c>
      <c r="FPS31" s="1021"/>
      <c r="FPT31" s="1021"/>
      <c r="FPU31" s="1021"/>
      <c r="FPV31" s="1021"/>
      <c r="FPW31" s="1021"/>
      <c r="FPX31" s="1021"/>
      <c r="FPY31" s="372" t="s">
        <v>38</v>
      </c>
      <c r="FPZ31" s="1021" t="s">
        <v>505</v>
      </c>
      <c r="FQA31" s="1021"/>
      <c r="FQB31" s="1021"/>
      <c r="FQC31" s="1021"/>
      <c r="FQD31" s="1021"/>
      <c r="FQE31" s="1021"/>
      <c r="FQF31" s="1021"/>
      <c r="FQG31" s="372" t="s">
        <v>38</v>
      </c>
      <c r="FQH31" s="1021" t="s">
        <v>505</v>
      </c>
      <c r="FQI31" s="1021"/>
      <c r="FQJ31" s="1021"/>
      <c r="FQK31" s="1021"/>
      <c r="FQL31" s="1021"/>
      <c r="FQM31" s="1021"/>
      <c r="FQN31" s="1021"/>
      <c r="FQO31" s="372" t="s">
        <v>38</v>
      </c>
      <c r="FQP31" s="1021" t="s">
        <v>505</v>
      </c>
      <c r="FQQ31" s="1021"/>
      <c r="FQR31" s="1021"/>
      <c r="FQS31" s="1021"/>
      <c r="FQT31" s="1021"/>
      <c r="FQU31" s="1021"/>
      <c r="FQV31" s="1021"/>
      <c r="FQW31" s="372" t="s">
        <v>38</v>
      </c>
      <c r="FQX31" s="1021" t="s">
        <v>505</v>
      </c>
      <c r="FQY31" s="1021"/>
      <c r="FQZ31" s="1021"/>
      <c r="FRA31" s="1021"/>
      <c r="FRB31" s="1021"/>
      <c r="FRC31" s="1021"/>
      <c r="FRD31" s="1021"/>
      <c r="FRE31" s="372" t="s">
        <v>38</v>
      </c>
      <c r="FRF31" s="1021" t="s">
        <v>505</v>
      </c>
      <c r="FRG31" s="1021"/>
      <c r="FRH31" s="1021"/>
      <c r="FRI31" s="1021"/>
      <c r="FRJ31" s="1021"/>
      <c r="FRK31" s="1021"/>
      <c r="FRL31" s="1021"/>
      <c r="FRM31" s="372" t="s">
        <v>38</v>
      </c>
      <c r="FRN31" s="1021" t="s">
        <v>505</v>
      </c>
      <c r="FRO31" s="1021"/>
      <c r="FRP31" s="1021"/>
      <c r="FRQ31" s="1021"/>
      <c r="FRR31" s="1021"/>
      <c r="FRS31" s="1021"/>
      <c r="FRT31" s="1021"/>
      <c r="FRU31" s="372" t="s">
        <v>38</v>
      </c>
      <c r="FRV31" s="1021" t="s">
        <v>505</v>
      </c>
      <c r="FRW31" s="1021"/>
      <c r="FRX31" s="1021"/>
      <c r="FRY31" s="1021"/>
      <c r="FRZ31" s="1021"/>
      <c r="FSA31" s="1021"/>
      <c r="FSB31" s="1021"/>
      <c r="FSC31" s="372" t="s">
        <v>38</v>
      </c>
      <c r="FSD31" s="1021" t="s">
        <v>505</v>
      </c>
      <c r="FSE31" s="1021"/>
      <c r="FSF31" s="1021"/>
      <c r="FSG31" s="1021"/>
      <c r="FSH31" s="1021"/>
      <c r="FSI31" s="1021"/>
      <c r="FSJ31" s="1021"/>
      <c r="FSK31" s="372" t="s">
        <v>38</v>
      </c>
      <c r="FSL31" s="1021" t="s">
        <v>505</v>
      </c>
      <c r="FSM31" s="1021"/>
      <c r="FSN31" s="1021"/>
      <c r="FSO31" s="1021"/>
      <c r="FSP31" s="1021"/>
      <c r="FSQ31" s="1021"/>
      <c r="FSR31" s="1021"/>
      <c r="FSS31" s="372" t="s">
        <v>38</v>
      </c>
      <c r="FST31" s="1021" t="s">
        <v>505</v>
      </c>
      <c r="FSU31" s="1021"/>
      <c r="FSV31" s="1021"/>
      <c r="FSW31" s="1021"/>
      <c r="FSX31" s="1021"/>
      <c r="FSY31" s="1021"/>
      <c r="FSZ31" s="1021"/>
      <c r="FTA31" s="372" t="s">
        <v>38</v>
      </c>
      <c r="FTB31" s="1021" t="s">
        <v>505</v>
      </c>
      <c r="FTC31" s="1021"/>
      <c r="FTD31" s="1021"/>
      <c r="FTE31" s="1021"/>
      <c r="FTF31" s="1021"/>
      <c r="FTG31" s="1021"/>
      <c r="FTH31" s="1021"/>
      <c r="FTI31" s="372" t="s">
        <v>38</v>
      </c>
      <c r="FTJ31" s="1021" t="s">
        <v>505</v>
      </c>
      <c r="FTK31" s="1021"/>
      <c r="FTL31" s="1021"/>
      <c r="FTM31" s="1021"/>
      <c r="FTN31" s="1021"/>
      <c r="FTO31" s="1021"/>
      <c r="FTP31" s="1021"/>
      <c r="FTQ31" s="372" t="s">
        <v>38</v>
      </c>
      <c r="FTR31" s="1021" t="s">
        <v>505</v>
      </c>
      <c r="FTS31" s="1021"/>
      <c r="FTT31" s="1021"/>
      <c r="FTU31" s="1021"/>
      <c r="FTV31" s="1021"/>
      <c r="FTW31" s="1021"/>
      <c r="FTX31" s="1021"/>
      <c r="FTY31" s="372" t="s">
        <v>38</v>
      </c>
      <c r="FTZ31" s="1021" t="s">
        <v>505</v>
      </c>
      <c r="FUA31" s="1021"/>
      <c r="FUB31" s="1021"/>
      <c r="FUC31" s="1021"/>
      <c r="FUD31" s="1021"/>
      <c r="FUE31" s="1021"/>
      <c r="FUF31" s="1021"/>
      <c r="FUG31" s="372" t="s">
        <v>38</v>
      </c>
      <c r="FUH31" s="1021" t="s">
        <v>505</v>
      </c>
      <c r="FUI31" s="1021"/>
      <c r="FUJ31" s="1021"/>
      <c r="FUK31" s="1021"/>
      <c r="FUL31" s="1021"/>
      <c r="FUM31" s="1021"/>
      <c r="FUN31" s="1021"/>
      <c r="FUO31" s="372" t="s">
        <v>38</v>
      </c>
      <c r="FUP31" s="1021" t="s">
        <v>505</v>
      </c>
      <c r="FUQ31" s="1021"/>
      <c r="FUR31" s="1021"/>
      <c r="FUS31" s="1021"/>
      <c r="FUT31" s="1021"/>
      <c r="FUU31" s="1021"/>
      <c r="FUV31" s="1021"/>
      <c r="FUW31" s="372" t="s">
        <v>38</v>
      </c>
      <c r="FUX31" s="1021" t="s">
        <v>505</v>
      </c>
      <c r="FUY31" s="1021"/>
      <c r="FUZ31" s="1021"/>
      <c r="FVA31" s="1021"/>
      <c r="FVB31" s="1021"/>
      <c r="FVC31" s="1021"/>
      <c r="FVD31" s="1021"/>
      <c r="FVE31" s="372" t="s">
        <v>38</v>
      </c>
      <c r="FVF31" s="1021" t="s">
        <v>505</v>
      </c>
      <c r="FVG31" s="1021"/>
      <c r="FVH31" s="1021"/>
      <c r="FVI31" s="1021"/>
      <c r="FVJ31" s="1021"/>
      <c r="FVK31" s="1021"/>
      <c r="FVL31" s="1021"/>
      <c r="FVM31" s="372" t="s">
        <v>38</v>
      </c>
      <c r="FVN31" s="1021" t="s">
        <v>505</v>
      </c>
      <c r="FVO31" s="1021"/>
      <c r="FVP31" s="1021"/>
      <c r="FVQ31" s="1021"/>
      <c r="FVR31" s="1021"/>
      <c r="FVS31" s="1021"/>
      <c r="FVT31" s="1021"/>
      <c r="FVU31" s="372" t="s">
        <v>38</v>
      </c>
      <c r="FVV31" s="1021" t="s">
        <v>505</v>
      </c>
      <c r="FVW31" s="1021"/>
      <c r="FVX31" s="1021"/>
      <c r="FVY31" s="1021"/>
      <c r="FVZ31" s="1021"/>
      <c r="FWA31" s="1021"/>
      <c r="FWB31" s="1021"/>
      <c r="FWC31" s="372" t="s">
        <v>38</v>
      </c>
      <c r="FWD31" s="1021" t="s">
        <v>505</v>
      </c>
      <c r="FWE31" s="1021"/>
      <c r="FWF31" s="1021"/>
      <c r="FWG31" s="1021"/>
      <c r="FWH31" s="1021"/>
      <c r="FWI31" s="1021"/>
      <c r="FWJ31" s="1021"/>
      <c r="FWK31" s="372" t="s">
        <v>38</v>
      </c>
      <c r="FWL31" s="1021" t="s">
        <v>505</v>
      </c>
      <c r="FWM31" s="1021"/>
      <c r="FWN31" s="1021"/>
      <c r="FWO31" s="1021"/>
      <c r="FWP31" s="1021"/>
      <c r="FWQ31" s="1021"/>
      <c r="FWR31" s="1021"/>
      <c r="FWS31" s="372" t="s">
        <v>38</v>
      </c>
      <c r="FWT31" s="1021" t="s">
        <v>505</v>
      </c>
      <c r="FWU31" s="1021"/>
      <c r="FWV31" s="1021"/>
      <c r="FWW31" s="1021"/>
      <c r="FWX31" s="1021"/>
      <c r="FWY31" s="1021"/>
      <c r="FWZ31" s="1021"/>
      <c r="FXA31" s="372" t="s">
        <v>38</v>
      </c>
      <c r="FXB31" s="1021" t="s">
        <v>505</v>
      </c>
      <c r="FXC31" s="1021"/>
      <c r="FXD31" s="1021"/>
      <c r="FXE31" s="1021"/>
      <c r="FXF31" s="1021"/>
      <c r="FXG31" s="1021"/>
      <c r="FXH31" s="1021"/>
      <c r="FXI31" s="372" t="s">
        <v>38</v>
      </c>
      <c r="FXJ31" s="1021" t="s">
        <v>505</v>
      </c>
      <c r="FXK31" s="1021"/>
      <c r="FXL31" s="1021"/>
      <c r="FXM31" s="1021"/>
      <c r="FXN31" s="1021"/>
      <c r="FXO31" s="1021"/>
      <c r="FXP31" s="1021"/>
      <c r="FXQ31" s="372" t="s">
        <v>38</v>
      </c>
      <c r="FXR31" s="1021" t="s">
        <v>505</v>
      </c>
      <c r="FXS31" s="1021"/>
      <c r="FXT31" s="1021"/>
      <c r="FXU31" s="1021"/>
      <c r="FXV31" s="1021"/>
      <c r="FXW31" s="1021"/>
      <c r="FXX31" s="1021"/>
      <c r="FXY31" s="372" t="s">
        <v>38</v>
      </c>
      <c r="FXZ31" s="1021" t="s">
        <v>505</v>
      </c>
      <c r="FYA31" s="1021"/>
      <c r="FYB31" s="1021"/>
      <c r="FYC31" s="1021"/>
      <c r="FYD31" s="1021"/>
      <c r="FYE31" s="1021"/>
      <c r="FYF31" s="1021"/>
      <c r="FYG31" s="372" t="s">
        <v>38</v>
      </c>
      <c r="FYH31" s="1021" t="s">
        <v>505</v>
      </c>
      <c r="FYI31" s="1021"/>
      <c r="FYJ31" s="1021"/>
      <c r="FYK31" s="1021"/>
      <c r="FYL31" s="1021"/>
      <c r="FYM31" s="1021"/>
      <c r="FYN31" s="1021"/>
      <c r="FYO31" s="372" t="s">
        <v>38</v>
      </c>
      <c r="FYP31" s="1021" t="s">
        <v>505</v>
      </c>
      <c r="FYQ31" s="1021"/>
      <c r="FYR31" s="1021"/>
      <c r="FYS31" s="1021"/>
      <c r="FYT31" s="1021"/>
      <c r="FYU31" s="1021"/>
      <c r="FYV31" s="1021"/>
      <c r="FYW31" s="372" t="s">
        <v>38</v>
      </c>
      <c r="FYX31" s="1021" t="s">
        <v>505</v>
      </c>
      <c r="FYY31" s="1021"/>
      <c r="FYZ31" s="1021"/>
      <c r="FZA31" s="1021"/>
      <c r="FZB31" s="1021"/>
      <c r="FZC31" s="1021"/>
      <c r="FZD31" s="1021"/>
      <c r="FZE31" s="372" t="s">
        <v>38</v>
      </c>
      <c r="FZF31" s="1021" t="s">
        <v>505</v>
      </c>
      <c r="FZG31" s="1021"/>
      <c r="FZH31" s="1021"/>
      <c r="FZI31" s="1021"/>
      <c r="FZJ31" s="1021"/>
      <c r="FZK31" s="1021"/>
      <c r="FZL31" s="1021"/>
      <c r="FZM31" s="372" t="s">
        <v>38</v>
      </c>
      <c r="FZN31" s="1021" t="s">
        <v>505</v>
      </c>
      <c r="FZO31" s="1021"/>
      <c r="FZP31" s="1021"/>
      <c r="FZQ31" s="1021"/>
      <c r="FZR31" s="1021"/>
      <c r="FZS31" s="1021"/>
      <c r="FZT31" s="1021"/>
      <c r="FZU31" s="372" t="s">
        <v>38</v>
      </c>
      <c r="FZV31" s="1021" t="s">
        <v>505</v>
      </c>
      <c r="FZW31" s="1021"/>
      <c r="FZX31" s="1021"/>
      <c r="FZY31" s="1021"/>
      <c r="FZZ31" s="1021"/>
      <c r="GAA31" s="1021"/>
      <c r="GAB31" s="1021"/>
      <c r="GAC31" s="372" t="s">
        <v>38</v>
      </c>
      <c r="GAD31" s="1021" t="s">
        <v>505</v>
      </c>
      <c r="GAE31" s="1021"/>
      <c r="GAF31" s="1021"/>
      <c r="GAG31" s="1021"/>
      <c r="GAH31" s="1021"/>
      <c r="GAI31" s="1021"/>
      <c r="GAJ31" s="1021"/>
      <c r="GAK31" s="372" t="s">
        <v>38</v>
      </c>
      <c r="GAL31" s="1021" t="s">
        <v>505</v>
      </c>
      <c r="GAM31" s="1021"/>
      <c r="GAN31" s="1021"/>
      <c r="GAO31" s="1021"/>
      <c r="GAP31" s="1021"/>
      <c r="GAQ31" s="1021"/>
      <c r="GAR31" s="1021"/>
      <c r="GAS31" s="372" t="s">
        <v>38</v>
      </c>
      <c r="GAT31" s="1021" t="s">
        <v>505</v>
      </c>
      <c r="GAU31" s="1021"/>
      <c r="GAV31" s="1021"/>
      <c r="GAW31" s="1021"/>
      <c r="GAX31" s="1021"/>
      <c r="GAY31" s="1021"/>
      <c r="GAZ31" s="1021"/>
      <c r="GBA31" s="372" t="s">
        <v>38</v>
      </c>
      <c r="GBB31" s="1021" t="s">
        <v>505</v>
      </c>
      <c r="GBC31" s="1021"/>
      <c r="GBD31" s="1021"/>
      <c r="GBE31" s="1021"/>
      <c r="GBF31" s="1021"/>
      <c r="GBG31" s="1021"/>
      <c r="GBH31" s="1021"/>
      <c r="GBI31" s="372" t="s">
        <v>38</v>
      </c>
      <c r="GBJ31" s="1021" t="s">
        <v>505</v>
      </c>
      <c r="GBK31" s="1021"/>
      <c r="GBL31" s="1021"/>
      <c r="GBM31" s="1021"/>
      <c r="GBN31" s="1021"/>
      <c r="GBO31" s="1021"/>
      <c r="GBP31" s="1021"/>
      <c r="GBQ31" s="372" t="s">
        <v>38</v>
      </c>
      <c r="GBR31" s="1021" t="s">
        <v>505</v>
      </c>
      <c r="GBS31" s="1021"/>
      <c r="GBT31" s="1021"/>
      <c r="GBU31" s="1021"/>
      <c r="GBV31" s="1021"/>
      <c r="GBW31" s="1021"/>
      <c r="GBX31" s="1021"/>
      <c r="GBY31" s="372" t="s">
        <v>38</v>
      </c>
      <c r="GBZ31" s="1021" t="s">
        <v>505</v>
      </c>
      <c r="GCA31" s="1021"/>
      <c r="GCB31" s="1021"/>
      <c r="GCC31" s="1021"/>
      <c r="GCD31" s="1021"/>
      <c r="GCE31" s="1021"/>
      <c r="GCF31" s="1021"/>
      <c r="GCG31" s="372" t="s">
        <v>38</v>
      </c>
      <c r="GCH31" s="1021" t="s">
        <v>505</v>
      </c>
      <c r="GCI31" s="1021"/>
      <c r="GCJ31" s="1021"/>
      <c r="GCK31" s="1021"/>
      <c r="GCL31" s="1021"/>
      <c r="GCM31" s="1021"/>
      <c r="GCN31" s="1021"/>
      <c r="GCO31" s="372" t="s">
        <v>38</v>
      </c>
      <c r="GCP31" s="1021" t="s">
        <v>505</v>
      </c>
      <c r="GCQ31" s="1021"/>
      <c r="GCR31" s="1021"/>
      <c r="GCS31" s="1021"/>
      <c r="GCT31" s="1021"/>
      <c r="GCU31" s="1021"/>
      <c r="GCV31" s="1021"/>
      <c r="GCW31" s="372" t="s">
        <v>38</v>
      </c>
      <c r="GCX31" s="1021" t="s">
        <v>505</v>
      </c>
      <c r="GCY31" s="1021"/>
      <c r="GCZ31" s="1021"/>
      <c r="GDA31" s="1021"/>
      <c r="GDB31" s="1021"/>
      <c r="GDC31" s="1021"/>
      <c r="GDD31" s="1021"/>
      <c r="GDE31" s="372" t="s">
        <v>38</v>
      </c>
      <c r="GDF31" s="1021" t="s">
        <v>505</v>
      </c>
      <c r="GDG31" s="1021"/>
      <c r="GDH31" s="1021"/>
      <c r="GDI31" s="1021"/>
      <c r="GDJ31" s="1021"/>
      <c r="GDK31" s="1021"/>
      <c r="GDL31" s="1021"/>
      <c r="GDM31" s="372" t="s">
        <v>38</v>
      </c>
      <c r="GDN31" s="1021" t="s">
        <v>505</v>
      </c>
      <c r="GDO31" s="1021"/>
      <c r="GDP31" s="1021"/>
      <c r="GDQ31" s="1021"/>
      <c r="GDR31" s="1021"/>
      <c r="GDS31" s="1021"/>
      <c r="GDT31" s="1021"/>
      <c r="GDU31" s="372" t="s">
        <v>38</v>
      </c>
      <c r="GDV31" s="1021" t="s">
        <v>505</v>
      </c>
      <c r="GDW31" s="1021"/>
      <c r="GDX31" s="1021"/>
      <c r="GDY31" s="1021"/>
      <c r="GDZ31" s="1021"/>
      <c r="GEA31" s="1021"/>
      <c r="GEB31" s="1021"/>
      <c r="GEC31" s="372" t="s">
        <v>38</v>
      </c>
      <c r="GED31" s="1021" t="s">
        <v>505</v>
      </c>
      <c r="GEE31" s="1021"/>
      <c r="GEF31" s="1021"/>
      <c r="GEG31" s="1021"/>
      <c r="GEH31" s="1021"/>
      <c r="GEI31" s="1021"/>
      <c r="GEJ31" s="1021"/>
      <c r="GEK31" s="372" t="s">
        <v>38</v>
      </c>
      <c r="GEL31" s="1021" t="s">
        <v>505</v>
      </c>
      <c r="GEM31" s="1021"/>
      <c r="GEN31" s="1021"/>
      <c r="GEO31" s="1021"/>
      <c r="GEP31" s="1021"/>
      <c r="GEQ31" s="1021"/>
      <c r="GER31" s="1021"/>
      <c r="GES31" s="372" t="s">
        <v>38</v>
      </c>
      <c r="GET31" s="1021" t="s">
        <v>505</v>
      </c>
      <c r="GEU31" s="1021"/>
      <c r="GEV31" s="1021"/>
      <c r="GEW31" s="1021"/>
      <c r="GEX31" s="1021"/>
      <c r="GEY31" s="1021"/>
      <c r="GEZ31" s="1021"/>
      <c r="GFA31" s="372" t="s">
        <v>38</v>
      </c>
      <c r="GFB31" s="1021" t="s">
        <v>505</v>
      </c>
      <c r="GFC31" s="1021"/>
      <c r="GFD31" s="1021"/>
      <c r="GFE31" s="1021"/>
      <c r="GFF31" s="1021"/>
      <c r="GFG31" s="1021"/>
      <c r="GFH31" s="1021"/>
      <c r="GFI31" s="372" t="s">
        <v>38</v>
      </c>
      <c r="GFJ31" s="1021" t="s">
        <v>505</v>
      </c>
      <c r="GFK31" s="1021"/>
      <c r="GFL31" s="1021"/>
      <c r="GFM31" s="1021"/>
      <c r="GFN31" s="1021"/>
      <c r="GFO31" s="1021"/>
      <c r="GFP31" s="1021"/>
      <c r="GFQ31" s="372" t="s">
        <v>38</v>
      </c>
      <c r="GFR31" s="1021" t="s">
        <v>505</v>
      </c>
      <c r="GFS31" s="1021"/>
      <c r="GFT31" s="1021"/>
      <c r="GFU31" s="1021"/>
      <c r="GFV31" s="1021"/>
      <c r="GFW31" s="1021"/>
      <c r="GFX31" s="1021"/>
      <c r="GFY31" s="372" t="s">
        <v>38</v>
      </c>
      <c r="GFZ31" s="1021" t="s">
        <v>505</v>
      </c>
      <c r="GGA31" s="1021"/>
      <c r="GGB31" s="1021"/>
      <c r="GGC31" s="1021"/>
      <c r="GGD31" s="1021"/>
      <c r="GGE31" s="1021"/>
      <c r="GGF31" s="1021"/>
      <c r="GGG31" s="372" t="s">
        <v>38</v>
      </c>
      <c r="GGH31" s="1021" t="s">
        <v>505</v>
      </c>
      <c r="GGI31" s="1021"/>
      <c r="GGJ31" s="1021"/>
      <c r="GGK31" s="1021"/>
      <c r="GGL31" s="1021"/>
      <c r="GGM31" s="1021"/>
      <c r="GGN31" s="1021"/>
      <c r="GGO31" s="372" t="s">
        <v>38</v>
      </c>
      <c r="GGP31" s="1021" t="s">
        <v>505</v>
      </c>
      <c r="GGQ31" s="1021"/>
      <c r="GGR31" s="1021"/>
      <c r="GGS31" s="1021"/>
      <c r="GGT31" s="1021"/>
      <c r="GGU31" s="1021"/>
      <c r="GGV31" s="1021"/>
      <c r="GGW31" s="372" t="s">
        <v>38</v>
      </c>
      <c r="GGX31" s="1021" t="s">
        <v>505</v>
      </c>
      <c r="GGY31" s="1021"/>
      <c r="GGZ31" s="1021"/>
      <c r="GHA31" s="1021"/>
      <c r="GHB31" s="1021"/>
      <c r="GHC31" s="1021"/>
      <c r="GHD31" s="1021"/>
      <c r="GHE31" s="372" t="s">
        <v>38</v>
      </c>
      <c r="GHF31" s="1021" t="s">
        <v>505</v>
      </c>
      <c r="GHG31" s="1021"/>
      <c r="GHH31" s="1021"/>
      <c r="GHI31" s="1021"/>
      <c r="GHJ31" s="1021"/>
      <c r="GHK31" s="1021"/>
      <c r="GHL31" s="1021"/>
      <c r="GHM31" s="372" t="s">
        <v>38</v>
      </c>
      <c r="GHN31" s="1021" t="s">
        <v>505</v>
      </c>
      <c r="GHO31" s="1021"/>
      <c r="GHP31" s="1021"/>
      <c r="GHQ31" s="1021"/>
      <c r="GHR31" s="1021"/>
      <c r="GHS31" s="1021"/>
      <c r="GHT31" s="1021"/>
      <c r="GHU31" s="372" t="s">
        <v>38</v>
      </c>
      <c r="GHV31" s="1021" t="s">
        <v>505</v>
      </c>
      <c r="GHW31" s="1021"/>
      <c r="GHX31" s="1021"/>
      <c r="GHY31" s="1021"/>
      <c r="GHZ31" s="1021"/>
      <c r="GIA31" s="1021"/>
      <c r="GIB31" s="1021"/>
      <c r="GIC31" s="372" t="s">
        <v>38</v>
      </c>
      <c r="GID31" s="1021" t="s">
        <v>505</v>
      </c>
      <c r="GIE31" s="1021"/>
      <c r="GIF31" s="1021"/>
      <c r="GIG31" s="1021"/>
      <c r="GIH31" s="1021"/>
      <c r="GII31" s="1021"/>
      <c r="GIJ31" s="1021"/>
      <c r="GIK31" s="372" t="s">
        <v>38</v>
      </c>
      <c r="GIL31" s="1021" t="s">
        <v>505</v>
      </c>
      <c r="GIM31" s="1021"/>
      <c r="GIN31" s="1021"/>
      <c r="GIO31" s="1021"/>
      <c r="GIP31" s="1021"/>
      <c r="GIQ31" s="1021"/>
      <c r="GIR31" s="1021"/>
      <c r="GIS31" s="372" t="s">
        <v>38</v>
      </c>
      <c r="GIT31" s="1021" t="s">
        <v>505</v>
      </c>
      <c r="GIU31" s="1021"/>
      <c r="GIV31" s="1021"/>
      <c r="GIW31" s="1021"/>
      <c r="GIX31" s="1021"/>
      <c r="GIY31" s="1021"/>
      <c r="GIZ31" s="1021"/>
      <c r="GJA31" s="372" t="s">
        <v>38</v>
      </c>
      <c r="GJB31" s="1021" t="s">
        <v>505</v>
      </c>
      <c r="GJC31" s="1021"/>
      <c r="GJD31" s="1021"/>
      <c r="GJE31" s="1021"/>
      <c r="GJF31" s="1021"/>
      <c r="GJG31" s="1021"/>
      <c r="GJH31" s="1021"/>
      <c r="GJI31" s="372" t="s">
        <v>38</v>
      </c>
      <c r="GJJ31" s="1021" t="s">
        <v>505</v>
      </c>
      <c r="GJK31" s="1021"/>
      <c r="GJL31" s="1021"/>
      <c r="GJM31" s="1021"/>
      <c r="GJN31" s="1021"/>
      <c r="GJO31" s="1021"/>
      <c r="GJP31" s="1021"/>
      <c r="GJQ31" s="372" t="s">
        <v>38</v>
      </c>
      <c r="GJR31" s="1021" t="s">
        <v>505</v>
      </c>
      <c r="GJS31" s="1021"/>
      <c r="GJT31" s="1021"/>
      <c r="GJU31" s="1021"/>
      <c r="GJV31" s="1021"/>
      <c r="GJW31" s="1021"/>
      <c r="GJX31" s="1021"/>
      <c r="GJY31" s="372" t="s">
        <v>38</v>
      </c>
      <c r="GJZ31" s="1021" t="s">
        <v>505</v>
      </c>
      <c r="GKA31" s="1021"/>
      <c r="GKB31" s="1021"/>
      <c r="GKC31" s="1021"/>
      <c r="GKD31" s="1021"/>
      <c r="GKE31" s="1021"/>
      <c r="GKF31" s="1021"/>
      <c r="GKG31" s="372" t="s">
        <v>38</v>
      </c>
      <c r="GKH31" s="1021" t="s">
        <v>505</v>
      </c>
      <c r="GKI31" s="1021"/>
      <c r="GKJ31" s="1021"/>
      <c r="GKK31" s="1021"/>
      <c r="GKL31" s="1021"/>
      <c r="GKM31" s="1021"/>
      <c r="GKN31" s="1021"/>
      <c r="GKO31" s="372" t="s">
        <v>38</v>
      </c>
      <c r="GKP31" s="1021" t="s">
        <v>505</v>
      </c>
      <c r="GKQ31" s="1021"/>
      <c r="GKR31" s="1021"/>
      <c r="GKS31" s="1021"/>
      <c r="GKT31" s="1021"/>
      <c r="GKU31" s="1021"/>
      <c r="GKV31" s="1021"/>
      <c r="GKW31" s="372" t="s">
        <v>38</v>
      </c>
      <c r="GKX31" s="1021" t="s">
        <v>505</v>
      </c>
      <c r="GKY31" s="1021"/>
      <c r="GKZ31" s="1021"/>
      <c r="GLA31" s="1021"/>
      <c r="GLB31" s="1021"/>
      <c r="GLC31" s="1021"/>
      <c r="GLD31" s="1021"/>
      <c r="GLE31" s="372" t="s">
        <v>38</v>
      </c>
      <c r="GLF31" s="1021" t="s">
        <v>505</v>
      </c>
      <c r="GLG31" s="1021"/>
      <c r="GLH31" s="1021"/>
      <c r="GLI31" s="1021"/>
      <c r="GLJ31" s="1021"/>
      <c r="GLK31" s="1021"/>
      <c r="GLL31" s="1021"/>
      <c r="GLM31" s="372" t="s">
        <v>38</v>
      </c>
      <c r="GLN31" s="1021" t="s">
        <v>505</v>
      </c>
      <c r="GLO31" s="1021"/>
      <c r="GLP31" s="1021"/>
      <c r="GLQ31" s="1021"/>
      <c r="GLR31" s="1021"/>
      <c r="GLS31" s="1021"/>
      <c r="GLT31" s="1021"/>
      <c r="GLU31" s="372" t="s">
        <v>38</v>
      </c>
      <c r="GLV31" s="1021" t="s">
        <v>505</v>
      </c>
      <c r="GLW31" s="1021"/>
      <c r="GLX31" s="1021"/>
      <c r="GLY31" s="1021"/>
      <c r="GLZ31" s="1021"/>
      <c r="GMA31" s="1021"/>
      <c r="GMB31" s="1021"/>
      <c r="GMC31" s="372" t="s">
        <v>38</v>
      </c>
      <c r="GMD31" s="1021" t="s">
        <v>505</v>
      </c>
      <c r="GME31" s="1021"/>
      <c r="GMF31" s="1021"/>
      <c r="GMG31" s="1021"/>
      <c r="GMH31" s="1021"/>
      <c r="GMI31" s="1021"/>
      <c r="GMJ31" s="1021"/>
      <c r="GMK31" s="372" t="s">
        <v>38</v>
      </c>
      <c r="GML31" s="1021" t="s">
        <v>505</v>
      </c>
      <c r="GMM31" s="1021"/>
      <c r="GMN31" s="1021"/>
      <c r="GMO31" s="1021"/>
      <c r="GMP31" s="1021"/>
      <c r="GMQ31" s="1021"/>
      <c r="GMR31" s="1021"/>
      <c r="GMS31" s="372" t="s">
        <v>38</v>
      </c>
      <c r="GMT31" s="1021" t="s">
        <v>505</v>
      </c>
      <c r="GMU31" s="1021"/>
      <c r="GMV31" s="1021"/>
      <c r="GMW31" s="1021"/>
      <c r="GMX31" s="1021"/>
      <c r="GMY31" s="1021"/>
      <c r="GMZ31" s="1021"/>
      <c r="GNA31" s="372" t="s">
        <v>38</v>
      </c>
      <c r="GNB31" s="1021" t="s">
        <v>505</v>
      </c>
      <c r="GNC31" s="1021"/>
      <c r="GND31" s="1021"/>
      <c r="GNE31" s="1021"/>
      <c r="GNF31" s="1021"/>
      <c r="GNG31" s="1021"/>
      <c r="GNH31" s="1021"/>
      <c r="GNI31" s="372" t="s">
        <v>38</v>
      </c>
      <c r="GNJ31" s="1021" t="s">
        <v>505</v>
      </c>
      <c r="GNK31" s="1021"/>
      <c r="GNL31" s="1021"/>
      <c r="GNM31" s="1021"/>
      <c r="GNN31" s="1021"/>
      <c r="GNO31" s="1021"/>
      <c r="GNP31" s="1021"/>
      <c r="GNQ31" s="372" t="s">
        <v>38</v>
      </c>
      <c r="GNR31" s="1021" t="s">
        <v>505</v>
      </c>
      <c r="GNS31" s="1021"/>
      <c r="GNT31" s="1021"/>
      <c r="GNU31" s="1021"/>
      <c r="GNV31" s="1021"/>
      <c r="GNW31" s="1021"/>
      <c r="GNX31" s="1021"/>
      <c r="GNY31" s="372" t="s">
        <v>38</v>
      </c>
      <c r="GNZ31" s="1021" t="s">
        <v>505</v>
      </c>
      <c r="GOA31" s="1021"/>
      <c r="GOB31" s="1021"/>
      <c r="GOC31" s="1021"/>
      <c r="GOD31" s="1021"/>
      <c r="GOE31" s="1021"/>
      <c r="GOF31" s="1021"/>
      <c r="GOG31" s="372" t="s">
        <v>38</v>
      </c>
      <c r="GOH31" s="1021" t="s">
        <v>505</v>
      </c>
      <c r="GOI31" s="1021"/>
      <c r="GOJ31" s="1021"/>
      <c r="GOK31" s="1021"/>
      <c r="GOL31" s="1021"/>
      <c r="GOM31" s="1021"/>
      <c r="GON31" s="1021"/>
      <c r="GOO31" s="372" t="s">
        <v>38</v>
      </c>
      <c r="GOP31" s="1021" t="s">
        <v>505</v>
      </c>
      <c r="GOQ31" s="1021"/>
      <c r="GOR31" s="1021"/>
      <c r="GOS31" s="1021"/>
      <c r="GOT31" s="1021"/>
      <c r="GOU31" s="1021"/>
      <c r="GOV31" s="1021"/>
      <c r="GOW31" s="372" t="s">
        <v>38</v>
      </c>
      <c r="GOX31" s="1021" t="s">
        <v>505</v>
      </c>
      <c r="GOY31" s="1021"/>
      <c r="GOZ31" s="1021"/>
      <c r="GPA31" s="1021"/>
      <c r="GPB31" s="1021"/>
      <c r="GPC31" s="1021"/>
      <c r="GPD31" s="1021"/>
      <c r="GPE31" s="372" t="s">
        <v>38</v>
      </c>
      <c r="GPF31" s="1021" t="s">
        <v>505</v>
      </c>
      <c r="GPG31" s="1021"/>
      <c r="GPH31" s="1021"/>
      <c r="GPI31" s="1021"/>
      <c r="GPJ31" s="1021"/>
      <c r="GPK31" s="1021"/>
      <c r="GPL31" s="1021"/>
      <c r="GPM31" s="372" t="s">
        <v>38</v>
      </c>
      <c r="GPN31" s="1021" t="s">
        <v>505</v>
      </c>
      <c r="GPO31" s="1021"/>
      <c r="GPP31" s="1021"/>
      <c r="GPQ31" s="1021"/>
      <c r="GPR31" s="1021"/>
      <c r="GPS31" s="1021"/>
      <c r="GPT31" s="1021"/>
      <c r="GPU31" s="372" t="s">
        <v>38</v>
      </c>
      <c r="GPV31" s="1021" t="s">
        <v>505</v>
      </c>
      <c r="GPW31" s="1021"/>
      <c r="GPX31" s="1021"/>
      <c r="GPY31" s="1021"/>
      <c r="GPZ31" s="1021"/>
      <c r="GQA31" s="1021"/>
      <c r="GQB31" s="1021"/>
      <c r="GQC31" s="372" t="s">
        <v>38</v>
      </c>
      <c r="GQD31" s="1021" t="s">
        <v>505</v>
      </c>
      <c r="GQE31" s="1021"/>
      <c r="GQF31" s="1021"/>
      <c r="GQG31" s="1021"/>
      <c r="GQH31" s="1021"/>
      <c r="GQI31" s="1021"/>
      <c r="GQJ31" s="1021"/>
      <c r="GQK31" s="372" t="s">
        <v>38</v>
      </c>
      <c r="GQL31" s="1021" t="s">
        <v>505</v>
      </c>
      <c r="GQM31" s="1021"/>
      <c r="GQN31" s="1021"/>
      <c r="GQO31" s="1021"/>
      <c r="GQP31" s="1021"/>
      <c r="GQQ31" s="1021"/>
      <c r="GQR31" s="1021"/>
      <c r="GQS31" s="372" t="s">
        <v>38</v>
      </c>
      <c r="GQT31" s="1021" t="s">
        <v>505</v>
      </c>
      <c r="GQU31" s="1021"/>
      <c r="GQV31" s="1021"/>
      <c r="GQW31" s="1021"/>
      <c r="GQX31" s="1021"/>
      <c r="GQY31" s="1021"/>
      <c r="GQZ31" s="1021"/>
      <c r="GRA31" s="372" t="s">
        <v>38</v>
      </c>
      <c r="GRB31" s="1021" t="s">
        <v>505</v>
      </c>
      <c r="GRC31" s="1021"/>
      <c r="GRD31" s="1021"/>
      <c r="GRE31" s="1021"/>
      <c r="GRF31" s="1021"/>
      <c r="GRG31" s="1021"/>
      <c r="GRH31" s="1021"/>
      <c r="GRI31" s="372" t="s">
        <v>38</v>
      </c>
      <c r="GRJ31" s="1021" t="s">
        <v>505</v>
      </c>
      <c r="GRK31" s="1021"/>
      <c r="GRL31" s="1021"/>
      <c r="GRM31" s="1021"/>
      <c r="GRN31" s="1021"/>
      <c r="GRO31" s="1021"/>
      <c r="GRP31" s="1021"/>
      <c r="GRQ31" s="372" t="s">
        <v>38</v>
      </c>
      <c r="GRR31" s="1021" t="s">
        <v>505</v>
      </c>
      <c r="GRS31" s="1021"/>
      <c r="GRT31" s="1021"/>
      <c r="GRU31" s="1021"/>
      <c r="GRV31" s="1021"/>
      <c r="GRW31" s="1021"/>
      <c r="GRX31" s="1021"/>
      <c r="GRY31" s="372" t="s">
        <v>38</v>
      </c>
      <c r="GRZ31" s="1021" t="s">
        <v>505</v>
      </c>
      <c r="GSA31" s="1021"/>
      <c r="GSB31" s="1021"/>
      <c r="GSC31" s="1021"/>
      <c r="GSD31" s="1021"/>
      <c r="GSE31" s="1021"/>
      <c r="GSF31" s="1021"/>
      <c r="GSG31" s="372" t="s">
        <v>38</v>
      </c>
      <c r="GSH31" s="1021" t="s">
        <v>505</v>
      </c>
      <c r="GSI31" s="1021"/>
      <c r="GSJ31" s="1021"/>
      <c r="GSK31" s="1021"/>
      <c r="GSL31" s="1021"/>
      <c r="GSM31" s="1021"/>
      <c r="GSN31" s="1021"/>
      <c r="GSO31" s="372" t="s">
        <v>38</v>
      </c>
      <c r="GSP31" s="1021" t="s">
        <v>505</v>
      </c>
      <c r="GSQ31" s="1021"/>
      <c r="GSR31" s="1021"/>
      <c r="GSS31" s="1021"/>
      <c r="GST31" s="1021"/>
      <c r="GSU31" s="1021"/>
      <c r="GSV31" s="1021"/>
      <c r="GSW31" s="372" t="s">
        <v>38</v>
      </c>
      <c r="GSX31" s="1021" t="s">
        <v>505</v>
      </c>
      <c r="GSY31" s="1021"/>
      <c r="GSZ31" s="1021"/>
      <c r="GTA31" s="1021"/>
      <c r="GTB31" s="1021"/>
      <c r="GTC31" s="1021"/>
      <c r="GTD31" s="1021"/>
      <c r="GTE31" s="372" t="s">
        <v>38</v>
      </c>
      <c r="GTF31" s="1021" t="s">
        <v>505</v>
      </c>
      <c r="GTG31" s="1021"/>
      <c r="GTH31" s="1021"/>
      <c r="GTI31" s="1021"/>
      <c r="GTJ31" s="1021"/>
      <c r="GTK31" s="1021"/>
      <c r="GTL31" s="1021"/>
      <c r="GTM31" s="372" t="s">
        <v>38</v>
      </c>
      <c r="GTN31" s="1021" t="s">
        <v>505</v>
      </c>
      <c r="GTO31" s="1021"/>
      <c r="GTP31" s="1021"/>
      <c r="GTQ31" s="1021"/>
      <c r="GTR31" s="1021"/>
      <c r="GTS31" s="1021"/>
      <c r="GTT31" s="1021"/>
      <c r="GTU31" s="372" t="s">
        <v>38</v>
      </c>
      <c r="GTV31" s="1021" t="s">
        <v>505</v>
      </c>
      <c r="GTW31" s="1021"/>
      <c r="GTX31" s="1021"/>
      <c r="GTY31" s="1021"/>
      <c r="GTZ31" s="1021"/>
      <c r="GUA31" s="1021"/>
      <c r="GUB31" s="1021"/>
      <c r="GUC31" s="372" t="s">
        <v>38</v>
      </c>
      <c r="GUD31" s="1021" t="s">
        <v>505</v>
      </c>
      <c r="GUE31" s="1021"/>
      <c r="GUF31" s="1021"/>
      <c r="GUG31" s="1021"/>
      <c r="GUH31" s="1021"/>
      <c r="GUI31" s="1021"/>
      <c r="GUJ31" s="1021"/>
      <c r="GUK31" s="372" t="s">
        <v>38</v>
      </c>
      <c r="GUL31" s="1021" t="s">
        <v>505</v>
      </c>
      <c r="GUM31" s="1021"/>
      <c r="GUN31" s="1021"/>
      <c r="GUO31" s="1021"/>
      <c r="GUP31" s="1021"/>
      <c r="GUQ31" s="1021"/>
      <c r="GUR31" s="1021"/>
      <c r="GUS31" s="372" t="s">
        <v>38</v>
      </c>
      <c r="GUT31" s="1021" t="s">
        <v>505</v>
      </c>
      <c r="GUU31" s="1021"/>
      <c r="GUV31" s="1021"/>
      <c r="GUW31" s="1021"/>
      <c r="GUX31" s="1021"/>
      <c r="GUY31" s="1021"/>
      <c r="GUZ31" s="1021"/>
      <c r="GVA31" s="372" t="s">
        <v>38</v>
      </c>
      <c r="GVB31" s="1021" t="s">
        <v>505</v>
      </c>
      <c r="GVC31" s="1021"/>
      <c r="GVD31" s="1021"/>
      <c r="GVE31" s="1021"/>
      <c r="GVF31" s="1021"/>
      <c r="GVG31" s="1021"/>
      <c r="GVH31" s="1021"/>
      <c r="GVI31" s="372" t="s">
        <v>38</v>
      </c>
      <c r="GVJ31" s="1021" t="s">
        <v>505</v>
      </c>
      <c r="GVK31" s="1021"/>
      <c r="GVL31" s="1021"/>
      <c r="GVM31" s="1021"/>
      <c r="GVN31" s="1021"/>
      <c r="GVO31" s="1021"/>
      <c r="GVP31" s="1021"/>
      <c r="GVQ31" s="372" t="s">
        <v>38</v>
      </c>
      <c r="GVR31" s="1021" t="s">
        <v>505</v>
      </c>
      <c r="GVS31" s="1021"/>
      <c r="GVT31" s="1021"/>
      <c r="GVU31" s="1021"/>
      <c r="GVV31" s="1021"/>
      <c r="GVW31" s="1021"/>
      <c r="GVX31" s="1021"/>
      <c r="GVY31" s="372" t="s">
        <v>38</v>
      </c>
      <c r="GVZ31" s="1021" t="s">
        <v>505</v>
      </c>
      <c r="GWA31" s="1021"/>
      <c r="GWB31" s="1021"/>
      <c r="GWC31" s="1021"/>
      <c r="GWD31" s="1021"/>
      <c r="GWE31" s="1021"/>
      <c r="GWF31" s="1021"/>
      <c r="GWG31" s="372" t="s">
        <v>38</v>
      </c>
      <c r="GWH31" s="1021" t="s">
        <v>505</v>
      </c>
      <c r="GWI31" s="1021"/>
      <c r="GWJ31" s="1021"/>
      <c r="GWK31" s="1021"/>
      <c r="GWL31" s="1021"/>
      <c r="GWM31" s="1021"/>
      <c r="GWN31" s="1021"/>
      <c r="GWO31" s="372" t="s">
        <v>38</v>
      </c>
      <c r="GWP31" s="1021" t="s">
        <v>505</v>
      </c>
      <c r="GWQ31" s="1021"/>
      <c r="GWR31" s="1021"/>
      <c r="GWS31" s="1021"/>
      <c r="GWT31" s="1021"/>
      <c r="GWU31" s="1021"/>
      <c r="GWV31" s="1021"/>
      <c r="GWW31" s="372" t="s">
        <v>38</v>
      </c>
      <c r="GWX31" s="1021" t="s">
        <v>505</v>
      </c>
      <c r="GWY31" s="1021"/>
      <c r="GWZ31" s="1021"/>
      <c r="GXA31" s="1021"/>
      <c r="GXB31" s="1021"/>
      <c r="GXC31" s="1021"/>
      <c r="GXD31" s="1021"/>
      <c r="GXE31" s="372" t="s">
        <v>38</v>
      </c>
      <c r="GXF31" s="1021" t="s">
        <v>505</v>
      </c>
      <c r="GXG31" s="1021"/>
      <c r="GXH31" s="1021"/>
      <c r="GXI31" s="1021"/>
      <c r="GXJ31" s="1021"/>
      <c r="GXK31" s="1021"/>
      <c r="GXL31" s="1021"/>
      <c r="GXM31" s="372" t="s">
        <v>38</v>
      </c>
      <c r="GXN31" s="1021" t="s">
        <v>505</v>
      </c>
      <c r="GXO31" s="1021"/>
      <c r="GXP31" s="1021"/>
      <c r="GXQ31" s="1021"/>
      <c r="GXR31" s="1021"/>
      <c r="GXS31" s="1021"/>
      <c r="GXT31" s="1021"/>
      <c r="GXU31" s="372" t="s">
        <v>38</v>
      </c>
      <c r="GXV31" s="1021" t="s">
        <v>505</v>
      </c>
      <c r="GXW31" s="1021"/>
      <c r="GXX31" s="1021"/>
      <c r="GXY31" s="1021"/>
      <c r="GXZ31" s="1021"/>
      <c r="GYA31" s="1021"/>
      <c r="GYB31" s="1021"/>
      <c r="GYC31" s="372" t="s">
        <v>38</v>
      </c>
      <c r="GYD31" s="1021" t="s">
        <v>505</v>
      </c>
      <c r="GYE31" s="1021"/>
      <c r="GYF31" s="1021"/>
      <c r="GYG31" s="1021"/>
      <c r="GYH31" s="1021"/>
      <c r="GYI31" s="1021"/>
      <c r="GYJ31" s="1021"/>
      <c r="GYK31" s="372" t="s">
        <v>38</v>
      </c>
      <c r="GYL31" s="1021" t="s">
        <v>505</v>
      </c>
      <c r="GYM31" s="1021"/>
      <c r="GYN31" s="1021"/>
      <c r="GYO31" s="1021"/>
      <c r="GYP31" s="1021"/>
      <c r="GYQ31" s="1021"/>
      <c r="GYR31" s="1021"/>
      <c r="GYS31" s="372" t="s">
        <v>38</v>
      </c>
      <c r="GYT31" s="1021" t="s">
        <v>505</v>
      </c>
      <c r="GYU31" s="1021"/>
      <c r="GYV31" s="1021"/>
      <c r="GYW31" s="1021"/>
      <c r="GYX31" s="1021"/>
      <c r="GYY31" s="1021"/>
      <c r="GYZ31" s="1021"/>
      <c r="GZA31" s="372" t="s">
        <v>38</v>
      </c>
      <c r="GZB31" s="1021" t="s">
        <v>505</v>
      </c>
      <c r="GZC31" s="1021"/>
      <c r="GZD31" s="1021"/>
      <c r="GZE31" s="1021"/>
      <c r="GZF31" s="1021"/>
      <c r="GZG31" s="1021"/>
      <c r="GZH31" s="1021"/>
      <c r="GZI31" s="372" t="s">
        <v>38</v>
      </c>
      <c r="GZJ31" s="1021" t="s">
        <v>505</v>
      </c>
      <c r="GZK31" s="1021"/>
      <c r="GZL31" s="1021"/>
      <c r="GZM31" s="1021"/>
      <c r="GZN31" s="1021"/>
      <c r="GZO31" s="1021"/>
      <c r="GZP31" s="1021"/>
      <c r="GZQ31" s="372" t="s">
        <v>38</v>
      </c>
      <c r="GZR31" s="1021" t="s">
        <v>505</v>
      </c>
      <c r="GZS31" s="1021"/>
      <c r="GZT31" s="1021"/>
      <c r="GZU31" s="1021"/>
      <c r="GZV31" s="1021"/>
      <c r="GZW31" s="1021"/>
      <c r="GZX31" s="1021"/>
      <c r="GZY31" s="372" t="s">
        <v>38</v>
      </c>
      <c r="GZZ31" s="1021" t="s">
        <v>505</v>
      </c>
      <c r="HAA31" s="1021"/>
      <c r="HAB31" s="1021"/>
      <c r="HAC31" s="1021"/>
      <c r="HAD31" s="1021"/>
      <c r="HAE31" s="1021"/>
      <c r="HAF31" s="1021"/>
      <c r="HAG31" s="372" t="s">
        <v>38</v>
      </c>
      <c r="HAH31" s="1021" t="s">
        <v>505</v>
      </c>
      <c r="HAI31" s="1021"/>
      <c r="HAJ31" s="1021"/>
      <c r="HAK31" s="1021"/>
      <c r="HAL31" s="1021"/>
      <c r="HAM31" s="1021"/>
      <c r="HAN31" s="1021"/>
      <c r="HAO31" s="372" t="s">
        <v>38</v>
      </c>
      <c r="HAP31" s="1021" t="s">
        <v>505</v>
      </c>
      <c r="HAQ31" s="1021"/>
      <c r="HAR31" s="1021"/>
      <c r="HAS31" s="1021"/>
      <c r="HAT31" s="1021"/>
      <c r="HAU31" s="1021"/>
      <c r="HAV31" s="1021"/>
      <c r="HAW31" s="372" t="s">
        <v>38</v>
      </c>
      <c r="HAX31" s="1021" t="s">
        <v>505</v>
      </c>
      <c r="HAY31" s="1021"/>
      <c r="HAZ31" s="1021"/>
      <c r="HBA31" s="1021"/>
      <c r="HBB31" s="1021"/>
      <c r="HBC31" s="1021"/>
      <c r="HBD31" s="1021"/>
      <c r="HBE31" s="372" t="s">
        <v>38</v>
      </c>
      <c r="HBF31" s="1021" t="s">
        <v>505</v>
      </c>
      <c r="HBG31" s="1021"/>
      <c r="HBH31" s="1021"/>
      <c r="HBI31" s="1021"/>
      <c r="HBJ31" s="1021"/>
      <c r="HBK31" s="1021"/>
      <c r="HBL31" s="1021"/>
      <c r="HBM31" s="372" t="s">
        <v>38</v>
      </c>
      <c r="HBN31" s="1021" t="s">
        <v>505</v>
      </c>
      <c r="HBO31" s="1021"/>
      <c r="HBP31" s="1021"/>
      <c r="HBQ31" s="1021"/>
      <c r="HBR31" s="1021"/>
      <c r="HBS31" s="1021"/>
      <c r="HBT31" s="1021"/>
      <c r="HBU31" s="372" t="s">
        <v>38</v>
      </c>
      <c r="HBV31" s="1021" t="s">
        <v>505</v>
      </c>
      <c r="HBW31" s="1021"/>
      <c r="HBX31" s="1021"/>
      <c r="HBY31" s="1021"/>
      <c r="HBZ31" s="1021"/>
      <c r="HCA31" s="1021"/>
      <c r="HCB31" s="1021"/>
      <c r="HCC31" s="372" t="s">
        <v>38</v>
      </c>
      <c r="HCD31" s="1021" t="s">
        <v>505</v>
      </c>
      <c r="HCE31" s="1021"/>
      <c r="HCF31" s="1021"/>
      <c r="HCG31" s="1021"/>
      <c r="HCH31" s="1021"/>
      <c r="HCI31" s="1021"/>
      <c r="HCJ31" s="1021"/>
      <c r="HCK31" s="372" t="s">
        <v>38</v>
      </c>
      <c r="HCL31" s="1021" t="s">
        <v>505</v>
      </c>
      <c r="HCM31" s="1021"/>
      <c r="HCN31" s="1021"/>
      <c r="HCO31" s="1021"/>
      <c r="HCP31" s="1021"/>
      <c r="HCQ31" s="1021"/>
      <c r="HCR31" s="1021"/>
      <c r="HCS31" s="372" t="s">
        <v>38</v>
      </c>
      <c r="HCT31" s="1021" t="s">
        <v>505</v>
      </c>
      <c r="HCU31" s="1021"/>
      <c r="HCV31" s="1021"/>
      <c r="HCW31" s="1021"/>
      <c r="HCX31" s="1021"/>
      <c r="HCY31" s="1021"/>
      <c r="HCZ31" s="1021"/>
      <c r="HDA31" s="372" t="s">
        <v>38</v>
      </c>
      <c r="HDB31" s="1021" t="s">
        <v>505</v>
      </c>
      <c r="HDC31" s="1021"/>
      <c r="HDD31" s="1021"/>
      <c r="HDE31" s="1021"/>
      <c r="HDF31" s="1021"/>
      <c r="HDG31" s="1021"/>
      <c r="HDH31" s="1021"/>
      <c r="HDI31" s="372" t="s">
        <v>38</v>
      </c>
      <c r="HDJ31" s="1021" t="s">
        <v>505</v>
      </c>
      <c r="HDK31" s="1021"/>
      <c r="HDL31" s="1021"/>
      <c r="HDM31" s="1021"/>
      <c r="HDN31" s="1021"/>
      <c r="HDO31" s="1021"/>
      <c r="HDP31" s="1021"/>
      <c r="HDQ31" s="372" t="s">
        <v>38</v>
      </c>
      <c r="HDR31" s="1021" t="s">
        <v>505</v>
      </c>
      <c r="HDS31" s="1021"/>
      <c r="HDT31" s="1021"/>
      <c r="HDU31" s="1021"/>
      <c r="HDV31" s="1021"/>
      <c r="HDW31" s="1021"/>
      <c r="HDX31" s="1021"/>
      <c r="HDY31" s="372" t="s">
        <v>38</v>
      </c>
      <c r="HDZ31" s="1021" t="s">
        <v>505</v>
      </c>
      <c r="HEA31" s="1021"/>
      <c r="HEB31" s="1021"/>
      <c r="HEC31" s="1021"/>
      <c r="HED31" s="1021"/>
      <c r="HEE31" s="1021"/>
      <c r="HEF31" s="1021"/>
      <c r="HEG31" s="372" t="s">
        <v>38</v>
      </c>
      <c r="HEH31" s="1021" t="s">
        <v>505</v>
      </c>
      <c r="HEI31" s="1021"/>
      <c r="HEJ31" s="1021"/>
      <c r="HEK31" s="1021"/>
      <c r="HEL31" s="1021"/>
      <c r="HEM31" s="1021"/>
      <c r="HEN31" s="1021"/>
      <c r="HEO31" s="372" t="s">
        <v>38</v>
      </c>
      <c r="HEP31" s="1021" t="s">
        <v>505</v>
      </c>
      <c r="HEQ31" s="1021"/>
      <c r="HER31" s="1021"/>
      <c r="HES31" s="1021"/>
      <c r="HET31" s="1021"/>
      <c r="HEU31" s="1021"/>
      <c r="HEV31" s="1021"/>
      <c r="HEW31" s="372" t="s">
        <v>38</v>
      </c>
      <c r="HEX31" s="1021" t="s">
        <v>505</v>
      </c>
      <c r="HEY31" s="1021"/>
      <c r="HEZ31" s="1021"/>
      <c r="HFA31" s="1021"/>
      <c r="HFB31" s="1021"/>
      <c r="HFC31" s="1021"/>
      <c r="HFD31" s="1021"/>
      <c r="HFE31" s="372" t="s">
        <v>38</v>
      </c>
      <c r="HFF31" s="1021" t="s">
        <v>505</v>
      </c>
      <c r="HFG31" s="1021"/>
      <c r="HFH31" s="1021"/>
      <c r="HFI31" s="1021"/>
      <c r="HFJ31" s="1021"/>
      <c r="HFK31" s="1021"/>
      <c r="HFL31" s="1021"/>
      <c r="HFM31" s="372" t="s">
        <v>38</v>
      </c>
      <c r="HFN31" s="1021" t="s">
        <v>505</v>
      </c>
      <c r="HFO31" s="1021"/>
      <c r="HFP31" s="1021"/>
      <c r="HFQ31" s="1021"/>
      <c r="HFR31" s="1021"/>
      <c r="HFS31" s="1021"/>
      <c r="HFT31" s="1021"/>
      <c r="HFU31" s="372" t="s">
        <v>38</v>
      </c>
      <c r="HFV31" s="1021" t="s">
        <v>505</v>
      </c>
      <c r="HFW31" s="1021"/>
      <c r="HFX31" s="1021"/>
      <c r="HFY31" s="1021"/>
      <c r="HFZ31" s="1021"/>
      <c r="HGA31" s="1021"/>
      <c r="HGB31" s="1021"/>
      <c r="HGC31" s="372" t="s">
        <v>38</v>
      </c>
      <c r="HGD31" s="1021" t="s">
        <v>505</v>
      </c>
      <c r="HGE31" s="1021"/>
      <c r="HGF31" s="1021"/>
      <c r="HGG31" s="1021"/>
      <c r="HGH31" s="1021"/>
      <c r="HGI31" s="1021"/>
      <c r="HGJ31" s="1021"/>
      <c r="HGK31" s="372" t="s">
        <v>38</v>
      </c>
      <c r="HGL31" s="1021" t="s">
        <v>505</v>
      </c>
      <c r="HGM31" s="1021"/>
      <c r="HGN31" s="1021"/>
      <c r="HGO31" s="1021"/>
      <c r="HGP31" s="1021"/>
      <c r="HGQ31" s="1021"/>
      <c r="HGR31" s="1021"/>
      <c r="HGS31" s="372" t="s">
        <v>38</v>
      </c>
      <c r="HGT31" s="1021" t="s">
        <v>505</v>
      </c>
      <c r="HGU31" s="1021"/>
      <c r="HGV31" s="1021"/>
      <c r="HGW31" s="1021"/>
      <c r="HGX31" s="1021"/>
      <c r="HGY31" s="1021"/>
      <c r="HGZ31" s="1021"/>
      <c r="HHA31" s="372" t="s">
        <v>38</v>
      </c>
      <c r="HHB31" s="1021" t="s">
        <v>505</v>
      </c>
      <c r="HHC31" s="1021"/>
      <c r="HHD31" s="1021"/>
      <c r="HHE31" s="1021"/>
      <c r="HHF31" s="1021"/>
      <c r="HHG31" s="1021"/>
      <c r="HHH31" s="1021"/>
      <c r="HHI31" s="372" t="s">
        <v>38</v>
      </c>
      <c r="HHJ31" s="1021" t="s">
        <v>505</v>
      </c>
      <c r="HHK31" s="1021"/>
      <c r="HHL31" s="1021"/>
      <c r="HHM31" s="1021"/>
      <c r="HHN31" s="1021"/>
      <c r="HHO31" s="1021"/>
      <c r="HHP31" s="1021"/>
      <c r="HHQ31" s="372" t="s">
        <v>38</v>
      </c>
      <c r="HHR31" s="1021" t="s">
        <v>505</v>
      </c>
      <c r="HHS31" s="1021"/>
      <c r="HHT31" s="1021"/>
      <c r="HHU31" s="1021"/>
      <c r="HHV31" s="1021"/>
      <c r="HHW31" s="1021"/>
      <c r="HHX31" s="1021"/>
      <c r="HHY31" s="372" t="s">
        <v>38</v>
      </c>
      <c r="HHZ31" s="1021" t="s">
        <v>505</v>
      </c>
      <c r="HIA31" s="1021"/>
      <c r="HIB31" s="1021"/>
      <c r="HIC31" s="1021"/>
      <c r="HID31" s="1021"/>
      <c r="HIE31" s="1021"/>
      <c r="HIF31" s="1021"/>
      <c r="HIG31" s="372" t="s">
        <v>38</v>
      </c>
      <c r="HIH31" s="1021" t="s">
        <v>505</v>
      </c>
      <c r="HII31" s="1021"/>
      <c r="HIJ31" s="1021"/>
      <c r="HIK31" s="1021"/>
      <c r="HIL31" s="1021"/>
      <c r="HIM31" s="1021"/>
      <c r="HIN31" s="1021"/>
      <c r="HIO31" s="372" t="s">
        <v>38</v>
      </c>
      <c r="HIP31" s="1021" t="s">
        <v>505</v>
      </c>
      <c r="HIQ31" s="1021"/>
      <c r="HIR31" s="1021"/>
      <c r="HIS31" s="1021"/>
      <c r="HIT31" s="1021"/>
      <c r="HIU31" s="1021"/>
      <c r="HIV31" s="1021"/>
      <c r="HIW31" s="372" t="s">
        <v>38</v>
      </c>
      <c r="HIX31" s="1021" t="s">
        <v>505</v>
      </c>
      <c r="HIY31" s="1021"/>
      <c r="HIZ31" s="1021"/>
      <c r="HJA31" s="1021"/>
      <c r="HJB31" s="1021"/>
      <c r="HJC31" s="1021"/>
      <c r="HJD31" s="1021"/>
      <c r="HJE31" s="372" t="s">
        <v>38</v>
      </c>
      <c r="HJF31" s="1021" t="s">
        <v>505</v>
      </c>
      <c r="HJG31" s="1021"/>
      <c r="HJH31" s="1021"/>
      <c r="HJI31" s="1021"/>
      <c r="HJJ31" s="1021"/>
      <c r="HJK31" s="1021"/>
      <c r="HJL31" s="1021"/>
      <c r="HJM31" s="372" t="s">
        <v>38</v>
      </c>
      <c r="HJN31" s="1021" t="s">
        <v>505</v>
      </c>
      <c r="HJO31" s="1021"/>
      <c r="HJP31" s="1021"/>
      <c r="HJQ31" s="1021"/>
      <c r="HJR31" s="1021"/>
      <c r="HJS31" s="1021"/>
      <c r="HJT31" s="1021"/>
      <c r="HJU31" s="372" t="s">
        <v>38</v>
      </c>
      <c r="HJV31" s="1021" t="s">
        <v>505</v>
      </c>
      <c r="HJW31" s="1021"/>
      <c r="HJX31" s="1021"/>
      <c r="HJY31" s="1021"/>
      <c r="HJZ31" s="1021"/>
      <c r="HKA31" s="1021"/>
      <c r="HKB31" s="1021"/>
      <c r="HKC31" s="372" t="s">
        <v>38</v>
      </c>
      <c r="HKD31" s="1021" t="s">
        <v>505</v>
      </c>
      <c r="HKE31" s="1021"/>
      <c r="HKF31" s="1021"/>
      <c r="HKG31" s="1021"/>
      <c r="HKH31" s="1021"/>
      <c r="HKI31" s="1021"/>
      <c r="HKJ31" s="1021"/>
      <c r="HKK31" s="372" t="s">
        <v>38</v>
      </c>
      <c r="HKL31" s="1021" t="s">
        <v>505</v>
      </c>
      <c r="HKM31" s="1021"/>
      <c r="HKN31" s="1021"/>
      <c r="HKO31" s="1021"/>
      <c r="HKP31" s="1021"/>
      <c r="HKQ31" s="1021"/>
      <c r="HKR31" s="1021"/>
      <c r="HKS31" s="372" t="s">
        <v>38</v>
      </c>
      <c r="HKT31" s="1021" t="s">
        <v>505</v>
      </c>
      <c r="HKU31" s="1021"/>
      <c r="HKV31" s="1021"/>
      <c r="HKW31" s="1021"/>
      <c r="HKX31" s="1021"/>
      <c r="HKY31" s="1021"/>
      <c r="HKZ31" s="1021"/>
      <c r="HLA31" s="372" t="s">
        <v>38</v>
      </c>
      <c r="HLB31" s="1021" t="s">
        <v>505</v>
      </c>
      <c r="HLC31" s="1021"/>
      <c r="HLD31" s="1021"/>
      <c r="HLE31" s="1021"/>
      <c r="HLF31" s="1021"/>
      <c r="HLG31" s="1021"/>
      <c r="HLH31" s="1021"/>
      <c r="HLI31" s="372" t="s">
        <v>38</v>
      </c>
      <c r="HLJ31" s="1021" t="s">
        <v>505</v>
      </c>
      <c r="HLK31" s="1021"/>
      <c r="HLL31" s="1021"/>
      <c r="HLM31" s="1021"/>
      <c r="HLN31" s="1021"/>
      <c r="HLO31" s="1021"/>
      <c r="HLP31" s="1021"/>
      <c r="HLQ31" s="372" t="s">
        <v>38</v>
      </c>
      <c r="HLR31" s="1021" t="s">
        <v>505</v>
      </c>
      <c r="HLS31" s="1021"/>
      <c r="HLT31" s="1021"/>
      <c r="HLU31" s="1021"/>
      <c r="HLV31" s="1021"/>
      <c r="HLW31" s="1021"/>
      <c r="HLX31" s="1021"/>
      <c r="HLY31" s="372" t="s">
        <v>38</v>
      </c>
      <c r="HLZ31" s="1021" t="s">
        <v>505</v>
      </c>
      <c r="HMA31" s="1021"/>
      <c r="HMB31" s="1021"/>
      <c r="HMC31" s="1021"/>
      <c r="HMD31" s="1021"/>
      <c r="HME31" s="1021"/>
      <c r="HMF31" s="1021"/>
      <c r="HMG31" s="372" t="s">
        <v>38</v>
      </c>
      <c r="HMH31" s="1021" t="s">
        <v>505</v>
      </c>
      <c r="HMI31" s="1021"/>
      <c r="HMJ31" s="1021"/>
      <c r="HMK31" s="1021"/>
      <c r="HML31" s="1021"/>
      <c r="HMM31" s="1021"/>
      <c r="HMN31" s="1021"/>
      <c r="HMO31" s="372" t="s">
        <v>38</v>
      </c>
      <c r="HMP31" s="1021" t="s">
        <v>505</v>
      </c>
      <c r="HMQ31" s="1021"/>
      <c r="HMR31" s="1021"/>
      <c r="HMS31" s="1021"/>
      <c r="HMT31" s="1021"/>
      <c r="HMU31" s="1021"/>
      <c r="HMV31" s="1021"/>
      <c r="HMW31" s="372" t="s">
        <v>38</v>
      </c>
      <c r="HMX31" s="1021" t="s">
        <v>505</v>
      </c>
      <c r="HMY31" s="1021"/>
      <c r="HMZ31" s="1021"/>
      <c r="HNA31" s="1021"/>
      <c r="HNB31" s="1021"/>
      <c r="HNC31" s="1021"/>
      <c r="HND31" s="1021"/>
      <c r="HNE31" s="372" t="s">
        <v>38</v>
      </c>
      <c r="HNF31" s="1021" t="s">
        <v>505</v>
      </c>
      <c r="HNG31" s="1021"/>
      <c r="HNH31" s="1021"/>
      <c r="HNI31" s="1021"/>
      <c r="HNJ31" s="1021"/>
      <c r="HNK31" s="1021"/>
      <c r="HNL31" s="1021"/>
      <c r="HNM31" s="372" t="s">
        <v>38</v>
      </c>
      <c r="HNN31" s="1021" t="s">
        <v>505</v>
      </c>
      <c r="HNO31" s="1021"/>
      <c r="HNP31" s="1021"/>
      <c r="HNQ31" s="1021"/>
      <c r="HNR31" s="1021"/>
      <c r="HNS31" s="1021"/>
      <c r="HNT31" s="1021"/>
      <c r="HNU31" s="372" t="s">
        <v>38</v>
      </c>
      <c r="HNV31" s="1021" t="s">
        <v>505</v>
      </c>
      <c r="HNW31" s="1021"/>
      <c r="HNX31" s="1021"/>
      <c r="HNY31" s="1021"/>
      <c r="HNZ31" s="1021"/>
      <c r="HOA31" s="1021"/>
      <c r="HOB31" s="1021"/>
      <c r="HOC31" s="372" t="s">
        <v>38</v>
      </c>
      <c r="HOD31" s="1021" t="s">
        <v>505</v>
      </c>
      <c r="HOE31" s="1021"/>
      <c r="HOF31" s="1021"/>
      <c r="HOG31" s="1021"/>
      <c r="HOH31" s="1021"/>
      <c r="HOI31" s="1021"/>
      <c r="HOJ31" s="1021"/>
      <c r="HOK31" s="372" t="s">
        <v>38</v>
      </c>
      <c r="HOL31" s="1021" t="s">
        <v>505</v>
      </c>
      <c r="HOM31" s="1021"/>
      <c r="HON31" s="1021"/>
      <c r="HOO31" s="1021"/>
      <c r="HOP31" s="1021"/>
      <c r="HOQ31" s="1021"/>
      <c r="HOR31" s="1021"/>
      <c r="HOS31" s="372" t="s">
        <v>38</v>
      </c>
      <c r="HOT31" s="1021" t="s">
        <v>505</v>
      </c>
      <c r="HOU31" s="1021"/>
      <c r="HOV31" s="1021"/>
      <c r="HOW31" s="1021"/>
      <c r="HOX31" s="1021"/>
      <c r="HOY31" s="1021"/>
      <c r="HOZ31" s="1021"/>
      <c r="HPA31" s="372" t="s">
        <v>38</v>
      </c>
      <c r="HPB31" s="1021" t="s">
        <v>505</v>
      </c>
      <c r="HPC31" s="1021"/>
      <c r="HPD31" s="1021"/>
      <c r="HPE31" s="1021"/>
      <c r="HPF31" s="1021"/>
      <c r="HPG31" s="1021"/>
      <c r="HPH31" s="1021"/>
      <c r="HPI31" s="372" t="s">
        <v>38</v>
      </c>
      <c r="HPJ31" s="1021" t="s">
        <v>505</v>
      </c>
      <c r="HPK31" s="1021"/>
      <c r="HPL31" s="1021"/>
      <c r="HPM31" s="1021"/>
      <c r="HPN31" s="1021"/>
      <c r="HPO31" s="1021"/>
      <c r="HPP31" s="1021"/>
      <c r="HPQ31" s="372" t="s">
        <v>38</v>
      </c>
      <c r="HPR31" s="1021" t="s">
        <v>505</v>
      </c>
      <c r="HPS31" s="1021"/>
      <c r="HPT31" s="1021"/>
      <c r="HPU31" s="1021"/>
      <c r="HPV31" s="1021"/>
      <c r="HPW31" s="1021"/>
      <c r="HPX31" s="1021"/>
      <c r="HPY31" s="372" t="s">
        <v>38</v>
      </c>
      <c r="HPZ31" s="1021" t="s">
        <v>505</v>
      </c>
      <c r="HQA31" s="1021"/>
      <c r="HQB31" s="1021"/>
      <c r="HQC31" s="1021"/>
      <c r="HQD31" s="1021"/>
      <c r="HQE31" s="1021"/>
      <c r="HQF31" s="1021"/>
      <c r="HQG31" s="372" t="s">
        <v>38</v>
      </c>
      <c r="HQH31" s="1021" t="s">
        <v>505</v>
      </c>
      <c r="HQI31" s="1021"/>
      <c r="HQJ31" s="1021"/>
      <c r="HQK31" s="1021"/>
      <c r="HQL31" s="1021"/>
      <c r="HQM31" s="1021"/>
      <c r="HQN31" s="1021"/>
      <c r="HQO31" s="372" t="s">
        <v>38</v>
      </c>
      <c r="HQP31" s="1021" t="s">
        <v>505</v>
      </c>
      <c r="HQQ31" s="1021"/>
      <c r="HQR31" s="1021"/>
      <c r="HQS31" s="1021"/>
      <c r="HQT31" s="1021"/>
      <c r="HQU31" s="1021"/>
      <c r="HQV31" s="1021"/>
      <c r="HQW31" s="372" t="s">
        <v>38</v>
      </c>
      <c r="HQX31" s="1021" t="s">
        <v>505</v>
      </c>
      <c r="HQY31" s="1021"/>
      <c r="HQZ31" s="1021"/>
      <c r="HRA31" s="1021"/>
      <c r="HRB31" s="1021"/>
      <c r="HRC31" s="1021"/>
      <c r="HRD31" s="1021"/>
      <c r="HRE31" s="372" t="s">
        <v>38</v>
      </c>
      <c r="HRF31" s="1021" t="s">
        <v>505</v>
      </c>
      <c r="HRG31" s="1021"/>
      <c r="HRH31" s="1021"/>
      <c r="HRI31" s="1021"/>
      <c r="HRJ31" s="1021"/>
      <c r="HRK31" s="1021"/>
      <c r="HRL31" s="1021"/>
      <c r="HRM31" s="372" t="s">
        <v>38</v>
      </c>
      <c r="HRN31" s="1021" t="s">
        <v>505</v>
      </c>
      <c r="HRO31" s="1021"/>
      <c r="HRP31" s="1021"/>
      <c r="HRQ31" s="1021"/>
      <c r="HRR31" s="1021"/>
      <c r="HRS31" s="1021"/>
      <c r="HRT31" s="1021"/>
      <c r="HRU31" s="372" t="s">
        <v>38</v>
      </c>
      <c r="HRV31" s="1021" t="s">
        <v>505</v>
      </c>
      <c r="HRW31" s="1021"/>
      <c r="HRX31" s="1021"/>
      <c r="HRY31" s="1021"/>
      <c r="HRZ31" s="1021"/>
      <c r="HSA31" s="1021"/>
      <c r="HSB31" s="1021"/>
      <c r="HSC31" s="372" t="s">
        <v>38</v>
      </c>
      <c r="HSD31" s="1021" t="s">
        <v>505</v>
      </c>
      <c r="HSE31" s="1021"/>
      <c r="HSF31" s="1021"/>
      <c r="HSG31" s="1021"/>
      <c r="HSH31" s="1021"/>
      <c r="HSI31" s="1021"/>
      <c r="HSJ31" s="1021"/>
      <c r="HSK31" s="372" t="s">
        <v>38</v>
      </c>
      <c r="HSL31" s="1021" t="s">
        <v>505</v>
      </c>
      <c r="HSM31" s="1021"/>
      <c r="HSN31" s="1021"/>
      <c r="HSO31" s="1021"/>
      <c r="HSP31" s="1021"/>
      <c r="HSQ31" s="1021"/>
      <c r="HSR31" s="1021"/>
      <c r="HSS31" s="372" t="s">
        <v>38</v>
      </c>
      <c r="HST31" s="1021" t="s">
        <v>505</v>
      </c>
      <c r="HSU31" s="1021"/>
      <c r="HSV31" s="1021"/>
      <c r="HSW31" s="1021"/>
      <c r="HSX31" s="1021"/>
      <c r="HSY31" s="1021"/>
      <c r="HSZ31" s="1021"/>
      <c r="HTA31" s="372" t="s">
        <v>38</v>
      </c>
      <c r="HTB31" s="1021" t="s">
        <v>505</v>
      </c>
      <c r="HTC31" s="1021"/>
      <c r="HTD31" s="1021"/>
      <c r="HTE31" s="1021"/>
      <c r="HTF31" s="1021"/>
      <c r="HTG31" s="1021"/>
      <c r="HTH31" s="1021"/>
      <c r="HTI31" s="372" t="s">
        <v>38</v>
      </c>
      <c r="HTJ31" s="1021" t="s">
        <v>505</v>
      </c>
      <c r="HTK31" s="1021"/>
      <c r="HTL31" s="1021"/>
      <c r="HTM31" s="1021"/>
      <c r="HTN31" s="1021"/>
      <c r="HTO31" s="1021"/>
      <c r="HTP31" s="1021"/>
      <c r="HTQ31" s="372" t="s">
        <v>38</v>
      </c>
      <c r="HTR31" s="1021" t="s">
        <v>505</v>
      </c>
      <c r="HTS31" s="1021"/>
      <c r="HTT31" s="1021"/>
      <c r="HTU31" s="1021"/>
      <c r="HTV31" s="1021"/>
      <c r="HTW31" s="1021"/>
      <c r="HTX31" s="1021"/>
      <c r="HTY31" s="372" t="s">
        <v>38</v>
      </c>
      <c r="HTZ31" s="1021" t="s">
        <v>505</v>
      </c>
      <c r="HUA31" s="1021"/>
      <c r="HUB31" s="1021"/>
      <c r="HUC31" s="1021"/>
      <c r="HUD31" s="1021"/>
      <c r="HUE31" s="1021"/>
      <c r="HUF31" s="1021"/>
      <c r="HUG31" s="372" t="s">
        <v>38</v>
      </c>
      <c r="HUH31" s="1021" t="s">
        <v>505</v>
      </c>
      <c r="HUI31" s="1021"/>
      <c r="HUJ31" s="1021"/>
      <c r="HUK31" s="1021"/>
      <c r="HUL31" s="1021"/>
      <c r="HUM31" s="1021"/>
      <c r="HUN31" s="1021"/>
      <c r="HUO31" s="372" t="s">
        <v>38</v>
      </c>
      <c r="HUP31" s="1021" t="s">
        <v>505</v>
      </c>
      <c r="HUQ31" s="1021"/>
      <c r="HUR31" s="1021"/>
      <c r="HUS31" s="1021"/>
      <c r="HUT31" s="1021"/>
      <c r="HUU31" s="1021"/>
      <c r="HUV31" s="1021"/>
      <c r="HUW31" s="372" t="s">
        <v>38</v>
      </c>
      <c r="HUX31" s="1021" t="s">
        <v>505</v>
      </c>
      <c r="HUY31" s="1021"/>
      <c r="HUZ31" s="1021"/>
      <c r="HVA31" s="1021"/>
      <c r="HVB31" s="1021"/>
      <c r="HVC31" s="1021"/>
      <c r="HVD31" s="1021"/>
      <c r="HVE31" s="372" t="s">
        <v>38</v>
      </c>
      <c r="HVF31" s="1021" t="s">
        <v>505</v>
      </c>
      <c r="HVG31" s="1021"/>
      <c r="HVH31" s="1021"/>
      <c r="HVI31" s="1021"/>
      <c r="HVJ31" s="1021"/>
      <c r="HVK31" s="1021"/>
      <c r="HVL31" s="1021"/>
      <c r="HVM31" s="372" t="s">
        <v>38</v>
      </c>
      <c r="HVN31" s="1021" t="s">
        <v>505</v>
      </c>
      <c r="HVO31" s="1021"/>
      <c r="HVP31" s="1021"/>
      <c r="HVQ31" s="1021"/>
      <c r="HVR31" s="1021"/>
      <c r="HVS31" s="1021"/>
      <c r="HVT31" s="1021"/>
      <c r="HVU31" s="372" t="s">
        <v>38</v>
      </c>
      <c r="HVV31" s="1021" t="s">
        <v>505</v>
      </c>
      <c r="HVW31" s="1021"/>
      <c r="HVX31" s="1021"/>
      <c r="HVY31" s="1021"/>
      <c r="HVZ31" s="1021"/>
      <c r="HWA31" s="1021"/>
      <c r="HWB31" s="1021"/>
      <c r="HWC31" s="372" t="s">
        <v>38</v>
      </c>
      <c r="HWD31" s="1021" t="s">
        <v>505</v>
      </c>
      <c r="HWE31" s="1021"/>
      <c r="HWF31" s="1021"/>
      <c r="HWG31" s="1021"/>
      <c r="HWH31" s="1021"/>
      <c r="HWI31" s="1021"/>
      <c r="HWJ31" s="1021"/>
      <c r="HWK31" s="372" t="s">
        <v>38</v>
      </c>
      <c r="HWL31" s="1021" t="s">
        <v>505</v>
      </c>
      <c r="HWM31" s="1021"/>
      <c r="HWN31" s="1021"/>
      <c r="HWO31" s="1021"/>
      <c r="HWP31" s="1021"/>
      <c r="HWQ31" s="1021"/>
      <c r="HWR31" s="1021"/>
      <c r="HWS31" s="372" t="s">
        <v>38</v>
      </c>
      <c r="HWT31" s="1021" t="s">
        <v>505</v>
      </c>
      <c r="HWU31" s="1021"/>
      <c r="HWV31" s="1021"/>
      <c r="HWW31" s="1021"/>
      <c r="HWX31" s="1021"/>
      <c r="HWY31" s="1021"/>
      <c r="HWZ31" s="1021"/>
      <c r="HXA31" s="372" t="s">
        <v>38</v>
      </c>
      <c r="HXB31" s="1021" t="s">
        <v>505</v>
      </c>
      <c r="HXC31" s="1021"/>
      <c r="HXD31" s="1021"/>
      <c r="HXE31" s="1021"/>
      <c r="HXF31" s="1021"/>
      <c r="HXG31" s="1021"/>
      <c r="HXH31" s="1021"/>
      <c r="HXI31" s="372" t="s">
        <v>38</v>
      </c>
      <c r="HXJ31" s="1021" t="s">
        <v>505</v>
      </c>
      <c r="HXK31" s="1021"/>
      <c r="HXL31" s="1021"/>
      <c r="HXM31" s="1021"/>
      <c r="HXN31" s="1021"/>
      <c r="HXO31" s="1021"/>
      <c r="HXP31" s="1021"/>
      <c r="HXQ31" s="372" t="s">
        <v>38</v>
      </c>
      <c r="HXR31" s="1021" t="s">
        <v>505</v>
      </c>
      <c r="HXS31" s="1021"/>
      <c r="HXT31" s="1021"/>
      <c r="HXU31" s="1021"/>
      <c r="HXV31" s="1021"/>
      <c r="HXW31" s="1021"/>
      <c r="HXX31" s="1021"/>
      <c r="HXY31" s="372" t="s">
        <v>38</v>
      </c>
      <c r="HXZ31" s="1021" t="s">
        <v>505</v>
      </c>
      <c r="HYA31" s="1021"/>
      <c r="HYB31" s="1021"/>
      <c r="HYC31" s="1021"/>
      <c r="HYD31" s="1021"/>
      <c r="HYE31" s="1021"/>
      <c r="HYF31" s="1021"/>
      <c r="HYG31" s="372" t="s">
        <v>38</v>
      </c>
      <c r="HYH31" s="1021" t="s">
        <v>505</v>
      </c>
      <c r="HYI31" s="1021"/>
      <c r="HYJ31" s="1021"/>
      <c r="HYK31" s="1021"/>
      <c r="HYL31" s="1021"/>
      <c r="HYM31" s="1021"/>
      <c r="HYN31" s="1021"/>
      <c r="HYO31" s="372" t="s">
        <v>38</v>
      </c>
      <c r="HYP31" s="1021" t="s">
        <v>505</v>
      </c>
      <c r="HYQ31" s="1021"/>
      <c r="HYR31" s="1021"/>
      <c r="HYS31" s="1021"/>
      <c r="HYT31" s="1021"/>
      <c r="HYU31" s="1021"/>
      <c r="HYV31" s="1021"/>
      <c r="HYW31" s="372" t="s">
        <v>38</v>
      </c>
      <c r="HYX31" s="1021" t="s">
        <v>505</v>
      </c>
      <c r="HYY31" s="1021"/>
      <c r="HYZ31" s="1021"/>
      <c r="HZA31" s="1021"/>
      <c r="HZB31" s="1021"/>
      <c r="HZC31" s="1021"/>
      <c r="HZD31" s="1021"/>
      <c r="HZE31" s="372" t="s">
        <v>38</v>
      </c>
      <c r="HZF31" s="1021" t="s">
        <v>505</v>
      </c>
      <c r="HZG31" s="1021"/>
      <c r="HZH31" s="1021"/>
      <c r="HZI31" s="1021"/>
      <c r="HZJ31" s="1021"/>
      <c r="HZK31" s="1021"/>
      <c r="HZL31" s="1021"/>
      <c r="HZM31" s="372" t="s">
        <v>38</v>
      </c>
      <c r="HZN31" s="1021" t="s">
        <v>505</v>
      </c>
      <c r="HZO31" s="1021"/>
      <c r="HZP31" s="1021"/>
      <c r="HZQ31" s="1021"/>
      <c r="HZR31" s="1021"/>
      <c r="HZS31" s="1021"/>
      <c r="HZT31" s="1021"/>
      <c r="HZU31" s="372" t="s">
        <v>38</v>
      </c>
      <c r="HZV31" s="1021" t="s">
        <v>505</v>
      </c>
      <c r="HZW31" s="1021"/>
      <c r="HZX31" s="1021"/>
      <c r="HZY31" s="1021"/>
      <c r="HZZ31" s="1021"/>
      <c r="IAA31" s="1021"/>
      <c r="IAB31" s="1021"/>
      <c r="IAC31" s="372" t="s">
        <v>38</v>
      </c>
      <c r="IAD31" s="1021" t="s">
        <v>505</v>
      </c>
      <c r="IAE31" s="1021"/>
      <c r="IAF31" s="1021"/>
      <c r="IAG31" s="1021"/>
      <c r="IAH31" s="1021"/>
      <c r="IAI31" s="1021"/>
      <c r="IAJ31" s="1021"/>
      <c r="IAK31" s="372" t="s">
        <v>38</v>
      </c>
      <c r="IAL31" s="1021" t="s">
        <v>505</v>
      </c>
      <c r="IAM31" s="1021"/>
      <c r="IAN31" s="1021"/>
      <c r="IAO31" s="1021"/>
      <c r="IAP31" s="1021"/>
      <c r="IAQ31" s="1021"/>
      <c r="IAR31" s="1021"/>
      <c r="IAS31" s="372" t="s">
        <v>38</v>
      </c>
      <c r="IAT31" s="1021" t="s">
        <v>505</v>
      </c>
      <c r="IAU31" s="1021"/>
      <c r="IAV31" s="1021"/>
      <c r="IAW31" s="1021"/>
      <c r="IAX31" s="1021"/>
      <c r="IAY31" s="1021"/>
      <c r="IAZ31" s="1021"/>
      <c r="IBA31" s="372" t="s">
        <v>38</v>
      </c>
      <c r="IBB31" s="1021" t="s">
        <v>505</v>
      </c>
      <c r="IBC31" s="1021"/>
      <c r="IBD31" s="1021"/>
      <c r="IBE31" s="1021"/>
      <c r="IBF31" s="1021"/>
      <c r="IBG31" s="1021"/>
      <c r="IBH31" s="1021"/>
      <c r="IBI31" s="372" t="s">
        <v>38</v>
      </c>
      <c r="IBJ31" s="1021" t="s">
        <v>505</v>
      </c>
      <c r="IBK31" s="1021"/>
      <c r="IBL31" s="1021"/>
      <c r="IBM31" s="1021"/>
      <c r="IBN31" s="1021"/>
      <c r="IBO31" s="1021"/>
      <c r="IBP31" s="1021"/>
      <c r="IBQ31" s="372" t="s">
        <v>38</v>
      </c>
      <c r="IBR31" s="1021" t="s">
        <v>505</v>
      </c>
      <c r="IBS31" s="1021"/>
      <c r="IBT31" s="1021"/>
      <c r="IBU31" s="1021"/>
      <c r="IBV31" s="1021"/>
      <c r="IBW31" s="1021"/>
      <c r="IBX31" s="1021"/>
      <c r="IBY31" s="372" t="s">
        <v>38</v>
      </c>
      <c r="IBZ31" s="1021" t="s">
        <v>505</v>
      </c>
      <c r="ICA31" s="1021"/>
      <c r="ICB31" s="1021"/>
      <c r="ICC31" s="1021"/>
      <c r="ICD31" s="1021"/>
      <c r="ICE31" s="1021"/>
      <c r="ICF31" s="1021"/>
      <c r="ICG31" s="372" t="s">
        <v>38</v>
      </c>
      <c r="ICH31" s="1021" t="s">
        <v>505</v>
      </c>
      <c r="ICI31" s="1021"/>
      <c r="ICJ31" s="1021"/>
      <c r="ICK31" s="1021"/>
      <c r="ICL31" s="1021"/>
      <c r="ICM31" s="1021"/>
      <c r="ICN31" s="1021"/>
      <c r="ICO31" s="372" t="s">
        <v>38</v>
      </c>
      <c r="ICP31" s="1021" t="s">
        <v>505</v>
      </c>
      <c r="ICQ31" s="1021"/>
      <c r="ICR31" s="1021"/>
      <c r="ICS31" s="1021"/>
      <c r="ICT31" s="1021"/>
      <c r="ICU31" s="1021"/>
      <c r="ICV31" s="1021"/>
      <c r="ICW31" s="372" t="s">
        <v>38</v>
      </c>
      <c r="ICX31" s="1021" t="s">
        <v>505</v>
      </c>
      <c r="ICY31" s="1021"/>
      <c r="ICZ31" s="1021"/>
      <c r="IDA31" s="1021"/>
      <c r="IDB31" s="1021"/>
      <c r="IDC31" s="1021"/>
      <c r="IDD31" s="1021"/>
      <c r="IDE31" s="372" t="s">
        <v>38</v>
      </c>
      <c r="IDF31" s="1021" t="s">
        <v>505</v>
      </c>
      <c r="IDG31" s="1021"/>
      <c r="IDH31" s="1021"/>
      <c r="IDI31" s="1021"/>
      <c r="IDJ31" s="1021"/>
      <c r="IDK31" s="1021"/>
      <c r="IDL31" s="1021"/>
      <c r="IDM31" s="372" t="s">
        <v>38</v>
      </c>
      <c r="IDN31" s="1021" t="s">
        <v>505</v>
      </c>
      <c r="IDO31" s="1021"/>
      <c r="IDP31" s="1021"/>
      <c r="IDQ31" s="1021"/>
      <c r="IDR31" s="1021"/>
      <c r="IDS31" s="1021"/>
      <c r="IDT31" s="1021"/>
      <c r="IDU31" s="372" t="s">
        <v>38</v>
      </c>
      <c r="IDV31" s="1021" t="s">
        <v>505</v>
      </c>
      <c r="IDW31" s="1021"/>
      <c r="IDX31" s="1021"/>
      <c r="IDY31" s="1021"/>
      <c r="IDZ31" s="1021"/>
      <c r="IEA31" s="1021"/>
      <c r="IEB31" s="1021"/>
      <c r="IEC31" s="372" t="s">
        <v>38</v>
      </c>
      <c r="IED31" s="1021" t="s">
        <v>505</v>
      </c>
      <c r="IEE31" s="1021"/>
      <c r="IEF31" s="1021"/>
      <c r="IEG31" s="1021"/>
      <c r="IEH31" s="1021"/>
      <c r="IEI31" s="1021"/>
      <c r="IEJ31" s="1021"/>
      <c r="IEK31" s="372" t="s">
        <v>38</v>
      </c>
      <c r="IEL31" s="1021" t="s">
        <v>505</v>
      </c>
      <c r="IEM31" s="1021"/>
      <c r="IEN31" s="1021"/>
      <c r="IEO31" s="1021"/>
      <c r="IEP31" s="1021"/>
      <c r="IEQ31" s="1021"/>
      <c r="IER31" s="1021"/>
      <c r="IES31" s="372" t="s">
        <v>38</v>
      </c>
      <c r="IET31" s="1021" t="s">
        <v>505</v>
      </c>
      <c r="IEU31" s="1021"/>
      <c r="IEV31" s="1021"/>
      <c r="IEW31" s="1021"/>
      <c r="IEX31" s="1021"/>
      <c r="IEY31" s="1021"/>
      <c r="IEZ31" s="1021"/>
      <c r="IFA31" s="372" t="s">
        <v>38</v>
      </c>
      <c r="IFB31" s="1021" t="s">
        <v>505</v>
      </c>
      <c r="IFC31" s="1021"/>
      <c r="IFD31" s="1021"/>
      <c r="IFE31" s="1021"/>
      <c r="IFF31" s="1021"/>
      <c r="IFG31" s="1021"/>
      <c r="IFH31" s="1021"/>
      <c r="IFI31" s="372" t="s">
        <v>38</v>
      </c>
      <c r="IFJ31" s="1021" t="s">
        <v>505</v>
      </c>
      <c r="IFK31" s="1021"/>
      <c r="IFL31" s="1021"/>
      <c r="IFM31" s="1021"/>
      <c r="IFN31" s="1021"/>
      <c r="IFO31" s="1021"/>
      <c r="IFP31" s="1021"/>
      <c r="IFQ31" s="372" t="s">
        <v>38</v>
      </c>
      <c r="IFR31" s="1021" t="s">
        <v>505</v>
      </c>
      <c r="IFS31" s="1021"/>
      <c r="IFT31" s="1021"/>
      <c r="IFU31" s="1021"/>
      <c r="IFV31" s="1021"/>
      <c r="IFW31" s="1021"/>
      <c r="IFX31" s="1021"/>
      <c r="IFY31" s="372" t="s">
        <v>38</v>
      </c>
      <c r="IFZ31" s="1021" t="s">
        <v>505</v>
      </c>
      <c r="IGA31" s="1021"/>
      <c r="IGB31" s="1021"/>
      <c r="IGC31" s="1021"/>
      <c r="IGD31" s="1021"/>
      <c r="IGE31" s="1021"/>
      <c r="IGF31" s="1021"/>
      <c r="IGG31" s="372" t="s">
        <v>38</v>
      </c>
      <c r="IGH31" s="1021" t="s">
        <v>505</v>
      </c>
      <c r="IGI31" s="1021"/>
      <c r="IGJ31" s="1021"/>
      <c r="IGK31" s="1021"/>
      <c r="IGL31" s="1021"/>
      <c r="IGM31" s="1021"/>
      <c r="IGN31" s="1021"/>
      <c r="IGO31" s="372" t="s">
        <v>38</v>
      </c>
      <c r="IGP31" s="1021" t="s">
        <v>505</v>
      </c>
      <c r="IGQ31" s="1021"/>
      <c r="IGR31" s="1021"/>
      <c r="IGS31" s="1021"/>
      <c r="IGT31" s="1021"/>
      <c r="IGU31" s="1021"/>
      <c r="IGV31" s="1021"/>
      <c r="IGW31" s="372" t="s">
        <v>38</v>
      </c>
      <c r="IGX31" s="1021" t="s">
        <v>505</v>
      </c>
      <c r="IGY31" s="1021"/>
      <c r="IGZ31" s="1021"/>
      <c r="IHA31" s="1021"/>
      <c r="IHB31" s="1021"/>
      <c r="IHC31" s="1021"/>
      <c r="IHD31" s="1021"/>
      <c r="IHE31" s="372" t="s">
        <v>38</v>
      </c>
      <c r="IHF31" s="1021" t="s">
        <v>505</v>
      </c>
      <c r="IHG31" s="1021"/>
      <c r="IHH31" s="1021"/>
      <c r="IHI31" s="1021"/>
      <c r="IHJ31" s="1021"/>
      <c r="IHK31" s="1021"/>
      <c r="IHL31" s="1021"/>
      <c r="IHM31" s="372" t="s">
        <v>38</v>
      </c>
      <c r="IHN31" s="1021" t="s">
        <v>505</v>
      </c>
      <c r="IHO31" s="1021"/>
      <c r="IHP31" s="1021"/>
      <c r="IHQ31" s="1021"/>
      <c r="IHR31" s="1021"/>
      <c r="IHS31" s="1021"/>
      <c r="IHT31" s="1021"/>
      <c r="IHU31" s="372" t="s">
        <v>38</v>
      </c>
      <c r="IHV31" s="1021" t="s">
        <v>505</v>
      </c>
      <c r="IHW31" s="1021"/>
      <c r="IHX31" s="1021"/>
      <c r="IHY31" s="1021"/>
      <c r="IHZ31" s="1021"/>
      <c r="IIA31" s="1021"/>
      <c r="IIB31" s="1021"/>
      <c r="IIC31" s="372" t="s">
        <v>38</v>
      </c>
      <c r="IID31" s="1021" t="s">
        <v>505</v>
      </c>
      <c r="IIE31" s="1021"/>
      <c r="IIF31" s="1021"/>
      <c r="IIG31" s="1021"/>
      <c r="IIH31" s="1021"/>
      <c r="III31" s="1021"/>
      <c r="IIJ31" s="1021"/>
      <c r="IIK31" s="372" t="s">
        <v>38</v>
      </c>
      <c r="IIL31" s="1021" t="s">
        <v>505</v>
      </c>
      <c r="IIM31" s="1021"/>
      <c r="IIN31" s="1021"/>
      <c r="IIO31" s="1021"/>
      <c r="IIP31" s="1021"/>
      <c r="IIQ31" s="1021"/>
      <c r="IIR31" s="1021"/>
      <c r="IIS31" s="372" t="s">
        <v>38</v>
      </c>
      <c r="IIT31" s="1021" t="s">
        <v>505</v>
      </c>
      <c r="IIU31" s="1021"/>
      <c r="IIV31" s="1021"/>
      <c r="IIW31" s="1021"/>
      <c r="IIX31" s="1021"/>
      <c r="IIY31" s="1021"/>
      <c r="IIZ31" s="1021"/>
      <c r="IJA31" s="372" t="s">
        <v>38</v>
      </c>
      <c r="IJB31" s="1021" t="s">
        <v>505</v>
      </c>
      <c r="IJC31" s="1021"/>
      <c r="IJD31" s="1021"/>
      <c r="IJE31" s="1021"/>
      <c r="IJF31" s="1021"/>
      <c r="IJG31" s="1021"/>
      <c r="IJH31" s="1021"/>
      <c r="IJI31" s="372" t="s">
        <v>38</v>
      </c>
      <c r="IJJ31" s="1021" t="s">
        <v>505</v>
      </c>
      <c r="IJK31" s="1021"/>
      <c r="IJL31" s="1021"/>
      <c r="IJM31" s="1021"/>
      <c r="IJN31" s="1021"/>
      <c r="IJO31" s="1021"/>
      <c r="IJP31" s="1021"/>
      <c r="IJQ31" s="372" t="s">
        <v>38</v>
      </c>
      <c r="IJR31" s="1021" t="s">
        <v>505</v>
      </c>
      <c r="IJS31" s="1021"/>
      <c r="IJT31" s="1021"/>
      <c r="IJU31" s="1021"/>
      <c r="IJV31" s="1021"/>
      <c r="IJW31" s="1021"/>
      <c r="IJX31" s="1021"/>
      <c r="IJY31" s="372" t="s">
        <v>38</v>
      </c>
      <c r="IJZ31" s="1021" t="s">
        <v>505</v>
      </c>
      <c r="IKA31" s="1021"/>
      <c r="IKB31" s="1021"/>
      <c r="IKC31" s="1021"/>
      <c r="IKD31" s="1021"/>
      <c r="IKE31" s="1021"/>
      <c r="IKF31" s="1021"/>
      <c r="IKG31" s="372" t="s">
        <v>38</v>
      </c>
      <c r="IKH31" s="1021" t="s">
        <v>505</v>
      </c>
      <c r="IKI31" s="1021"/>
      <c r="IKJ31" s="1021"/>
      <c r="IKK31" s="1021"/>
      <c r="IKL31" s="1021"/>
      <c r="IKM31" s="1021"/>
      <c r="IKN31" s="1021"/>
      <c r="IKO31" s="372" t="s">
        <v>38</v>
      </c>
      <c r="IKP31" s="1021" t="s">
        <v>505</v>
      </c>
      <c r="IKQ31" s="1021"/>
      <c r="IKR31" s="1021"/>
      <c r="IKS31" s="1021"/>
      <c r="IKT31" s="1021"/>
      <c r="IKU31" s="1021"/>
      <c r="IKV31" s="1021"/>
      <c r="IKW31" s="372" t="s">
        <v>38</v>
      </c>
      <c r="IKX31" s="1021" t="s">
        <v>505</v>
      </c>
      <c r="IKY31" s="1021"/>
      <c r="IKZ31" s="1021"/>
      <c r="ILA31" s="1021"/>
      <c r="ILB31" s="1021"/>
      <c r="ILC31" s="1021"/>
      <c r="ILD31" s="1021"/>
      <c r="ILE31" s="372" t="s">
        <v>38</v>
      </c>
      <c r="ILF31" s="1021" t="s">
        <v>505</v>
      </c>
      <c r="ILG31" s="1021"/>
      <c r="ILH31" s="1021"/>
      <c r="ILI31" s="1021"/>
      <c r="ILJ31" s="1021"/>
      <c r="ILK31" s="1021"/>
      <c r="ILL31" s="1021"/>
      <c r="ILM31" s="372" t="s">
        <v>38</v>
      </c>
      <c r="ILN31" s="1021" t="s">
        <v>505</v>
      </c>
      <c r="ILO31" s="1021"/>
      <c r="ILP31" s="1021"/>
      <c r="ILQ31" s="1021"/>
      <c r="ILR31" s="1021"/>
      <c r="ILS31" s="1021"/>
      <c r="ILT31" s="1021"/>
      <c r="ILU31" s="372" t="s">
        <v>38</v>
      </c>
      <c r="ILV31" s="1021" t="s">
        <v>505</v>
      </c>
      <c r="ILW31" s="1021"/>
      <c r="ILX31" s="1021"/>
      <c r="ILY31" s="1021"/>
      <c r="ILZ31" s="1021"/>
      <c r="IMA31" s="1021"/>
      <c r="IMB31" s="1021"/>
      <c r="IMC31" s="372" t="s">
        <v>38</v>
      </c>
      <c r="IMD31" s="1021" t="s">
        <v>505</v>
      </c>
      <c r="IME31" s="1021"/>
      <c r="IMF31" s="1021"/>
      <c r="IMG31" s="1021"/>
      <c r="IMH31" s="1021"/>
      <c r="IMI31" s="1021"/>
      <c r="IMJ31" s="1021"/>
      <c r="IMK31" s="372" t="s">
        <v>38</v>
      </c>
      <c r="IML31" s="1021" t="s">
        <v>505</v>
      </c>
      <c r="IMM31" s="1021"/>
      <c r="IMN31" s="1021"/>
      <c r="IMO31" s="1021"/>
      <c r="IMP31" s="1021"/>
      <c r="IMQ31" s="1021"/>
      <c r="IMR31" s="1021"/>
      <c r="IMS31" s="372" t="s">
        <v>38</v>
      </c>
      <c r="IMT31" s="1021" t="s">
        <v>505</v>
      </c>
      <c r="IMU31" s="1021"/>
      <c r="IMV31" s="1021"/>
      <c r="IMW31" s="1021"/>
      <c r="IMX31" s="1021"/>
      <c r="IMY31" s="1021"/>
      <c r="IMZ31" s="1021"/>
      <c r="INA31" s="372" t="s">
        <v>38</v>
      </c>
      <c r="INB31" s="1021" t="s">
        <v>505</v>
      </c>
      <c r="INC31" s="1021"/>
      <c r="IND31" s="1021"/>
      <c r="INE31" s="1021"/>
      <c r="INF31" s="1021"/>
      <c r="ING31" s="1021"/>
      <c r="INH31" s="1021"/>
      <c r="INI31" s="372" t="s">
        <v>38</v>
      </c>
      <c r="INJ31" s="1021" t="s">
        <v>505</v>
      </c>
      <c r="INK31" s="1021"/>
      <c r="INL31" s="1021"/>
      <c r="INM31" s="1021"/>
      <c r="INN31" s="1021"/>
      <c r="INO31" s="1021"/>
      <c r="INP31" s="1021"/>
      <c r="INQ31" s="372" t="s">
        <v>38</v>
      </c>
      <c r="INR31" s="1021" t="s">
        <v>505</v>
      </c>
      <c r="INS31" s="1021"/>
      <c r="INT31" s="1021"/>
      <c r="INU31" s="1021"/>
      <c r="INV31" s="1021"/>
      <c r="INW31" s="1021"/>
      <c r="INX31" s="1021"/>
      <c r="INY31" s="372" t="s">
        <v>38</v>
      </c>
      <c r="INZ31" s="1021" t="s">
        <v>505</v>
      </c>
      <c r="IOA31" s="1021"/>
      <c r="IOB31" s="1021"/>
      <c r="IOC31" s="1021"/>
      <c r="IOD31" s="1021"/>
      <c r="IOE31" s="1021"/>
      <c r="IOF31" s="1021"/>
      <c r="IOG31" s="372" t="s">
        <v>38</v>
      </c>
      <c r="IOH31" s="1021" t="s">
        <v>505</v>
      </c>
      <c r="IOI31" s="1021"/>
      <c r="IOJ31" s="1021"/>
      <c r="IOK31" s="1021"/>
      <c r="IOL31" s="1021"/>
      <c r="IOM31" s="1021"/>
      <c r="ION31" s="1021"/>
      <c r="IOO31" s="372" t="s">
        <v>38</v>
      </c>
      <c r="IOP31" s="1021" t="s">
        <v>505</v>
      </c>
      <c r="IOQ31" s="1021"/>
      <c r="IOR31" s="1021"/>
      <c r="IOS31" s="1021"/>
      <c r="IOT31" s="1021"/>
      <c r="IOU31" s="1021"/>
      <c r="IOV31" s="1021"/>
      <c r="IOW31" s="372" t="s">
        <v>38</v>
      </c>
      <c r="IOX31" s="1021" t="s">
        <v>505</v>
      </c>
      <c r="IOY31" s="1021"/>
      <c r="IOZ31" s="1021"/>
      <c r="IPA31" s="1021"/>
      <c r="IPB31" s="1021"/>
      <c r="IPC31" s="1021"/>
      <c r="IPD31" s="1021"/>
      <c r="IPE31" s="372" t="s">
        <v>38</v>
      </c>
      <c r="IPF31" s="1021" t="s">
        <v>505</v>
      </c>
      <c r="IPG31" s="1021"/>
      <c r="IPH31" s="1021"/>
      <c r="IPI31" s="1021"/>
      <c r="IPJ31" s="1021"/>
      <c r="IPK31" s="1021"/>
      <c r="IPL31" s="1021"/>
      <c r="IPM31" s="372" t="s">
        <v>38</v>
      </c>
      <c r="IPN31" s="1021" t="s">
        <v>505</v>
      </c>
      <c r="IPO31" s="1021"/>
      <c r="IPP31" s="1021"/>
      <c r="IPQ31" s="1021"/>
      <c r="IPR31" s="1021"/>
      <c r="IPS31" s="1021"/>
      <c r="IPT31" s="1021"/>
      <c r="IPU31" s="372" t="s">
        <v>38</v>
      </c>
      <c r="IPV31" s="1021" t="s">
        <v>505</v>
      </c>
      <c r="IPW31" s="1021"/>
      <c r="IPX31" s="1021"/>
      <c r="IPY31" s="1021"/>
      <c r="IPZ31" s="1021"/>
      <c r="IQA31" s="1021"/>
      <c r="IQB31" s="1021"/>
      <c r="IQC31" s="372" t="s">
        <v>38</v>
      </c>
      <c r="IQD31" s="1021" t="s">
        <v>505</v>
      </c>
      <c r="IQE31" s="1021"/>
      <c r="IQF31" s="1021"/>
      <c r="IQG31" s="1021"/>
      <c r="IQH31" s="1021"/>
      <c r="IQI31" s="1021"/>
      <c r="IQJ31" s="1021"/>
      <c r="IQK31" s="372" t="s">
        <v>38</v>
      </c>
      <c r="IQL31" s="1021" t="s">
        <v>505</v>
      </c>
      <c r="IQM31" s="1021"/>
      <c r="IQN31" s="1021"/>
      <c r="IQO31" s="1021"/>
      <c r="IQP31" s="1021"/>
      <c r="IQQ31" s="1021"/>
      <c r="IQR31" s="1021"/>
      <c r="IQS31" s="372" t="s">
        <v>38</v>
      </c>
      <c r="IQT31" s="1021" t="s">
        <v>505</v>
      </c>
      <c r="IQU31" s="1021"/>
      <c r="IQV31" s="1021"/>
      <c r="IQW31" s="1021"/>
      <c r="IQX31" s="1021"/>
      <c r="IQY31" s="1021"/>
      <c r="IQZ31" s="1021"/>
      <c r="IRA31" s="372" t="s">
        <v>38</v>
      </c>
      <c r="IRB31" s="1021" t="s">
        <v>505</v>
      </c>
      <c r="IRC31" s="1021"/>
      <c r="IRD31" s="1021"/>
      <c r="IRE31" s="1021"/>
      <c r="IRF31" s="1021"/>
      <c r="IRG31" s="1021"/>
      <c r="IRH31" s="1021"/>
      <c r="IRI31" s="372" t="s">
        <v>38</v>
      </c>
      <c r="IRJ31" s="1021" t="s">
        <v>505</v>
      </c>
      <c r="IRK31" s="1021"/>
      <c r="IRL31" s="1021"/>
      <c r="IRM31" s="1021"/>
      <c r="IRN31" s="1021"/>
      <c r="IRO31" s="1021"/>
      <c r="IRP31" s="1021"/>
      <c r="IRQ31" s="372" t="s">
        <v>38</v>
      </c>
      <c r="IRR31" s="1021" t="s">
        <v>505</v>
      </c>
      <c r="IRS31" s="1021"/>
      <c r="IRT31" s="1021"/>
      <c r="IRU31" s="1021"/>
      <c r="IRV31" s="1021"/>
      <c r="IRW31" s="1021"/>
      <c r="IRX31" s="1021"/>
      <c r="IRY31" s="372" t="s">
        <v>38</v>
      </c>
      <c r="IRZ31" s="1021" t="s">
        <v>505</v>
      </c>
      <c r="ISA31" s="1021"/>
      <c r="ISB31" s="1021"/>
      <c r="ISC31" s="1021"/>
      <c r="ISD31" s="1021"/>
      <c r="ISE31" s="1021"/>
      <c r="ISF31" s="1021"/>
      <c r="ISG31" s="372" t="s">
        <v>38</v>
      </c>
      <c r="ISH31" s="1021" t="s">
        <v>505</v>
      </c>
      <c r="ISI31" s="1021"/>
      <c r="ISJ31" s="1021"/>
      <c r="ISK31" s="1021"/>
      <c r="ISL31" s="1021"/>
      <c r="ISM31" s="1021"/>
      <c r="ISN31" s="1021"/>
      <c r="ISO31" s="372" t="s">
        <v>38</v>
      </c>
      <c r="ISP31" s="1021" t="s">
        <v>505</v>
      </c>
      <c r="ISQ31" s="1021"/>
      <c r="ISR31" s="1021"/>
      <c r="ISS31" s="1021"/>
      <c r="IST31" s="1021"/>
      <c r="ISU31" s="1021"/>
      <c r="ISV31" s="1021"/>
      <c r="ISW31" s="372" t="s">
        <v>38</v>
      </c>
      <c r="ISX31" s="1021" t="s">
        <v>505</v>
      </c>
      <c r="ISY31" s="1021"/>
      <c r="ISZ31" s="1021"/>
      <c r="ITA31" s="1021"/>
      <c r="ITB31" s="1021"/>
      <c r="ITC31" s="1021"/>
      <c r="ITD31" s="1021"/>
      <c r="ITE31" s="372" t="s">
        <v>38</v>
      </c>
      <c r="ITF31" s="1021" t="s">
        <v>505</v>
      </c>
      <c r="ITG31" s="1021"/>
      <c r="ITH31" s="1021"/>
      <c r="ITI31" s="1021"/>
      <c r="ITJ31" s="1021"/>
      <c r="ITK31" s="1021"/>
      <c r="ITL31" s="1021"/>
      <c r="ITM31" s="372" t="s">
        <v>38</v>
      </c>
      <c r="ITN31" s="1021" t="s">
        <v>505</v>
      </c>
      <c r="ITO31" s="1021"/>
      <c r="ITP31" s="1021"/>
      <c r="ITQ31" s="1021"/>
      <c r="ITR31" s="1021"/>
      <c r="ITS31" s="1021"/>
      <c r="ITT31" s="1021"/>
      <c r="ITU31" s="372" t="s">
        <v>38</v>
      </c>
      <c r="ITV31" s="1021" t="s">
        <v>505</v>
      </c>
      <c r="ITW31" s="1021"/>
      <c r="ITX31" s="1021"/>
      <c r="ITY31" s="1021"/>
      <c r="ITZ31" s="1021"/>
      <c r="IUA31" s="1021"/>
      <c r="IUB31" s="1021"/>
      <c r="IUC31" s="372" t="s">
        <v>38</v>
      </c>
      <c r="IUD31" s="1021" t="s">
        <v>505</v>
      </c>
      <c r="IUE31" s="1021"/>
      <c r="IUF31" s="1021"/>
      <c r="IUG31" s="1021"/>
      <c r="IUH31" s="1021"/>
      <c r="IUI31" s="1021"/>
      <c r="IUJ31" s="1021"/>
      <c r="IUK31" s="372" t="s">
        <v>38</v>
      </c>
      <c r="IUL31" s="1021" t="s">
        <v>505</v>
      </c>
      <c r="IUM31" s="1021"/>
      <c r="IUN31" s="1021"/>
      <c r="IUO31" s="1021"/>
      <c r="IUP31" s="1021"/>
      <c r="IUQ31" s="1021"/>
      <c r="IUR31" s="1021"/>
      <c r="IUS31" s="372" t="s">
        <v>38</v>
      </c>
      <c r="IUT31" s="1021" t="s">
        <v>505</v>
      </c>
      <c r="IUU31" s="1021"/>
      <c r="IUV31" s="1021"/>
      <c r="IUW31" s="1021"/>
      <c r="IUX31" s="1021"/>
      <c r="IUY31" s="1021"/>
      <c r="IUZ31" s="1021"/>
      <c r="IVA31" s="372" t="s">
        <v>38</v>
      </c>
      <c r="IVB31" s="1021" t="s">
        <v>505</v>
      </c>
      <c r="IVC31" s="1021"/>
      <c r="IVD31" s="1021"/>
      <c r="IVE31" s="1021"/>
      <c r="IVF31" s="1021"/>
      <c r="IVG31" s="1021"/>
      <c r="IVH31" s="1021"/>
      <c r="IVI31" s="372" t="s">
        <v>38</v>
      </c>
      <c r="IVJ31" s="1021" t="s">
        <v>505</v>
      </c>
      <c r="IVK31" s="1021"/>
      <c r="IVL31" s="1021"/>
      <c r="IVM31" s="1021"/>
      <c r="IVN31" s="1021"/>
      <c r="IVO31" s="1021"/>
      <c r="IVP31" s="1021"/>
      <c r="IVQ31" s="372" t="s">
        <v>38</v>
      </c>
      <c r="IVR31" s="1021" t="s">
        <v>505</v>
      </c>
      <c r="IVS31" s="1021"/>
      <c r="IVT31" s="1021"/>
      <c r="IVU31" s="1021"/>
      <c r="IVV31" s="1021"/>
      <c r="IVW31" s="1021"/>
      <c r="IVX31" s="1021"/>
      <c r="IVY31" s="372" t="s">
        <v>38</v>
      </c>
      <c r="IVZ31" s="1021" t="s">
        <v>505</v>
      </c>
      <c r="IWA31" s="1021"/>
      <c r="IWB31" s="1021"/>
      <c r="IWC31" s="1021"/>
      <c r="IWD31" s="1021"/>
      <c r="IWE31" s="1021"/>
      <c r="IWF31" s="1021"/>
      <c r="IWG31" s="372" t="s">
        <v>38</v>
      </c>
      <c r="IWH31" s="1021" t="s">
        <v>505</v>
      </c>
      <c r="IWI31" s="1021"/>
      <c r="IWJ31" s="1021"/>
      <c r="IWK31" s="1021"/>
      <c r="IWL31" s="1021"/>
      <c r="IWM31" s="1021"/>
      <c r="IWN31" s="1021"/>
      <c r="IWO31" s="372" t="s">
        <v>38</v>
      </c>
      <c r="IWP31" s="1021" t="s">
        <v>505</v>
      </c>
      <c r="IWQ31" s="1021"/>
      <c r="IWR31" s="1021"/>
      <c r="IWS31" s="1021"/>
      <c r="IWT31" s="1021"/>
      <c r="IWU31" s="1021"/>
      <c r="IWV31" s="1021"/>
      <c r="IWW31" s="372" t="s">
        <v>38</v>
      </c>
      <c r="IWX31" s="1021" t="s">
        <v>505</v>
      </c>
      <c r="IWY31" s="1021"/>
      <c r="IWZ31" s="1021"/>
      <c r="IXA31" s="1021"/>
      <c r="IXB31" s="1021"/>
      <c r="IXC31" s="1021"/>
      <c r="IXD31" s="1021"/>
      <c r="IXE31" s="372" t="s">
        <v>38</v>
      </c>
      <c r="IXF31" s="1021" t="s">
        <v>505</v>
      </c>
      <c r="IXG31" s="1021"/>
      <c r="IXH31" s="1021"/>
      <c r="IXI31" s="1021"/>
      <c r="IXJ31" s="1021"/>
      <c r="IXK31" s="1021"/>
      <c r="IXL31" s="1021"/>
      <c r="IXM31" s="372" t="s">
        <v>38</v>
      </c>
      <c r="IXN31" s="1021" t="s">
        <v>505</v>
      </c>
      <c r="IXO31" s="1021"/>
      <c r="IXP31" s="1021"/>
      <c r="IXQ31" s="1021"/>
      <c r="IXR31" s="1021"/>
      <c r="IXS31" s="1021"/>
      <c r="IXT31" s="1021"/>
      <c r="IXU31" s="372" t="s">
        <v>38</v>
      </c>
      <c r="IXV31" s="1021" t="s">
        <v>505</v>
      </c>
      <c r="IXW31" s="1021"/>
      <c r="IXX31" s="1021"/>
      <c r="IXY31" s="1021"/>
      <c r="IXZ31" s="1021"/>
      <c r="IYA31" s="1021"/>
      <c r="IYB31" s="1021"/>
      <c r="IYC31" s="372" t="s">
        <v>38</v>
      </c>
      <c r="IYD31" s="1021" t="s">
        <v>505</v>
      </c>
      <c r="IYE31" s="1021"/>
      <c r="IYF31" s="1021"/>
      <c r="IYG31" s="1021"/>
      <c r="IYH31" s="1021"/>
      <c r="IYI31" s="1021"/>
      <c r="IYJ31" s="1021"/>
      <c r="IYK31" s="372" t="s">
        <v>38</v>
      </c>
      <c r="IYL31" s="1021" t="s">
        <v>505</v>
      </c>
      <c r="IYM31" s="1021"/>
      <c r="IYN31" s="1021"/>
      <c r="IYO31" s="1021"/>
      <c r="IYP31" s="1021"/>
      <c r="IYQ31" s="1021"/>
      <c r="IYR31" s="1021"/>
      <c r="IYS31" s="372" t="s">
        <v>38</v>
      </c>
      <c r="IYT31" s="1021" t="s">
        <v>505</v>
      </c>
      <c r="IYU31" s="1021"/>
      <c r="IYV31" s="1021"/>
      <c r="IYW31" s="1021"/>
      <c r="IYX31" s="1021"/>
      <c r="IYY31" s="1021"/>
      <c r="IYZ31" s="1021"/>
      <c r="IZA31" s="372" t="s">
        <v>38</v>
      </c>
      <c r="IZB31" s="1021" t="s">
        <v>505</v>
      </c>
      <c r="IZC31" s="1021"/>
      <c r="IZD31" s="1021"/>
      <c r="IZE31" s="1021"/>
      <c r="IZF31" s="1021"/>
      <c r="IZG31" s="1021"/>
      <c r="IZH31" s="1021"/>
      <c r="IZI31" s="372" t="s">
        <v>38</v>
      </c>
      <c r="IZJ31" s="1021" t="s">
        <v>505</v>
      </c>
      <c r="IZK31" s="1021"/>
      <c r="IZL31" s="1021"/>
      <c r="IZM31" s="1021"/>
      <c r="IZN31" s="1021"/>
      <c r="IZO31" s="1021"/>
      <c r="IZP31" s="1021"/>
      <c r="IZQ31" s="372" t="s">
        <v>38</v>
      </c>
      <c r="IZR31" s="1021" t="s">
        <v>505</v>
      </c>
      <c r="IZS31" s="1021"/>
      <c r="IZT31" s="1021"/>
      <c r="IZU31" s="1021"/>
      <c r="IZV31" s="1021"/>
      <c r="IZW31" s="1021"/>
      <c r="IZX31" s="1021"/>
      <c r="IZY31" s="372" t="s">
        <v>38</v>
      </c>
      <c r="IZZ31" s="1021" t="s">
        <v>505</v>
      </c>
      <c r="JAA31" s="1021"/>
      <c r="JAB31" s="1021"/>
      <c r="JAC31" s="1021"/>
      <c r="JAD31" s="1021"/>
      <c r="JAE31" s="1021"/>
      <c r="JAF31" s="1021"/>
      <c r="JAG31" s="372" t="s">
        <v>38</v>
      </c>
      <c r="JAH31" s="1021" t="s">
        <v>505</v>
      </c>
      <c r="JAI31" s="1021"/>
      <c r="JAJ31" s="1021"/>
      <c r="JAK31" s="1021"/>
      <c r="JAL31" s="1021"/>
      <c r="JAM31" s="1021"/>
      <c r="JAN31" s="1021"/>
      <c r="JAO31" s="372" t="s">
        <v>38</v>
      </c>
      <c r="JAP31" s="1021" t="s">
        <v>505</v>
      </c>
      <c r="JAQ31" s="1021"/>
      <c r="JAR31" s="1021"/>
      <c r="JAS31" s="1021"/>
      <c r="JAT31" s="1021"/>
      <c r="JAU31" s="1021"/>
      <c r="JAV31" s="1021"/>
      <c r="JAW31" s="372" t="s">
        <v>38</v>
      </c>
      <c r="JAX31" s="1021" t="s">
        <v>505</v>
      </c>
      <c r="JAY31" s="1021"/>
      <c r="JAZ31" s="1021"/>
      <c r="JBA31" s="1021"/>
      <c r="JBB31" s="1021"/>
      <c r="JBC31" s="1021"/>
      <c r="JBD31" s="1021"/>
      <c r="JBE31" s="372" t="s">
        <v>38</v>
      </c>
      <c r="JBF31" s="1021" t="s">
        <v>505</v>
      </c>
      <c r="JBG31" s="1021"/>
      <c r="JBH31" s="1021"/>
      <c r="JBI31" s="1021"/>
      <c r="JBJ31" s="1021"/>
      <c r="JBK31" s="1021"/>
      <c r="JBL31" s="1021"/>
      <c r="JBM31" s="372" t="s">
        <v>38</v>
      </c>
      <c r="JBN31" s="1021" t="s">
        <v>505</v>
      </c>
      <c r="JBO31" s="1021"/>
      <c r="JBP31" s="1021"/>
      <c r="JBQ31" s="1021"/>
      <c r="JBR31" s="1021"/>
      <c r="JBS31" s="1021"/>
      <c r="JBT31" s="1021"/>
      <c r="JBU31" s="372" t="s">
        <v>38</v>
      </c>
      <c r="JBV31" s="1021" t="s">
        <v>505</v>
      </c>
      <c r="JBW31" s="1021"/>
      <c r="JBX31" s="1021"/>
      <c r="JBY31" s="1021"/>
      <c r="JBZ31" s="1021"/>
      <c r="JCA31" s="1021"/>
      <c r="JCB31" s="1021"/>
      <c r="JCC31" s="372" t="s">
        <v>38</v>
      </c>
      <c r="JCD31" s="1021" t="s">
        <v>505</v>
      </c>
      <c r="JCE31" s="1021"/>
      <c r="JCF31" s="1021"/>
      <c r="JCG31" s="1021"/>
      <c r="JCH31" s="1021"/>
      <c r="JCI31" s="1021"/>
      <c r="JCJ31" s="1021"/>
      <c r="JCK31" s="372" t="s">
        <v>38</v>
      </c>
      <c r="JCL31" s="1021" t="s">
        <v>505</v>
      </c>
      <c r="JCM31" s="1021"/>
      <c r="JCN31" s="1021"/>
      <c r="JCO31" s="1021"/>
      <c r="JCP31" s="1021"/>
      <c r="JCQ31" s="1021"/>
      <c r="JCR31" s="1021"/>
      <c r="JCS31" s="372" t="s">
        <v>38</v>
      </c>
      <c r="JCT31" s="1021" t="s">
        <v>505</v>
      </c>
      <c r="JCU31" s="1021"/>
      <c r="JCV31" s="1021"/>
      <c r="JCW31" s="1021"/>
      <c r="JCX31" s="1021"/>
      <c r="JCY31" s="1021"/>
      <c r="JCZ31" s="1021"/>
      <c r="JDA31" s="372" t="s">
        <v>38</v>
      </c>
      <c r="JDB31" s="1021" t="s">
        <v>505</v>
      </c>
      <c r="JDC31" s="1021"/>
      <c r="JDD31" s="1021"/>
      <c r="JDE31" s="1021"/>
      <c r="JDF31" s="1021"/>
      <c r="JDG31" s="1021"/>
      <c r="JDH31" s="1021"/>
      <c r="JDI31" s="372" t="s">
        <v>38</v>
      </c>
      <c r="JDJ31" s="1021" t="s">
        <v>505</v>
      </c>
      <c r="JDK31" s="1021"/>
      <c r="JDL31" s="1021"/>
      <c r="JDM31" s="1021"/>
      <c r="JDN31" s="1021"/>
      <c r="JDO31" s="1021"/>
      <c r="JDP31" s="1021"/>
      <c r="JDQ31" s="372" t="s">
        <v>38</v>
      </c>
      <c r="JDR31" s="1021" t="s">
        <v>505</v>
      </c>
      <c r="JDS31" s="1021"/>
      <c r="JDT31" s="1021"/>
      <c r="JDU31" s="1021"/>
      <c r="JDV31" s="1021"/>
      <c r="JDW31" s="1021"/>
      <c r="JDX31" s="1021"/>
      <c r="JDY31" s="372" t="s">
        <v>38</v>
      </c>
      <c r="JDZ31" s="1021" t="s">
        <v>505</v>
      </c>
      <c r="JEA31" s="1021"/>
      <c r="JEB31" s="1021"/>
      <c r="JEC31" s="1021"/>
      <c r="JED31" s="1021"/>
      <c r="JEE31" s="1021"/>
      <c r="JEF31" s="1021"/>
      <c r="JEG31" s="372" t="s">
        <v>38</v>
      </c>
      <c r="JEH31" s="1021" t="s">
        <v>505</v>
      </c>
      <c r="JEI31" s="1021"/>
      <c r="JEJ31" s="1021"/>
      <c r="JEK31" s="1021"/>
      <c r="JEL31" s="1021"/>
      <c r="JEM31" s="1021"/>
      <c r="JEN31" s="1021"/>
      <c r="JEO31" s="372" t="s">
        <v>38</v>
      </c>
      <c r="JEP31" s="1021" t="s">
        <v>505</v>
      </c>
      <c r="JEQ31" s="1021"/>
      <c r="JER31" s="1021"/>
      <c r="JES31" s="1021"/>
      <c r="JET31" s="1021"/>
      <c r="JEU31" s="1021"/>
      <c r="JEV31" s="1021"/>
      <c r="JEW31" s="372" t="s">
        <v>38</v>
      </c>
      <c r="JEX31" s="1021" t="s">
        <v>505</v>
      </c>
      <c r="JEY31" s="1021"/>
      <c r="JEZ31" s="1021"/>
      <c r="JFA31" s="1021"/>
      <c r="JFB31" s="1021"/>
      <c r="JFC31" s="1021"/>
      <c r="JFD31" s="1021"/>
      <c r="JFE31" s="372" t="s">
        <v>38</v>
      </c>
      <c r="JFF31" s="1021" t="s">
        <v>505</v>
      </c>
      <c r="JFG31" s="1021"/>
      <c r="JFH31" s="1021"/>
      <c r="JFI31" s="1021"/>
      <c r="JFJ31" s="1021"/>
      <c r="JFK31" s="1021"/>
      <c r="JFL31" s="1021"/>
      <c r="JFM31" s="372" t="s">
        <v>38</v>
      </c>
      <c r="JFN31" s="1021" t="s">
        <v>505</v>
      </c>
      <c r="JFO31" s="1021"/>
      <c r="JFP31" s="1021"/>
      <c r="JFQ31" s="1021"/>
      <c r="JFR31" s="1021"/>
      <c r="JFS31" s="1021"/>
      <c r="JFT31" s="1021"/>
      <c r="JFU31" s="372" t="s">
        <v>38</v>
      </c>
      <c r="JFV31" s="1021" t="s">
        <v>505</v>
      </c>
      <c r="JFW31" s="1021"/>
      <c r="JFX31" s="1021"/>
      <c r="JFY31" s="1021"/>
      <c r="JFZ31" s="1021"/>
      <c r="JGA31" s="1021"/>
      <c r="JGB31" s="1021"/>
      <c r="JGC31" s="372" t="s">
        <v>38</v>
      </c>
      <c r="JGD31" s="1021" t="s">
        <v>505</v>
      </c>
      <c r="JGE31" s="1021"/>
      <c r="JGF31" s="1021"/>
      <c r="JGG31" s="1021"/>
      <c r="JGH31" s="1021"/>
      <c r="JGI31" s="1021"/>
      <c r="JGJ31" s="1021"/>
      <c r="JGK31" s="372" t="s">
        <v>38</v>
      </c>
      <c r="JGL31" s="1021" t="s">
        <v>505</v>
      </c>
      <c r="JGM31" s="1021"/>
      <c r="JGN31" s="1021"/>
      <c r="JGO31" s="1021"/>
      <c r="JGP31" s="1021"/>
      <c r="JGQ31" s="1021"/>
      <c r="JGR31" s="1021"/>
      <c r="JGS31" s="372" t="s">
        <v>38</v>
      </c>
      <c r="JGT31" s="1021" t="s">
        <v>505</v>
      </c>
      <c r="JGU31" s="1021"/>
      <c r="JGV31" s="1021"/>
      <c r="JGW31" s="1021"/>
      <c r="JGX31" s="1021"/>
      <c r="JGY31" s="1021"/>
      <c r="JGZ31" s="1021"/>
      <c r="JHA31" s="372" t="s">
        <v>38</v>
      </c>
      <c r="JHB31" s="1021" t="s">
        <v>505</v>
      </c>
      <c r="JHC31" s="1021"/>
      <c r="JHD31" s="1021"/>
      <c r="JHE31" s="1021"/>
      <c r="JHF31" s="1021"/>
      <c r="JHG31" s="1021"/>
      <c r="JHH31" s="1021"/>
      <c r="JHI31" s="372" t="s">
        <v>38</v>
      </c>
      <c r="JHJ31" s="1021" t="s">
        <v>505</v>
      </c>
      <c r="JHK31" s="1021"/>
      <c r="JHL31" s="1021"/>
      <c r="JHM31" s="1021"/>
      <c r="JHN31" s="1021"/>
      <c r="JHO31" s="1021"/>
      <c r="JHP31" s="1021"/>
      <c r="JHQ31" s="372" t="s">
        <v>38</v>
      </c>
      <c r="JHR31" s="1021" t="s">
        <v>505</v>
      </c>
      <c r="JHS31" s="1021"/>
      <c r="JHT31" s="1021"/>
      <c r="JHU31" s="1021"/>
      <c r="JHV31" s="1021"/>
      <c r="JHW31" s="1021"/>
      <c r="JHX31" s="1021"/>
      <c r="JHY31" s="372" t="s">
        <v>38</v>
      </c>
      <c r="JHZ31" s="1021" t="s">
        <v>505</v>
      </c>
      <c r="JIA31" s="1021"/>
      <c r="JIB31" s="1021"/>
      <c r="JIC31" s="1021"/>
      <c r="JID31" s="1021"/>
      <c r="JIE31" s="1021"/>
      <c r="JIF31" s="1021"/>
      <c r="JIG31" s="372" t="s">
        <v>38</v>
      </c>
      <c r="JIH31" s="1021" t="s">
        <v>505</v>
      </c>
      <c r="JII31" s="1021"/>
      <c r="JIJ31" s="1021"/>
      <c r="JIK31" s="1021"/>
      <c r="JIL31" s="1021"/>
      <c r="JIM31" s="1021"/>
      <c r="JIN31" s="1021"/>
      <c r="JIO31" s="372" t="s">
        <v>38</v>
      </c>
      <c r="JIP31" s="1021" t="s">
        <v>505</v>
      </c>
      <c r="JIQ31" s="1021"/>
      <c r="JIR31" s="1021"/>
      <c r="JIS31" s="1021"/>
      <c r="JIT31" s="1021"/>
      <c r="JIU31" s="1021"/>
      <c r="JIV31" s="1021"/>
      <c r="JIW31" s="372" t="s">
        <v>38</v>
      </c>
      <c r="JIX31" s="1021" t="s">
        <v>505</v>
      </c>
      <c r="JIY31" s="1021"/>
      <c r="JIZ31" s="1021"/>
      <c r="JJA31" s="1021"/>
      <c r="JJB31" s="1021"/>
      <c r="JJC31" s="1021"/>
      <c r="JJD31" s="1021"/>
      <c r="JJE31" s="372" t="s">
        <v>38</v>
      </c>
      <c r="JJF31" s="1021" t="s">
        <v>505</v>
      </c>
      <c r="JJG31" s="1021"/>
      <c r="JJH31" s="1021"/>
      <c r="JJI31" s="1021"/>
      <c r="JJJ31" s="1021"/>
      <c r="JJK31" s="1021"/>
      <c r="JJL31" s="1021"/>
      <c r="JJM31" s="372" t="s">
        <v>38</v>
      </c>
      <c r="JJN31" s="1021" t="s">
        <v>505</v>
      </c>
      <c r="JJO31" s="1021"/>
      <c r="JJP31" s="1021"/>
      <c r="JJQ31" s="1021"/>
      <c r="JJR31" s="1021"/>
      <c r="JJS31" s="1021"/>
      <c r="JJT31" s="1021"/>
      <c r="JJU31" s="372" t="s">
        <v>38</v>
      </c>
      <c r="JJV31" s="1021" t="s">
        <v>505</v>
      </c>
      <c r="JJW31" s="1021"/>
      <c r="JJX31" s="1021"/>
      <c r="JJY31" s="1021"/>
      <c r="JJZ31" s="1021"/>
      <c r="JKA31" s="1021"/>
      <c r="JKB31" s="1021"/>
      <c r="JKC31" s="372" t="s">
        <v>38</v>
      </c>
      <c r="JKD31" s="1021" t="s">
        <v>505</v>
      </c>
      <c r="JKE31" s="1021"/>
      <c r="JKF31" s="1021"/>
      <c r="JKG31" s="1021"/>
      <c r="JKH31" s="1021"/>
      <c r="JKI31" s="1021"/>
      <c r="JKJ31" s="1021"/>
      <c r="JKK31" s="372" t="s">
        <v>38</v>
      </c>
      <c r="JKL31" s="1021" t="s">
        <v>505</v>
      </c>
      <c r="JKM31" s="1021"/>
      <c r="JKN31" s="1021"/>
      <c r="JKO31" s="1021"/>
      <c r="JKP31" s="1021"/>
      <c r="JKQ31" s="1021"/>
      <c r="JKR31" s="1021"/>
      <c r="JKS31" s="372" t="s">
        <v>38</v>
      </c>
      <c r="JKT31" s="1021" t="s">
        <v>505</v>
      </c>
      <c r="JKU31" s="1021"/>
      <c r="JKV31" s="1021"/>
      <c r="JKW31" s="1021"/>
      <c r="JKX31" s="1021"/>
      <c r="JKY31" s="1021"/>
      <c r="JKZ31" s="1021"/>
      <c r="JLA31" s="372" t="s">
        <v>38</v>
      </c>
      <c r="JLB31" s="1021" t="s">
        <v>505</v>
      </c>
      <c r="JLC31" s="1021"/>
      <c r="JLD31" s="1021"/>
      <c r="JLE31" s="1021"/>
      <c r="JLF31" s="1021"/>
      <c r="JLG31" s="1021"/>
      <c r="JLH31" s="1021"/>
      <c r="JLI31" s="372" t="s">
        <v>38</v>
      </c>
      <c r="JLJ31" s="1021" t="s">
        <v>505</v>
      </c>
      <c r="JLK31" s="1021"/>
      <c r="JLL31" s="1021"/>
      <c r="JLM31" s="1021"/>
      <c r="JLN31" s="1021"/>
      <c r="JLO31" s="1021"/>
      <c r="JLP31" s="1021"/>
      <c r="JLQ31" s="372" t="s">
        <v>38</v>
      </c>
      <c r="JLR31" s="1021" t="s">
        <v>505</v>
      </c>
      <c r="JLS31" s="1021"/>
      <c r="JLT31" s="1021"/>
      <c r="JLU31" s="1021"/>
      <c r="JLV31" s="1021"/>
      <c r="JLW31" s="1021"/>
      <c r="JLX31" s="1021"/>
      <c r="JLY31" s="372" t="s">
        <v>38</v>
      </c>
      <c r="JLZ31" s="1021" t="s">
        <v>505</v>
      </c>
      <c r="JMA31" s="1021"/>
      <c r="JMB31" s="1021"/>
      <c r="JMC31" s="1021"/>
      <c r="JMD31" s="1021"/>
      <c r="JME31" s="1021"/>
      <c r="JMF31" s="1021"/>
      <c r="JMG31" s="372" t="s">
        <v>38</v>
      </c>
      <c r="JMH31" s="1021" t="s">
        <v>505</v>
      </c>
      <c r="JMI31" s="1021"/>
      <c r="JMJ31" s="1021"/>
      <c r="JMK31" s="1021"/>
      <c r="JML31" s="1021"/>
      <c r="JMM31" s="1021"/>
      <c r="JMN31" s="1021"/>
      <c r="JMO31" s="372" t="s">
        <v>38</v>
      </c>
      <c r="JMP31" s="1021" t="s">
        <v>505</v>
      </c>
      <c r="JMQ31" s="1021"/>
      <c r="JMR31" s="1021"/>
      <c r="JMS31" s="1021"/>
      <c r="JMT31" s="1021"/>
      <c r="JMU31" s="1021"/>
      <c r="JMV31" s="1021"/>
      <c r="JMW31" s="372" t="s">
        <v>38</v>
      </c>
      <c r="JMX31" s="1021" t="s">
        <v>505</v>
      </c>
      <c r="JMY31" s="1021"/>
      <c r="JMZ31" s="1021"/>
      <c r="JNA31" s="1021"/>
      <c r="JNB31" s="1021"/>
      <c r="JNC31" s="1021"/>
      <c r="JND31" s="1021"/>
      <c r="JNE31" s="372" t="s">
        <v>38</v>
      </c>
      <c r="JNF31" s="1021" t="s">
        <v>505</v>
      </c>
      <c r="JNG31" s="1021"/>
      <c r="JNH31" s="1021"/>
      <c r="JNI31" s="1021"/>
      <c r="JNJ31" s="1021"/>
      <c r="JNK31" s="1021"/>
      <c r="JNL31" s="1021"/>
      <c r="JNM31" s="372" t="s">
        <v>38</v>
      </c>
      <c r="JNN31" s="1021" t="s">
        <v>505</v>
      </c>
      <c r="JNO31" s="1021"/>
      <c r="JNP31" s="1021"/>
      <c r="JNQ31" s="1021"/>
      <c r="JNR31" s="1021"/>
      <c r="JNS31" s="1021"/>
      <c r="JNT31" s="1021"/>
      <c r="JNU31" s="372" t="s">
        <v>38</v>
      </c>
      <c r="JNV31" s="1021" t="s">
        <v>505</v>
      </c>
      <c r="JNW31" s="1021"/>
      <c r="JNX31" s="1021"/>
      <c r="JNY31" s="1021"/>
      <c r="JNZ31" s="1021"/>
      <c r="JOA31" s="1021"/>
      <c r="JOB31" s="1021"/>
      <c r="JOC31" s="372" t="s">
        <v>38</v>
      </c>
      <c r="JOD31" s="1021" t="s">
        <v>505</v>
      </c>
      <c r="JOE31" s="1021"/>
      <c r="JOF31" s="1021"/>
      <c r="JOG31" s="1021"/>
      <c r="JOH31" s="1021"/>
      <c r="JOI31" s="1021"/>
      <c r="JOJ31" s="1021"/>
      <c r="JOK31" s="372" t="s">
        <v>38</v>
      </c>
      <c r="JOL31" s="1021" t="s">
        <v>505</v>
      </c>
      <c r="JOM31" s="1021"/>
      <c r="JON31" s="1021"/>
      <c r="JOO31" s="1021"/>
      <c r="JOP31" s="1021"/>
      <c r="JOQ31" s="1021"/>
      <c r="JOR31" s="1021"/>
      <c r="JOS31" s="372" t="s">
        <v>38</v>
      </c>
      <c r="JOT31" s="1021" t="s">
        <v>505</v>
      </c>
      <c r="JOU31" s="1021"/>
      <c r="JOV31" s="1021"/>
      <c r="JOW31" s="1021"/>
      <c r="JOX31" s="1021"/>
      <c r="JOY31" s="1021"/>
      <c r="JOZ31" s="1021"/>
      <c r="JPA31" s="372" t="s">
        <v>38</v>
      </c>
      <c r="JPB31" s="1021" t="s">
        <v>505</v>
      </c>
      <c r="JPC31" s="1021"/>
      <c r="JPD31" s="1021"/>
      <c r="JPE31" s="1021"/>
      <c r="JPF31" s="1021"/>
      <c r="JPG31" s="1021"/>
      <c r="JPH31" s="1021"/>
      <c r="JPI31" s="372" t="s">
        <v>38</v>
      </c>
      <c r="JPJ31" s="1021" t="s">
        <v>505</v>
      </c>
      <c r="JPK31" s="1021"/>
      <c r="JPL31" s="1021"/>
      <c r="JPM31" s="1021"/>
      <c r="JPN31" s="1021"/>
      <c r="JPO31" s="1021"/>
      <c r="JPP31" s="1021"/>
      <c r="JPQ31" s="372" t="s">
        <v>38</v>
      </c>
      <c r="JPR31" s="1021" t="s">
        <v>505</v>
      </c>
      <c r="JPS31" s="1021"/>
      <c r="JPT31" s="1021"/>
      <c r="JPU31" s="1021"/>
      <c r="JPV31" s="1021"/>
      <c r="JPW31" s="1021"/>
      <c r="JPX31" s="1021"/>
      <c r="JPY31" s="372" t="s">
        <v>38</v>
      </c>
      <c r="JPZ31" s="1021" t="s">
        <v>505</v>
      </c>
      <c r="JQA31" s="1021"/>
      <c r="JQB31" s="1021"/>
      <c r="JQC31" s="1021"/>
      <c r="JQD31" s="1021"/>
      <c r="JQE31" s="1021"/>
      <c r="JQF31" s="1021"/>
      <c r="JQG31" s="372" t="s">
        <v>38</v>
      </c>
      <c r="JQH31" s="1021" t="s">
        <v>505</v>
      </c>
      <c r="JQI31" s="1021"/>
      <c r="JQJ31" s="1021"/>
      <c r="JQK31" s="1021"/>
      <c r="JQL31" s="1021"/>
      <c r="JQM31" s="1021"/>
      <c r="JQN31" s="1021"/>
      <c r="JQO31" s="372" t="s">
        <v>38</v>
      </c>
      <c r="JQP31" s="1021" t="s">
        <v>505</v>
      </c>
      <c r="JQQ31" s="1021"/>
      <c r="JQR31" s="1021"/>
      <c r="JQS31" s="1021"/>
      <c r="JQT31" s="1021"/>
      <c r="JQU31" s="1021"/>
      <c r="JQV31" s="1021"/>
      <c r="JQW31" s="372" t="s">
        <v>38</v>
      </c>
      <c r="JQX31" s="1021" t="s">
        <v>505</v>
      </c>
      <c r="JQY31" s="1021"/>
      <c r="JQZ31" s="1021"/>
      <c r="JRA31" s="1021"/>
      <c r="JRB31" s="1021"/>
      <c r="JRC31" s="1021"/>
      <c r="JRD31" s="1021"/>
      <c r="JRE31" s="372" t="s">
        <v>38</v>
      </c>
      <c r="JRF31" s="1021" t="s">
        <v>505</v>
      </c>
      <c r="JRG31" s="1021"/>
      <c r="JRH31" s="1021"/>
      <c r="JRI31" s="1021"/>
      <c r="JRJ31" s="1021"/>
      <c r="JRK31" s="1021"/>
      <c r="JRL31" s="1021"/>
      <c r="JRM31" s="372" t="s">
        <v>38</v>
      </c>
      <c r="JRN31" s="1021" t="s">
        <v>505</v>
      </c>
      <c r="JRO31" s="1021"/>
      <c r="JRP31" s="1021"/>
      <c r="JRQ31" s="1021"/>
      <c r="JRR31" s="1021"/>
      <c r="JRS31" s="1021"/>
      <c r="JRT31" s="1021"/>
      <c r="JRU31" s="372" t="s">
        <v>38</v>
      </c>
      <c r="JRV31" s="1021" t="s">
        <v>505</v>
      </c>
      <c r="JRW31" s="1021"/>
      <c r="JRX31" s="1021"/>
      <c r="JRY31" s="1021"/>
      <c r="JRZ31" s="1021"/>
      <c r="JSA31" s="1021"/>
      <c r="JSB31" s="1021"/>
      <c r="JSC31" s="372" t="s">
        <v>38</v>
      </c>
      <c r="JSD31" s="1021" t="s">
        <v>505</v>
      </c>
      <c r="JSE31" s="1021"/>
      <c r="JSF31" s="1021"/>
      <c r="JSG31" s="1021"/>
      <c r="JSH31" s="1021"/>
      <c r="JSI31" s="1021"/>
      <c r="JSJ31" s="1021"/>
      <c r="JSK31" s="372" t="s">
        <v>38</v>
      </c>
      <c r="JSL31" s="1021" t="s">
        <v>505</v>
      </c>
      <c r="JSM31" s="1021"/>
      <c r="JSN31" s="1021"/>
      <c r="JSO31" s="1021"/>
      <c r="JSP31" s="1021"/>
      <c r="JSQ31" s="1021"/>
      <c r="JSR31" s="1021"/>
      <c r="JSS31" s="372" t="s">
        <v>38</v>
      </c>
      <c r="JST31" s="1021" t="s">
        <v>505</v>
      </c>
      <c r="JSU31" s="1021"/>
      <c r="JSV31" s="1021"/>
      <c r="JSW31" s="1021"/>
      <c r="JSX31" s="1021"/>
      <c r="JSY31" s="1021"/>
      <c r="JSZ31" s="1021"/>
      <c r="JTA31" s="372" t="s">
        <v>38</v>
      </c>
      <c r="JTB31" s="1021" t="s">
        <v>505</v>
      </c>
      <c r="JTC31" s="1021"/>
      <c r="JTD31" s="1021"/>
      <c r="JTE31" s="1021"/>
      <c r="JTF31" s="1021"/>
      <c r="JTG31" s="1021"/>
      <c r="JTH31" s="1021"/>
      <c r="JTI31" s="372" t="s">
        <v>38</v>
      </c>
      <c r="JTJ31" s="1021" t="s">
        <v>505</v>
      </c>
      <c r="JTK31" s="1021"/>
      <c r="JTL31" s="1021"/>
      <c r="JTM31" s="1021"/>
      <c r="JTN31" s="1021"/>
      <c r="JTO31" s="1021"/>
      <c r="JTP31" s="1021"/>
      <c r="JTQ31" s="372" t="s">
        <v>38</v>
      </c>
      <c r="JTR31" s="1021" t="s">
        <v>505</v>
      </c>
      <c r="JTS31" s="1021"/>
      <c r="JTT31" s="1021"/>
      <c r="JTU31" s="1021"/>
      <c r="JTV31" s="1021"/>
      <c r="JTW31" s="1021"/>
      <c r="JTX31" s="1021"/>
      <c r="JTY31" s="372" t="s">
        <v>38</v>
      </c>
      <c r="JTZ31" s="1021" t="s">
        <v>505</v>
      </c>
      <c r="JUA31" s="1021"/>
      <c r="JUB31" s="1021"/>
      <c r="JUC31" s="1021"/>
      <c r="JUD31" s="1021"/>
      <c r="JUE31" s="1021"/>
      <c r="JUF31" s="1021"/>
      <c r="JUG31" s="372" t="s">
        <v>38</v>
      </c>
      <c r="JUH31" s="1021" t="s">
        <v>505</v>
      </c>
      <c r="JUI31" s="1021"/>
      <c r="JUJ31" s="1021"/>
      <c r="JUK31" s="1021"/>
      <c r="JUL31" s="1021"/>
      <c r="JUM31" s="1021"/>
      <c r="JUN31" s="1021"/>
      <c r="JUO31" s="372" t="s">
        <v>38</v>
      </c>
      <c r="JUP31" s="1021" t="s">
        <v>505</v>
      </c>
      <c r="JUQ31" s="1021"/>
      <c r="JUR31" s="1021"/>
      <c r="JUS31" s="1021"/>
      <c r="JUT31" s="1021"/>
      <c r="JUU31" s="1021"/>
      <c r="JUV31" s="1021"/>
      <c r="JUW31" s="372" t="s">
        <v>38</v>
      </c>
      <c r="JUX31" s="1021" t="s">
        <v>505</v>
      </c>
      <c r="JUY31" s="1021"/>
      <c r="JUZ31" s="1021"/>
      <c r="JVA31" s="1021"/>
      <c r="JVB31" s="1021"/>
      <c r="JVC31" s="1021"/>
      <c r="JVD31" s="1021"/>
      <c r="JVE31" s="372" t="s">
        <v>38</v>
      </c>
      <c r="JVF31" s="1021" t="s">
        <v>505</v>
      </c>
      <c r="JVG31" s="1021"/>
      <c r="JVH31" s="1021"/>
      <c r="JVI31" s="1021"/>
      <c r="JVJ31" s="1021"/>
      <c r="JVK31" s="1021"/>
      <c r="JVL31" s="1021"/>
      <c r="JVM31" s="372" t="s">
        <v>38</v>
      </c>
      <c r="JVN31" s="1021" t="s">
        <v>505</v>
      </c>
      <c r="JVO31" s="1021"/>
      <c r="JVP31" s="1021"/>
      <c r="JVQ31" s="1021"/>
      <c r="JVR31" s="1021"/>
      <c r="JVS31" s="1021"/>
      <c r="JVT31" s="1021"/>
      <c r="JVU31" s="372" t="s">
        <v>38</v>
      </c>
      <c r="JVV31" s="1021" t="s">
        <v>505</v>
      </c>
      <c r="JVW31" s="1021"/>
      <c r="JVX31" s="1021"/>
      <c r="JVY31" s="1021"/>
      <c r="JVZ31" s="1021"/>
      <c r="JWA31" s="1021"/>
      <c r="JWB31" s="1021"/>
      <c r="JWC31" s="372" t="s">
        <v>38</v>
      </c>
      <c r="JWD31" s="1021" t="s">
        <v>505</v>
      </c>
      <c r="JWE31" s="1021"/>
      <c r="JWF31" s="1021"/>
      <c r="JWG31" s="1021"/>
      <c r="JWH31" s="1021"/>
      <c r="JWI31" s="1021"/>
      <c r="JWJ31" s="1021"/>
      <c r="JWK31" s="372" t="s">
        <v>38</v>
      </c>
      <c r="JWL31" s="1021" t="s">
        <v>505</v>
      </c>
      <c r="JWM31" s="1021"/>
      <c r="JWN31" s="1021"/>
      <c r="JWO31" s="1021"/>
      <c r="JWP31" s="1021"/>
      <c r="JWQ31" s="1021"/>
      <c r="JWR31" s="1021"/>
      <c r="JWS31" s="372" t="s">
        <v>38</v>
      </c>
      <c r="JWT31" s="1021" t="s">
        <v>505</v>
      </c>
      <c r="JWU31" s="1021"/>
      <c r="JWV31" s="1021"/>
      <c r="JWW31" s="1021"/>
      <c r="JWX31" s="1021"/>
      <c r="JWY31" s="1021"/>
      <c r="JWZ31" s="1021"/>
      <c r="JXA31" s="372" t="s">
        <v>38</v>
      </c>
      <c r="JXB31" s="1021" t="s">
        <v>505</v>
      </c>
      <c r="JXC31" s="1021"/>
      <c r="JXD31" s="1021"/>
      <c r="JXE31" s="1021"/>
      <c r="JXF31" s="1021"/>
      <c r="JXG31" s="1021"/>
      <c r="JXH31" s="1021"/>
      <c r="JXI31" s="372" t="s">
        <v>38</v>
      </c>
      <c r="JXJ31" s="1021" t="s">
        <v>505</v>
      </c>
      <c r="JXK31" s="1021"/>
      <c r="JXL31" s="1021"/>
      <c r="JXM31" s="1021"/>
      <c r="JXN31" s="1021"/>
      <c r="JXO31" s="1021"/>
      <c r="JXP31" s="1021"/>
      <c r="JXQ31" s="372" t="s">
        <v>38</v>
      </c>
      <c r="JXR31" s="1021" t="s">
        <v>505</v>
      </c>
      <c r="JXS31" s="1021"/>
      <c r="JXT31" s="1021"/>
      <c r="JXU31" s="1021"/>
      <c r="JXV31" s="1021"/>
      <c r="JXW31" s="1021"/>
      <c r="JXX31" s="1021"/>
      <c r="JXY31" s="372" t="s">
        <v>38</v>
      </c>
      <c r="JXZ31" s="1021" t="s">
        <v>505</v>
      </c>
      <c r="JYA31" s="1021"/>
      <c r="JYB31" s="1021"/>
      <c r="JYC31" s="1021"/>
      <c r="JYD31" s="1021"/>
      <c r="JYE31" s="1021"/>
      <c r="JYF31" s="1021"/>
      <c r="JYG31" s="372" t="s">
        <v>38</v>
      </c>
      <c r="JYH31" s="1021" t="s">
        <v>505</v>
      </c>
      <c r="JYI31" s="1021"/>
      <c r="JYJ31" s="1021"/>
      <c r="JYK31" s="1021"/>
      <c r="JYL31" s="1021"/>
      <c r="JYM31" s="1021"/>
      <c r="JYN31" s="1021"/>
      <c r="JYO31" s="372" t="s">
        <v>38</v>
      </c>
      <c r="JYP31" s="1021" t="s">
        <v>505</v>
      </c>
      <c r="JYQ31" s="1021"/>
      <c r="JYR31" s="1021"/>
      <c r="JYS31" s="1021"/>
      <c r="JYT31" s="1021"/>
      <c r="JYU31" s="1021"/>
      <c r="JYV31" s="1021"/>
      <c r="JYW31" s="372" t="s">
        <v>38</v>
      </c>
      <c r="JYX31" s="1021" t="s">
        <v>505</v>
      </c>
      <c r="JYY31" s="1021"/>
      <c r="JYZ31" s="1021"/>
      <c r="JZA31" s="1021"/>
      <c r="JZB31" s="1021"/>
      <c r="JZC31" s="1021"/>
      <c r="JZD31" s="1021"/>
      <c r="JZE31" s="372" t="s">
        <v>38</v>
      </c>
      <c r="JZF31" s="1021" t="s">
        <v>505</v>
      </c>
      <c r="JZG31" s="1021"/>
      <c r="JZH31" s="1021"/>
      <c r="JZI31" s="1021"/>
      <c r="JZJ31" s="1021"/>
      <c r="JZK31" s="1021"/>
      <c r="JZL31" s="1021"/>
      <c r="JZM31" s="372" t="s">
        <v>38</v>
      </c>
      <c r="JZN31" s="1021" t="s">
        <v>505</v>
      </c>
      <c r="JZO31" s="1021"/>
      <c r="JZP31" s="1021"/>
      <c r="JZQ31" s="1021"/>
      <c r="JZR31" s="1021"/>
      <c r="JZS31" s="1021"/>
      <c r="JZT31" s="1021"/>
      <c r="JZU31" s="372" t="s">
        <v>38</v>
      </c>
      <c r="JZV31" s="1021" t="s">
        <v>505</v>
      </c>
      <c r="JZW31" s="1021"/>
      <c r="JZX31" s="1021"/>
      <c r="JZY31" s="1021"/>
      <c r="JZZ31" s="1021"/>
      <c r="KAA31" s="1021"/>
      <c r="KAB31" s="1021"/>
      <c r="KAC31" s="372" t="s">
        <v>38</v>
      </c>
      <c r="KAD31" s="1021" t="s">
        <v>505</v>
      </c>
      <c r="KAE31" s="1021"/>
      <c r="KAF31" s="1021"/>
      <c r="KAG31" s="1021"/>
      <c r="KAH31" s="1021"/>
      <c r="KAI31" s="1021"/>
      <c r="KAJ31" s="1021"/>
      <c r="KAK31" s="372" t="s">
        <v>38</v>
      </c>
      <c r="KAL31" s="1021" t="s">
        <v>505</v>
      </c>
      <c r="KAM31" s="1021"/>
      <c r="KAN31" s="1021"/>
      <c r="KAO31" s="1021"/>
      <c r="KAP31" s="1021"/>
      <c r="KAQ31" s="1021"/>
      <c r="KAR31" s="1021"/>
      <c r="KAS31" s="372" t="s">
        <v>38</v>
      </c>
      <c r="KAT31" s="1021" t="s">
        <v>505</v>
      </c>
      <c r="KAU31" s="1021"/>
      <c r="KAV31" s="1021"/>
      <c r="KAW31" s="1021"/>
      <c r="KAX31" s="1021"/>
      <c r="KAY31" s="1021"/>
      <c r="KAZ31" s="1021"/>
      <c r="KBA31" s="372" t="s">
        <v>38</v>
      </c>
      <c r="KBB31" s="1021" t="s">
        <v>505</v>
      </c>
      <c r="KBC31" s="1021"/>
      <c r="KBD31" s="1021"/>
      <c r="KBE31" s="1021"/>
      <c r="KBF31" s="1021"/>
      <c r="KBG31" s="1021"/>
      <c r="KBH31" s="1021"/>
      <c r="KBI31" s="372" t="s">
        <v>38</v>
      </c>
      <c r="KBJ31" s="1021" t="s">
        <v>505</v>
      </c>
      <c r="KBK31" s="1021"/>
      <c r="KBL31" s="1021"/>
      <c r="KBM31" s="1021"/>
      <c r="KBN31" s="1021"/>
      <c r="KBO31" s="1021"/>
      <c r="KBP31" s="1021"/>
      <c r="KBQ31" s="372" t="s">
        <v>38</v>
      </c>
      <c r="KBR31" s="1021" t="s">
        <v>505</v>
      </c>
      <c r="KBS31" s="1021"/>
      <c r="KBT31" s="1021"/>
      <c r="KBU31" s="1021"/>
      <c r="KBV31" s="1021"/>
      <c r="KBW31" s="1021"/>
      <c r="KBX31" s="1021"/>
      <c r="KBY31" s="372" t="s">
        <v>38</v>
      </c>
      <c r="KBZ31" s="1021" t="s">
        <v>505</v>
      </c>
      <c r="KCA31" s="1021"/>
      <c r="KCB31" s="1021"/>
      <c r="KCC31" s="1021"/>
      <c r="KCD31" s="1021"/>
      <c r="KCE31" s="1021"/>
      <c r="KCF31" s="1021"/>
      <c r="KCG31" s="372" t="s">
        <v>38</v>
      </c>
      <c r="KCH31" s="1021" t="s">
        <v>505</v>
      </c>
      <c r="KCI31" s="1021"/>
      <c r="KCJ31" s="1021"/>
      <c r="KCK31" s="1021"/>
      <c r="KCL31" s="1021"/>
      <c r="KCM31" s="1021"/>
      <c r="KCN31" s="1021"/>
      <c r="KCO31" s="372" t="s">
        <v>38</v>
      </c>
      <c r="KCP31" s="1021" t="s">
        <v>505</v>
      </c>
      <c r="KCQ31" s="1021"/>
      <c r="KCR31" s="1021"/>
      <c r="KCS31" s="1021"/>
      <c r="KCT31" s="1021"/>
      <c r="KCU31" s="1021"/>
      <c r="KCV31" s="1021"/>
      <c r="KCW31" s="372" t="s">
        <v>38</v>
      </c>
      <c r="KCX31" s="1021" t="s">
        <v>505</v>
      </c>
      <c r="KCY31" s="1021"/>
      <c r="KCZ31" s="1021"/>
      <c r="KDA31" s="1021"/>
      <c r="KDB31" s="1021"/>
      <c r="KDC31" s="1021"/>
      <c r="KDD31" s="1021"/>
      <c r="KDE31" s="372" t="s">
        <v>38</v>
      </c>
      <c r="KDF31" s="1021" t="s">
        <v>505</v>
      </c>
      <c r="KDG31" s="1021"/>
      <c r="KDH31" s="1021"/>
      <c r="KDI31" s="1021"/>
      <c r="KDJ31" s="1021"/>
      <c r="KDK31" s="1021"/>
      <c r="KDL31" s="1021"/>
      <c r="KDM31" s="372" t="s">
        <v>38</v>
      </c>
      <c r="KDN31" s="1021" t="s">
        <v>505</v>
      </c>
      <c r="KDO31" s="1021"/>
      <c r="KDP31" s="1021"/>
      <c r="KDQ31" s="1021"/>
      <c r="KDR31" s="1021"/>
      <c r="KDS31" s="1021"/>
      <c r="KDT31" s="1021"/>
      <c r="KDU31" s="372" t="s">
        <v>38</v>
      </c>
      <c r="KDV31" s="1021" t="s">
        <v>505</v>
      </c>
      <c r="KDW31" s="1021"/>
      <c r="KDX31" s="1021"/>
      <c r="KDY31" s="1021"/>
      <c r="KDZ31" s="1021"/>
      <c r="KEA31" s="1021"/>
      <c r="KEB31" s="1021"/>
      <c r="KEC31" s="372" t="s">
        <v>38</v>
      </c>
      <c r="KED31" s="1021" t="s">
        <v>505</v>
      </c>
      <c r="KEE31" s="1021"/>
      <c r="KEF31" s="1021"/>
      <c r="KEG31" s="1021"/>
      <c r="KEH31" s="1021"/>
      <c r="KEI31" s="1021"/>
      <c r="KEJ31" s="1021"/>
      <c r="KEK31" s="372" t="s">
        <v>38</v>
      </c>
      <c r="KEL31" s="1021" t="s">
        <v>505</v>
      </c>
      <c r="KEM31" s="1021"/>
      <c r="KEN31" s="1021"/>
      <c r="KEO31" s="1021"/>
      <c r="KEP31" s="1021"/>
      <c r="KEQ31" s="1021"/>
      <c r="KER31" s="1021"/>
      <c r="KES31" s="372" t="s">
        <v>38</v>
      </c>
      <c r="KET31" s="1021" t="s">
        <v>505</v>
      </c>
      <c r="KEU31" s="1021"/>
      <c r="KEV31" s="1021"/>
      <c r="KEW31" s="1021"/>
      <c r="KEX31" s="1021"/>
      <c r="KEY31" s="1021"/>
      <c r="KEZ31" s="1021"/>
      <c r="KFA31" s="372" t="s">
        <v>38</v>
      </c>
      <c r="KFB31" s="1021" t="s">
        <v>505</v>
      </c>
      <c r="KFC31" s="1021"/>
      <c r="KFD31" s="1021"/>
      <c r="KFE31" s="1021"/>
      <c r="KFF31" s="1021"/>
      <c r="KFG31" s="1021"/>
      <c r="KFH31" s="1021"/>
      <c r="KFI31" s="372" t="s">
        <v>38</v>
      </c>
      <c r="KFJ31" s="1021" t="s">
        <v>505</v>
      </c>
      <c r="KFK31" s="1021"/>
      <c r="KFL31" s="1021"/>
      <c r="KFM31" s="1021"/>
      <c r="KFN31" s="1021"/>
      <c r="KFO31" s="1021"/>
      <c r="KFP31" s="1021"/>
      <c r="KFQ31" s="372" t="s">
        <v>38</v>
      </c>
      <c r="KFR31" s="1021" t="s">
        <v>505</v>
      </c>
      <c r="KFS31" s="1021"/>
      <c r="KFT31" s="1021"/>
      <c r="KFU31" s="1021"/>
      <c r="KFV31" s="1021"/>
      <c r="KFW31" s="1021"/>
      <c r="KFX31" s="1021"/>
      <c r="KFY31" s="372" t="s">
        <v>38</v>
      </c>
      <c r="KFZ31" s="1021" t="s">
        <v>505</v>
      </c>
      <c r="KGA31" s="1021"/>
      <c r="KGB31" s="1021"/>
      <c r="KGC31" s="1021"/>
      <c r="KGD31" s="1021"/>
      <c r="KGE31" s="1021"/>
      <c r="KGF31" s="1021"/>
      <c r="KGG31" s="372" t="s">
        <v>38</v>
      </c>
      <c r="KGH31" s="1021" t="s">
        <v>505</v>
      </c>
      <c r="KGI31" s="1021"/>
      <c r="KGJ31" s="1021"/>
      <c r="KGK31" s="1021"/>
      <c r="KGL31" s="1021"/>
      <c r="KGM31" s="1021"/>
      <c r="KGN31" s="1021"/>
      <c r="KGO31" s="372" t="s">
        <v>38</v>
      </c>
      <c r="KGP31" s="1021" t="s">
        <v>505</v>
      </c>
      <c r="KGQ31" s="1021"/>
      <c r="KGR31" s="1021"/>
      <c r="KGS31" s="1021"/>
      <c r="KGT31" s="1021"/>
      <c r="KGU31" s="1021"/>
      <c r="KGV31" s="1021"/>
      <c r="KGW31" s="372" t="s">
        <v>38</v>
      </c>
      <c r="KGX31" s="1021" t="s">
        <v>505</v>
      </c>
      <c r="KGY31" s="1021"/>
      <c r="KGZ31" s="1021"/>
      <c r="KHA31" s="1021"/>
      <c r="KHB31" s="1021"/>
      <c r="KHC31" s="1021"/>
      <c r="KHD31" s="1021"/>
      <c r="KHE31" s="372" t="s">
        <v>38</v>
      </c>
      <c r="KHF31" s="1021" t="s">
        <v>505</v>
      </c>
      <c r="KHG31" s="1021"/>
      <c r="KHH31" s="1021"/>
      <c r="KHI31" s="1021"/>
      <c r="KHJ31" s="1021"/>
      <c r="KHK31" s="1021"/>
      <c r="KHL31" s="1021"/>
      <c r="KHM31" s="372" t="s">
        <v>38</v>
      </c>
      <c r="KHN31" s="1021" t="s">
        <v>505</v>
      </c>
      <c r="KHO31" s="1021"/>
      <c r="KHP31" s="1021"/>
      <c r="KHQ31" s="1021"/>
      <c r="KHR31" s="1021"/>
      <c r="KHS31" s="1021"/>
      <c r="KHT31" s="1021"/>
      <c r="KHU31" s="372" t="s">
        <v>38</v>
      </c>
      <c r="KHV31" s="1021" t="s">
        <v>505</v>
      </c>
      <c r="KHW31" s="1021"/>
      <c r="KHX31" s="1021"/>
      <c r="KHY31" s="1021"/>
      <c r="KHZ31" s="1021"/>
      <c r="KIA31" s="1021"/>
      <c r="KIB31" s="1021"/>
      <c r="KIC31" s="372" t="s">
        <v>38</v>
      </c>
      <c r="KID31" s="1021" t="s">
        <v>505</v>
      </c>
      <c r="KIE31" s="1021"/>
      <c r="KIF31" s="1021"/>
      <c r="KIG31" s="1021"/>
      <c r="KIH31" s="1021"/>
      <c r="KII31" s="1021"/>
      <c r="KIJ31" s="1021"/>
      <c r="KIK31" s="372" t="s">
        <v>38</v>
      </c>
      <c r="KIL31" s="1021" t="s">
        <v>505</v>
      </c>
      <c r="KIM31" s="1021"/>
      <c r="KIN31" s="1021"/>
      <c r="KIO31" s="1021"/>
      <c r="KIP31" s="1021"/>
      <c r="KIQ31" s="1021"/>
      <c r="KIR31" s="1021"/>
      <c r="KIS31" s="372" t="s">
        <v>38</v>
      </c>
      <c r="KIT31" s="1021" t="s">
        <v>505</v>
      </c>
      <c r="KIU31" s="1021"/>
      <c r="KIV31" s="1021"/>
      <c r="KIW31" s="1021"/>
      <c r="KIX31" s="1021"/>
      <c r="KIY31" s="1021"/>
      <c r="KIZ31" s="1021"/>
      <c r="KJA31" s="372" t="s">
        <v>38</v>
      </c>
      <c r="KJB31" s="1021" t="s">
        <v>505</v>
      </c>
      <c r="KJC31" s="1021"/>
      <c r="KJD31" s="1021"/>
      <c r="KJE31" s="1021"/>
      <c r="KJF31" s="1021"/>
      <c r="KJG31" s="1021"/>
      <c r="KJH31" s="1021"/>
      <c r="KJI31" s="372" t="s">
        <v>38</v>
      </c>
      <c r="KJJ31" s="1021" t="s">
        <v>505</v>
      </c>
      <c r="KJK31" s="1021"/>
      <c r="KJL31" s="1021"/>
      <c r="KJM31" s="1021"/>
      <c r="KJN31" s="1021"/>
      <c r="KJO31" s="1021"/>
      <c r="KJP31" s="1021"/>
      <c r="KJQ31" s="372" t="s">
        <v>38</v>
      </c>
      <c r="KJR31" s="1021" t="s">
        <v>505</v>
      </c>
      <c r="KJS31" s="1021"/>
      <c r="KJT31" s="1021"/>
      <c r="KJU31" s="1021"/>
      <c r="KJV31" s="1021"/>
      <c r="KJW31" s="1021"/>
      <c r="KJX31" s="1021"/>
      <c r="KJY31" s="372" t="s">
        <v>38</v>
      </c>
      <c r="KJZ31" s="1021" t="s">
        <v>505</v>
      </c>
      <c r="KKA31" s="1021"/>
      <c r="KKB31" s="1021"/>
      <c r="KKC31" s="1021"/>
      <c r="KKD31" s="1021"/>
      <c r="KKE31" s="1021"/>
      <c r="KKF31" s="1021"/>
      <c r="KKG31" s="372" t="s">
        <v>38</v>
      </c>
      <c r="KKH31" s="1021" t="s">
        <v>505</v>
      </c>
      <c r="KKI31" s="1021"/>
      <c r="KKJ31" s="1021"/>
      <c r="KKK31" s="1021"/>
      <c r="KKL31" s="1021"/>
      <c r="KKM31" s="1021"/>
      <c r="KKN31" s="1021"/>
      <c r="KKO31" s="372" t="s">
        <v>38</v>
      </c>
      <c r="KKP31" s="1021" t="s">
        <v>505</v>
      </c>
      <c r="KKQ31" s="1021"/>
      <c r="KKR31" s="1021"/>
      <c r="KKS31" s="1021"/>
      <c r="KKT31" s="1021"/>
      <c r="KKU31" s="1021"/>
      <c r="KKV31" s="1021"/>
      <c r="KKW31" s="372" t="s">
        <v>38</v>
      </c>
      <c r="KKX31" s="1021" t="s">
        <v>505</v>
      </c>
      <c r="KKY31" s="1021"/>
      <c r="KKZ31" s="1021"/>
      <c r="KLA31" s="1021"/>
      <c r="KLB31" s="1021"/>
      <c r="KLC31" s="1021"/>
      <c r="KLD31" s="1021"/>
      <c r="KLE31" s="372" t="s">
        <v>38</v>
      </c>
      <c r="KLF31" s="1021" t="s">
        <v>505</v>
      </c>
      <c r="KLG31" s="1021"/>
      <c r="KLH31" s="1021"/>
      <c r="KLI31" s="1021"/>
      <c r="KLJ31" s="1021"/>
      <c r="KLK31" s="1021"/>
      <c r="KLL31" s="1021"/>
      <c r="KLM31" s="372" t="s">
        <v>38</v>
      </c>
      <c r="KLN31" s="1021" t="s">
        <v>505</v>
      </c>
      <c r="KLO31" s="1021"/>
      <c r="KLP31" s="1021"/>
      <c r="KLQ31" s="1021"/>
      <c r="KLR31" s="1021"/>
      <c r="KLS31" s="1021"/>
      <c r="KLT31" s="1021"/>
      <c r="KLU31" s="372" t="s">
        <v>38</v>
      </c>
      <c r="KLV31" s="1021" t="s">
        <v>505</v>
      </c>
      <c r="KLW31" s="1021"/>
      <c r="KLX31" s="1021"/>
      <c r="KLY31" s="1021"/>
      <c r="KLZ31" s="1021"/>
      <c r="KMA31" s="1021"/>
      <c r="KMB31" s="1021"/>
      <c r="KMC31" s="372" t="s">
        <v>38</v>
      </c>
      <c r="KMD31" s="1021" t="s">
        <v>505</v>
      </c>
      <c r="KME31" s="1021"/>
      <c r="KMF31" s="1021"/>
      <c r="KMG31" s="1021"/>
      <c r="KMH31" s="1021"/>
      <c r="KMI31" s="1021"/>
      <c r="KMJ31" s="1021"/>
      <c r="KMK31" s="372" t="s">
        <v>38</v>
      </c>
      <c r="KML31" s="1021" t="s">
        <v>505</v>
      </c>
      <c r="KMM31" s="1021"/>
      <c r="KMN31" s="1021"/>
      <c r="KMO31" s="1021"/>
      <c r="KMP31" s="1021"/>
      <c r="KMQ31" s="1021"/>
      <c r="KMR31" s="1021"/>
      <c r="KMS31" s="372" t="s">
        <v>38</v>
      </c>
      <c r="KMT31" s="1021" t="s">
        <v>505</v>
      </c>
      <c r="KMU31" s="1021"/>
      <c r="KMV31" s="1021"/>
      <c r="KMW31" s="1021"/>
      <c r="KMX31" s="1021"/>
      <c r="KMY31" s="1021"/>
      <c r="KMZ31" s="1021"/>
      <c r="KNA31" s="372" t="s">
        <v>38</v>
      </c>
      <c r="KNB31" s="1021" t="s">
        <v>505</v>
      </c>
      <c r="KNC31" s="1021"/>
      <c r="KND31" s="1021"/>
      <c r="KNE31" s="1021"/>
      <c r="KNF31" s="1021"/>
      <c r="KNG31" s="1021"/>
      <c r="KNH31" s="1021"/>
      <c r="KNI31" s="372" t="s">
        <v>38</v>
      </c>
      <c r="KNJ31" s="1021" t="s">
        <v>505</v>
      </c>
      <c r="KNK31" s="1021"/>
      <c r="KNL31" s="1021"/>
      <c r="KNM31" s="1021"/>
      <c r="KNN31" s="1021"/>
      <c r="KNO31" s="1021"/>
      <c r="KNP31" s="1021"/>
      <c r="KNQ31" s="372" t="s">
        <v>38</v>
      </c>
      <c r="KNR31" s="1021" t="s">
        <v>505</v>
      </c>
      <c r="KNS31" s="1021"/>
      <c r="KNT31" s="1021"/>
      <c r="KNU31" s="1021"/>
      <c r="KNV31" s="1021"/>
      <c r="KNW31" s="1021"/>
      <c r="KNX31" s="1021"/>
      <c r="KNY31" s="372" t="s">
        <v>38</v>
      </c>
      <c r="KNZ31" s="1021" t="s">
        <v>505</v>
      </c>
      <c r="KOA31" s="1021"/>
      <c r="KOB31" s="1021"/>
      <c r="KOC31" s="1021"/>
      <c r="KOD31" s="1021"/>
      <c r="KOE31" s="1021"/>
      <c r="KOF31" s="1021"/>
      <c r="KOG31" s="372" t="s">
        <v>38</v>
      </c>
      <c r="KOH31" s="1021" t="s">
        <v>505</v>
      </c>
      <c r="KOI31" s="1021"/>
      <c r="KOJ31" s="1021"/>
      <c r="KOK31" s="1021"/>
      <c r="KOL31" s="1021"/>
      <c r="KOM31" s="1021"/>
      <c r="KON31" s="1021"/>
      <c r="KOO31" s="372" t="s">
        <v>38</v>
      </c>
      <c r="KOP31" s="1021" t="s">
        <v>505</v>
      </c>
      <c r="KOQ31" s="1021"/>
      <c r="KOR31" s="1021"/>
      <c r="KOS31" s="1021"/>
      <c r="KOT31" s="1021"/>
      <c r="KOU31" s="1021"/>
      <c r="KOV31" s="1021"/>
      <c r="KOW31" s="372" t="s">
        <v>38</v>
      </c>
      <c r="KOX31" s="1021" t="s">
        <v>505</v>
      </c>
      <c r="KOY31" s="1021"/>
      <c r="KOZ31" s="1021"/>
      <c r="KPA31" s="1021"/>
      <c r="KPB31" s="1021"/>
      <c r="KPC31" s="1021"/>
      <c r="KPD31" s="1021"/>
      <c r="KPE31" s="372" t="s">
        <v>38</v>
      </c>
      <c r="KPF31" s="1021" t="s">
        <v>505</v>
      </c>
      <c r="KPG31" s="1021"/>
      <c r="KPH31" s="1021"/>
      <c r="KPI31" s="1021"/>
      <c r="KPJ31" s="1021"/>
      <c r="KPK31" s="1021"/>
      <c r="KPL31" s="1021"/>
      <c r="KPM31" s="372" t="s">
        <v>38</v>
      </c>
      <c r="KPN31" s="1021" t="s">
        <v>505</v>
      </c>
      <c r="KPO31" s="1021"/>
      <c r="KPP31" s="1021"/>
      <c r="KPQ31" s="1021"/>
      <c r="KPR31" s="1021"/>
      <c r="KPS31" s="1021"/>
      <c r="KPT31" s="1021"/>
      <c r="KPU31" s="372" t="s">
        <v>38</v>
      </c>
      <c r="KPV31" s="1021" t="s">
        <v>505</v>
      </c>
      <c r="KPW31" s="1021"/>
      <c r="KPX31" s="1021"/>
      <c r="KPY31" s="1021"/>
      <c r="KPZ31" s="1021"/>
      <c r="KQA31" s="1021"/>
      <c r="KQB31" s="1021"/>
      <c r="KQC31" s="372" t="s">
        <v>38</v>
      </c>
      <c r="KQD31" s="1021" t="s">
        <v>505</v>
      </c>
      <c r="KQE31" s="1021"/>
      <c r="KQF31" s="1021"/>
      <c r="KQG31" s="1021"/>
      <c r="KQH31" s="1021"/>
      <c r="KQI31" s="1021"/>
      <c r="KQJ31" s="1021"/>
      <c r="KQK31" s="372" t="s">
        <v>38</v>
      </c>
      <c r="KQL31" s="1021" t="s">
        <v>505</v>
      </c>
      <c r="KQM31" s="1021"/>
      <c r="KQN31" s="1021"/>
      <c r="KQO31" s="1021"/>
      <c r="KQP31" s="1021"/>
      <c r="KQQ31" s="1021"/>
      <c r="KQR31" s="1021"/>
      <c r="KQS31" s="372" t="s">
        <v>38</v>
      </c>
      <c r="KQT31" s="1021" t="s">
        <v>505</v>
      </c>
      <c r="KQU31" s="1021"/>
      <c r="KQV31" s="1021"/>
      <c r="KQW31" s="1021"/>
      <c r="KQX31" s="1021"/>
      <c r="KQY31" s="1021"/>
      <c r="KQZ31" s="1021"/>
      <c r="KRA31" s="372" t="s">
        <v>38</v>
      </c>
      <c r="KRB31" s="1021" t="s">
        <v>505</v>
      </c>
      <c r="KRC31" s="1021"/>
      <c r="KRD31" s="1021"/>
      <c r="KRE31" s="1021"/>
      <c r="KRF31" s="1021"/>
      <c r="KRG31" s="1021"/>
      <c r="KRH31" s="1021"/>
      <c r="KRI31" s="372" t="s">
        <v>38</v>
      </c>
      <c r="KRJ31" s="1021" t="s">
        <v>505</v>
      </c>
      <c r="KRK31" s="1021"/>
      <c r="KRL31" s="1021"/>
      <c r="KRM31" s="1021"/>
      <c r="KRN31" s="1021"/>
      <c r="KRO31" s="1021"/>
      <c r="KRP31" s="1021"/>
      <c r="KRQ31" s="372" t="s">
        <v>38</v>
      </c>
      <c r="KRR31" s="1021" t="s">
        <v>505</v>
      </c>
      <c r="KRS31" s="1021"/>
      <c r="KRT31" s="1021"/>
      <c r="KRU31" s="1021"/>
      <c r="KRV31" s="1021"/>
      <c r="KRW31" s="1021"/>
      <c r="KRX31" s="1021"/>
      <c r="KRY31" s="372" t="s">
        <v>38</v>
      </c>
      <c r="KRZ31" s="1021" t="s">
        <v>505</v>
      </c>
      <c r="KSA31" s="1021"/>
      <c r="KSB31" s="1021"/>
      <c r="KSC31" s="1021"/>
      <c r="KSD31" s="1021"/>
      <c r="KSE31" s="1021"/>
      <c r="KSF31" s="1021"/>
      <c r="KSG31" s="372" t="s">
        <v>38</v>
      </c>
      <c r="KSH31" s="1021" t="s">
        <v>505</v>
      </c>
      <c r="KSI31" s="1021"/>
      <c r="KSJ31" s="1021"/>
      <c r="KSK31" s="1021"/>
      <c r="KSL31" s="1021"/>
      <c r="KSM31" s="1021"/>
      <c r="KSN31" s="1021"/>
      <c r="KSO31" s="372" t="s">
        <v>38</v>
      </c>
      <c r="KSP31" s="1021" t="s">
        <v>505</v>
      </c>
      <c r="KSQ31" s="1021"/>
      <c r="KSR31" s="1021"/>
      <c r="KSS31" s="1021"/>
      <c r="KST31" s="1021"/>
      <c r="KSU31" s="1021"/>
      <c r="KSV31" s="1021"/>
      <c r="KSW31" s="372" t="s">
        <v>38</v>
      </c>
      <c r="KSX31" s="1021" t="s">
        <v>505</v>
      </c>
      <c r="KSY31" s="1021"/>
      <c r="KSZ31" s="1021"/>
      <c r="KTA31" s="1021"/>
      <c r="KTB31" s="1021"/>
      <c r="KTC31" s="1021"/>
      <c r="KTD31" s="1021"/>
      <c r="KTE31" s="372" t="s">
        <v>38</v>
      </c>
      <c r="KTF31" s="1021" t="s">
        <v>505</v>
      </c>
      <c r="KTG31" s="1021"/>
      <c r="KTH31" s="1021"/>
      <c r="KTI31" s="1021"/>
      <c r="KTJ31" s="1021"/>
      <c r="KTK31" s="1021"/>
      <c r="KTL31" s="1021"/>
      <c r="KTM31" s="372" t="s">
        <v>38</v>
      </c>
      <c r="KTN31" s="1021" t="s">
        <v>505</v>
      </c>
      <c r="KTO31" s="1021"/>
      <c r="KTP31" s="1021"/>
      <c r="KTQ31" s="1021"/>
      <c r="KTR31" s="1021"/>
      <c r="KTS31" s="1021"/>
      <c r="KTT31" s="1021"/>
      <c r="KTU31" s="372" t="s">
        <v>38</v>
      </c>
      <c r="KTV31" s="1021" t="s">
        <v>505</v>
      </c>
      <c r="KTW31" s="1021"/>
      <c r="KTX31" s="1021"/>
      <c r="KTY31" s="1021"/>
      <c r="KTZ31" s="1021"/>
      <c r="KUA31" s="1021"/>
      <c r="KUB31" s="1021"/>
      <c r="KUC31" s="372" t="s">
        <v>38</v>
      </c>
      <c r="KUD31" s="1021" t="s">
        <v>505</v>
      </c>
      <c r="KUE31" s="1021"/>
      <c r="KUF31" s="1021"/>
      <c r="KUG31" s="1021"/>
      <c r="KUH31" s="1021"/>
      <c r="KUI31" s="1021"/>
      <c r="KUJ31" s="1021"/>
      <c r="KUK31" s="372" t="s">
        <v>38</v>
      </c>
      <c r="KUL31" s="1021" t="s">
        <v>505</v>
      </c>
      <c r="KUM31" s="1021"/>
      <c r="KUN31" s="1021"/>
      <c r="KUO31" s="1021"/>
      <c r="KUP31" s="1021"/>
      <c r="KUQ31" s="1021"/>
      <c r="KUR31" s="1021"/>
      <c r="KUS31" s="372" t="s">
        <v>38</v>
      </c>
      <c r="KUT31" s="1021" t="s">
        <v>505</v>
      </c>
      <c r="KUU31" s="1021"/>
      <c r="KUV31" s="1021"/>
      <c r="KUW31" s="1021"/>
      <c r="KUX31" s="1021"/>
      <c r="KUY31" s="1021"/>
      <c r="KUZ31" s="1021"/>
      <c r="KVA31" s="372" t="s">
        <v>38</v>
      </c>
      <c r="KVB31" s="1021" t="s">
        <v>505</v>
      </c>
      <c r="KVC31" s="1021"/>
      <c r="KVD31" s="1021"/>
      <c r="KVE31" s="1021"/>
      <c r="KVF31" s="1021"/>
      <c r="KVG31" s="1021"/>
      <c r="KVH31" s="1021"/>
      <c r="KVI31" s="372" t="s">
        <v>38</v>
      </c>
      <c r="KVJ31" s="1021" t="s">
        <v>505</v>
      </c>
      <c r="KVK31" s="1021"/>
      <c r="KVL31" s="1021"/>
      <c r="KVM31" s="1021"/>
      <c r="KVN31" s="1021"/>
      <c r="KVO31" s="1021"/>
      <c r="KVP31" s="1021"/>
      <c r="KVQ31" s="372" t="s">
        <v>38</v>
      </c>
      <c r="KVR31" s="1021" t="s">
        <v>505</v>
      </c>
      <c r="KVS31" s="1021"/>
      <c r="KVT31" s="1021"/>
      <c r="KVU31" s="1021"/>
      <c r="KVV31" s="1021"/>
      <c r="KVW31" s="1021"/>
      <c r="KVX31" s="1021"/>
      <c r="KVY31" s="372" t="s">
        <v>38</v>
      </c>
      <c r="KVZ31" s="1021" t="s">
        <v>505</v>
      </c>
      <c r="KWA31" s="1021"/>
      <c r="KWB31" s="1021"/>
      <c r="KWC31" s="1021"/>
      <c r="KWD31" s="1021"/>
      <c r="KWE31" s="1021"/>
      <c r="KWF31" s="1021"/>
      <c r="KWG31" s="372" t="s">
        <v>38</v>
      </c>
      <c r="KWH31" s="1021" t="s">
        <v>505</v>
      </c>
      <c r="KWI31" s="1021"/>
      <c r="KWJ31" s="1021"/>
      <c r="KWK31" s="1021"/>
      <c r="KWL31" s="1021"/>
      <c r="KWM31" s="1021"/>
      <c r="KWN31" s="1021"/>
      <c r="KWO31" s="372" t="s">
        <v>38</v>
      </c>
      <c r="KWP31" s="1021" t="s">
        <v>505</v>
      </c>
      <c r="KWQ31" s="1021"/>
      <c r="KWR31" s="1021"/>
      <c r="KWS31" s="1021"/>
      <c r="KWT31" s="1021"/>
      <c r="KWU31" s="1021"/>
      <c r="KWV31" s="1021"/>
      <c r="KWW31" s="372" t="s">
        <v>38</v>
      </c>
      <c r="KWX31" s="1021" t="s">
        <v>505</v>
      </c>
      <c r="KWY31" s="1021"/>
      <c r="KWZ31" s="1021"/>
      <c r="KXA31" s="1021"/>
      <c r="KXB31" s="1021"/>
      <c r="KXC31" s="1021"/>
      <c r="KXD31" s="1021"/>
      <c r="KXE31" s="372" t="s">
        <v>38</v>
      </c>
      <c r="KXF31" s="1021" t="s">
        <v>505</v>
      </c>
      <c r="KXG31" s="1021"/>
      <c r="KXH31" s="1021"/>
      <c r="KXI31" s="1021"/>
      <c r="KXJ31" s="1021"/>
      <c r="KXK31" s="1021"/>
      <c r="KXL31" s="1021"/>
      <c r="KXM31" s="372" t="s">
        <v>38</v>
      </c>
      <c r="KXN31" s="1021" t="s">
        <v>505</v>
      </c>
      <c r="KXO31" s="1021"/>
      <c r="KXP31" s="1021"/>
      <c r="KXQ31" s="1021"/>
      <c r="KXR31" s="1021"/>
      <c r="KXS31" s="1021"/>
      <c r="KXT31" s="1021"/>
      <c r="KXU31" s="372" t="s">
        <v>38</v>
      </c>
      <c r="KXV31" s="1021" t="s">
        <v>505</v>
      </c>
      <c r="KXW31" s="1021"/>
      <c r="KXX31" s="1021"/>
      <c r="KXY31" s="1021"/>
      <c r="KXZ31" s="1021"/>
      <c r="KYA31" s="1021"/>
      <c r="KYB31" s="1021"/>
      <c r="KYC31" s="372" t="s">
        <v>38</v>
      </c>
      <c r="KYD31" s="1021" t="s">
        <v>505</v>
      </c>
      <c r="KYE31" s="1021"/>
      <c r="KYF31" s="1021"/>
      <c r="KYG31" s="1021"/>
      <c r="KYH31" s="1021"/>
      <c r="KYI31" s="1021"/>
      <c r="KYJ31" s="1021"/>
      <c r="KYK31" s="372" t="s">
        <v>38</v>
      </c>
      <c r="KYL31" s="1021" t="s">
        <v>505</v>
      </c>
      <c r="KYM31" s="1021"/>
      <c r="KYN31" s="1021"/>
      <c r="KYO31" s="1021"/>
      <c r="KYP31" s="1021"/>
      <c r="KYQ31" s="1021"/>
      <c r="KYR31" s="1021"/>
      <c r="KYS31" s="372" t="s">
        <v>38</v>
      </c>
      <c r="KYT31" s="1021" t="s">
        <v>505</v>
      </c>
      <c r="KYU31" s="1021"/>
      <c r="KYV31" s="1021"/>
      <c r="KYW31" s="1021"/>
      <c r="KYX31" s="1021"/>
      <c r="KYY31" s="1021"/>
      <c r="KYZ31" s="1021"/>
      <c r="KZA31" s="372" t="s">
        <v>38</v>
      </c>
      <c r="KZB31" s="1021" t="s">
        <v>505</v>
      </c>
      <c r="KZC31" s="1021"/>
      <c r="KZD31" s="1021"/>
      <c r="KZE31" s="1021"/>
      <c r="KZF31" s="1021"/>
      <c r="KZG31" s="1021"/>
      <c r="KZH31" s="1021"/>
      <c r="KZI31" s="372" t="s">
        <v>38</v>
      </c>
      <c r="KZJ31" s="1021" t="s">
        <v>505</v>
      </c>
      <c r="KZK31" s="1021"/>
      <c r="KZL31" s="1021"/>
      <c r="KZM31" s="1021"/>
      <c r="KZN31" s="1021"/>
      <c r="KZO31" s="1021"/>
      <c r="KZP31" s="1021"/>
      <c r="KZQ31" s="372" t="s">
        <v>38</v>
      </c>
      <c r="KZR31" s="1021" t="s">
        <v>505</v>
      </c>
      <c r="KZS31" s="1021"/>
      <c r="KZT31" s="1021"/>
      <c r="KZU31" s="1021"/>
      <c r="KZV31" s="1021"/>
      <c r="KZW31" s="1021"/>
      <c r="KZX31" s="1021"/>
      <c r="KZY31" s="372" t="s">
        <v>38</v>
      </c>
      <c r="KZZ31" s="1021" t="s">
        <v>505</v>
      </c>
      <c r="LAA31" s="1021"/>
      <c r="LAB31" s="1021"/>
      <c r="LAC31" s="1021"/>
      <c r="LAD31" s="1021"/>
      <c r="LAE31" s="1021"/>
      <c r="LAF31" s="1021"/>
      <c r="LAG31" s="372" t="s">
        <v>38</v>
      </c>
      <c r="LAH31" s="1021" t="s">
        <v>505</v>
      </c>
      <c r="LAI31" s="1021"/>
      <c r="LAJ31" s="1021"/>
      <c r="LAK31" s="1021"/>
      <c r="LAL31" s="1021"/>
      <c r="LAM31" s="1021"/>
      <c r="LAN31" s="1021"/>
      <c r="LAO31" s="372" t="s">
        <v>38</v>
      </c>
      <c r="LAP31" s="1021" t="s">
        <v>505</v>
      </c>
      <c r="LAQ31" s="1021"/>
      <c r="LAR31" s="1021"/>
      <c r="LAS31" s="1021"/>
      <c r="LAT31" s="1021"/>
      <c r="LAU31" s="1021"/>
      <c r="LAV31" s="1021"/>
      <c r="LAW31" s="372" t="s">
        <v>38</v>
      </c>
      <c r="LAX31" s="1021" t="s">
        <v>505</v>
      </c>
      <c r="LAY31" s="1021"/>
      <c r="LAZ31" s="1021"/>
      <c r="LBA31" s="1021"/>
      <c r="LBB31" s="1021"/>
      <c r="LBC31" s="1021"/>
      <c r="LBD31" s="1021"/>
      <c r="LBE31" s="372" t="s">
        <v>38</v>
      </c>
      <c r="LBF31" s="1021" t="s">
        <v>505</v>
      </c>
      <c r="LBG31" s="1021"/>
      <c r="LBH31" s="1021"/>
      <c r="LBI31" s="1021"/>
      <c r="LBJ31" s="1021"/>
      <c r="LBK31" s="1021"/>
      <c r="LBL31" s="1021"/>
      <c r="LBM31" s="372" t="s">
        <v>38</v>
      </c>
      <c r="LBN31" s="1021" t="s">
        <v>505</v>
      </c>
      <c r="LBO31" s="1021"/>
      <c r="LBP31" s="1021"/>
      <c r="LBQ31" s="1021"/>
      <c r="LBR31" s="1021"/>
      <c r="LBS31" s="1021"/>
      <c r="LBT31" s="1021"/>
      <c r="LBU31" s="372" t="s">
        <v>38</v>
      </c>
      <c r="LBV31" s="1021" t="s">
        <v>505</v>
      </c>
      <c r="LBW31" s="1021"/>
      <c r="LBX31" s="1021"/>
      <c r="LBY31" s="1021"/>
      <c r="LBZ31" s="1021"/>
      <c r="LCA31" s="1021"/>
      <c r="LCB31" s="1021"/>
      <c r="LCC31" s="372" t="s">
        <v>38</v>
      </c>
      <c r="LCD31" s="1021" t="s">
        <v>505</v>
      </c>
      <c r="LCE31" s="1021"/>
      <c r="LCF31" s="1021"/>
      <c r="LCG31" s="1021"/>
      <c r="LCH31" s="1021"/>
      <c r="LCI31" s="1021"/>
      <c r="LCJ31" s="1021"/>
      <c r="LCK31" s="372" t="s">
        <v>38</v>
      </c>
      <c r="LCL31" s="1021" t="s">
        <v>505</v>
      </c>
      <c r="LCM31" s="1021"/>
      <c r="LCN31" s="1021"/>
      <c r="LCO31" s="1021"/>
      <c r="LCP31" s="1021"/>
      <c r="LCQ31" s="1021"/>
      <c r="LCR31" s="1021"/>
      <c r="LCS31" s="372" t="s">
        <v>38</v>
      </c>
      <c r="LCT31" s="1021" t="s">
        <v>505</v>
      </c>
      <c r="LCU31" s="1021"/>
      <c r="LCV31" s="1021"/>
      <c r="LCW31" s="1021"/>
      <c r="LCX31" s="1021"/>
      <c r="LCY31" s="1021"/>
      <c r="LCZ31" s="1021"/>
      <c r="LDA31" s="372" t="s">
        <v>38</v>
      </c>
      <c r="LDB31" s="1021" t="s">
        <v>505</v>
      </c>
      <c r="LDC31" s="1021"/>
      <c r="LDD31" s="1021"/>
      <c r="LDE31" s="1021"/>
      <c r="LDF31" s="1021"/>
      <c r="LDG31" s="1021"/>
      <c r="LDH31" s="1021"/>
      <c r="LDI31" s="372" t="s">
        <v>38</v>
      </c>
      <c r="LDJ31" s="1021" t="s">
        <v>505</v>
      </c>
      <c r="LDK31" s="1021"/>
      <c r="LDL31" s="1021"/>
      <c r="LDM31" s="1021"/>
      <c r="LDN31" s="1021"/>
      <c r="LDO31" s="1021"/>
      <c r="LDP31" s="1021"/>
      <c r="LDQ31" s="372" t="s">
        <v>38</v>
      </c>
      <c r="LDR31" s="1021" t="s">
        <v>505</v>
      </c>
      <c r="LDS31" s="1021"/>
      <c r="LDT31" s="1021"/>
      <c r="LDU31" s="1021"/>
      <c r="LDV31" s="1021"/>
      <c r="LDW31" s="1021"/>
      <c r="LDX31" s="1021"/>
      <c r="LDY31" s="372" t="s">
        <v>38</v>
      </c>
      <c r="LDZ31" s="1021" t="s">
        <v>505</v>
      </c>
      <c r="LEA31" s="1021"/>
      <c r="LEB31" s="1021"/>
      <c r="LEC31" s="1021"/>
      <c r="LED31" s="1021"/>
      <c r="LEE31" s="1021"/>
      <c r="LEF31" s="1021"/>
      <c r="LEG31" s="372" t="s">
        <v>38</v>
      </c>
      <c r="LEH31" s="1021" t="s">
        <v>505</v>
      </c>
      <c r="LEI31" s="1021"/>
      <c r="LEJ31" s="1021"/>
      <c r="LEK31" s="1021"/>
      <c r="LEL31" s="1021"/>
      <c r="LEM31" s="1021"/>
      <c r="LEN31" s="1021"/>
      <c r="LEO31" s="372" t="s">
        <v>38</v>
      </c>
      <c r="LEP31" s="1021" t="s">
        <v>505</v>
      </c>
      <c r="LEQ31" s="1021"/>
      <c r="LER31" s="1021"/>
      <c r="LES31" s="1021"/>
      <c r="LET31" s="1021"/>
      <c r="LEU31" s="1021"/>
      <c r="LEV31" s="1021"/>
      <c r="LEW31" s="372" t="s">
        <v>38</v>
      </c>
      <c r="LEX31" s="1021" t="s">
        <v>505</v>
      </c>
      <c r="LEY31" s="1021"/>
      <c r="LEZ31" s="1021"/>
      <c r="LFA31" s="1021"/>
      <c r="LFB31" s="1021"/>
      <c r="LFC31" s="1021"/>
      <c r="LFD31" s="1021"/>
      <c r="LFE31" s="372" t="s">
        <v>38</v>
      </c>
      <c r="LFF31" s="1021" t="s">
        <v>505</v>
      </c>
      <c r="LFG31" s="1021"/>
      <c r="LFH31" s="1021"/>
      <c r="LFI31" s="1021"/>
      <c r="LFJ31" s="1021"/>
      <c r="LFK31" s="1021"/>
      <c r="LFL31" s="1021"/>
      <c r="LFM31" s="372" t="s">
        <v>38</v>
      </c>
      <c r="LFN31" s="1021" t="s">
        <v>505</v>
      </c>
      <c r="LFO31" s="1021"/>
      <c r="LFP31" s="1021"/>
      <c r="LFQ31" s="1021"/>
      <c r="LFR31" s="1021"/>
      <c r="LFS31" s="1021"/>
      <c r="LFT31" s="1021"/>
      <c r="LFU31" s="372" t="s">
        <v>38</v>
      </c>
      <c r="LFV31" s="1021" t="s">
        <v>505</v>
      </c>
      <c r="LFW31" s="1021"/>
      <c r="LFX31" s="1021"/>
      <c r="LFY31" s="1021"/>
      <c r="LFZ31" s="1021"/>
      <c r="LGA31" s="1021"/>
      <c r="LGB31" s="1021"/>
      <c r="LGC31" s="372" t="s">
        <v>38</v>
      </c>
      <c r="LGD31" s="1021" t="s">
        <v>505</v>
      </c>
      <c r="LGE31" s="1021"/>
      <c r="LGF31" s="1021"/>
      <c r="LGG31" s="1021"/>
      <c r="LGH31" s="1021"/>
      <c r="LGI31" s="1021"/>
      <c r="LGJ31" s="1021"/>
      <c r="LGK31" s="372" t="s">
        <v>38</v>
      </c>
      <c r="LGL31" s="1021" t="s">
        <v>505</v>
      </c>
      <c r="LGM31" s="1021"/>
      <c r="LGN31" s="1021"/>
      <c r="LGO31" s="1021"/>
      <c r="LGP31" s="1021"/>
      <c r="LGQ31" s="1021"/>
      <c r="LGR31" s="1021"/>
      <c r="LGS31" s="372" t="s">
        <v>38</v>
      </c>
      <c r="LGT31" s="1021" t="s">
        <v>505</v>
      </c>
      <c r="LGU31" s="1021"/>
      <c r="LGV31" s="1021"/>
      <c r="LGW31" s="1021"/>
      <c r="LGX31" s="1021"/>
      <c r="LGY31" s="1021"/>
      <c r="LGZ31" s="1021"/>
      <c r="LHA31" s="372" t="s">
        <v>38</v>
      </c>
      <c r="LHB31" s="1021" t="s">
        <v>505</v>
      </c>
      <c r="LHC31" s="1021"/>
      <c r="LHD31" s="1021"/>
      <c r="LHE31" s="1021"/>
      <c r="LHF31" s="1021"/>
      <c r="LHG31" s="1021"/>
      <c r="LHH31" s="1021"/>
      <c r="LHI31" s="372" t="s">
        <v>38</v>
      </c>
      <c r="LHJ31" s="1021" t="s">
        <v>505</v>
      </c>
      <c r="LHK31" s="1021"/>
      <c r="LHL31" s="1021"/>
      <c r="LHM31" s="1021"/>
      <c r="LHN31" s="1021"/>
      <c r="LHO31" s="1021"/>
      <c r="LHP31" s="1021"/>
      <c r="LHQ31" s="372" t="s">
        <v>38</v>
      </c>
      <c r="LHR31" s="1021" t="s">
        <v>505</v>
      </c>
      <c r="LHS31" s="1021"/>
      <c r="LHT31" s="1021"/>
      <c r="LHU31" s="1021"/>
      <c r="LHV31" s="1021"/>
      <c r="LHW31" s="1021"/>
      <c r="LHX31" s="1021"/>
      <c r="LHY31" s="372" t="s">
        <v>38</v>
      </c>
      <c r="LHZ31" s="1021" t="s">
        <v>505</v>
      </c>
      <c r="LIA31" s="1021"/>
      <c r="LIB31" s="1021"/>
      <c r="LIC31" s="1021"/>
      <c r="LID31" s="1021"/>
      <c r="LIE31" s="1021"/>
      <c r="LIF31" s="1021"/>
      <c r="LIG31" s="372" t="s">
        <v>38</v>
      </c>
      <c r="LIH31" s="1021" t="s">
        <v>505</v>
      </c>
      <c r="LII31" s="1021"/>
      <c r="LIJ31" s="1021"/>
      <c r="LIK31" s="1021"/>
      <c r="LIL31" s="1021"/>
      <c r="LIM31" s="1021"/>
      <c r="LIN31" s="1021"/>
      <c r="LIO31" s="372" t="s">
        <v>38</v>
      </c>
      <c r="LIP31" s="1021" t="s">
        <v>505</v>
      </c>
      <c r="LIQ31" s="1021"/>
      <c r="LIR31" s="1021"/>
      <c r="LIS31" s="1021"/>
      <c r="LIT31" s="1021"/>
      <c r="LIU31" s="1021"/>
      <c r="LIV31" s="1021"/>
      <c r="LIW31" s="372" t="s">
        <v>38</v>
      </c>
      <c r="LIX31" s="1021" t="s">
        <v>505</v>
      </c>
      <c r="LIY31" s="1021"/>
      <c r="LIZ31" s="1021"/>
      <c r="LJA31" s="1021"/>
      <c r="LJB31" s="1021"/>
      <c r="LJC31" s="1021"/>
      <c r="LJD31" s="1021"/>
      <c r="LJE31" s="372" t="s">
        <v>38</v>
      </c>
      <c r="LJF31" s="1021" t="s">
        <v>505</v>
      </c>
      <c r="LJG31" s="1021"/>
      <c r="LJH31" s="1021"/>
      <c r="LJI31" s="1021"/>
      <c r="LJJ31" s="1021"/>
      <c r="LJK31" s="1021"/>
      <c r="LJL31" s="1021"/>
      <c r="LJM31" s="372" t="s">
        <v>38</v>
      </c>
      <c r="LJN31" s="1021" t="s">
        <v>505</v>
      </c>
      <c r="LJO31" s="1021"/>
      <c r="LJP31" s="1021"/>
      <c r="LJQ31" s="1021"/>
      <c r="LJR31" s="1021"/>
      <c r="LJS31" s="1021"/>
      <c r="LJT31" s="1021"/>
      <c r="LJU31" s="372" t="s">
        <v>38</v>
      </c>
      <c r="LJV31" s="1021" t="s">
        <v>505</v>
      </c>
      <c r="LJW31" s="1021"/>
      <c r="LJX31" s="1021"/>
      <c r="LJY31" s="1021"/>
      <c r="LJZ31" s="1021"/>
      <c r="LKA31" s="1021"/>
      <c r="LKB31" s="1021"/>
      <c r="LKC31" s="372" t="s">
        <v>38</v>
      </c>
      <c r="LKD31" s="1021" t="s">
        <v>505</v>
      </c>
      <c r="LKE31" s="1021"/>
      <c r="LKF31" s="1021"/>
      <c r="LKG31" s="1021"/>
      <c r="LKH31" s="1021"/>
      <c r="LKI31" s="1021"/>
      <c r="LKJ31" s="1021"/>
      <c r="LKK31" s="372" t="s">
        <v>38</v>
      </c>
      <c r="LKL31" s="1021" t="s">
        <v>505</v>
      </c>
      <c r="LKM31" s="1021"/>
      <c r="LKN31" s="1021"/>
      <c r="LKO31" s="1021"/>
      <c r="LKP31" s="1021"/>
      <c r="LKQ31" s="1021"/>
      <c r="LKR31" s="1021"/>
      <c r="LKS31" s="372" t="s">
        <v>38</v>
      </c>
      <c r="LKT31" s="1021" t="s">
        <v>505</v>
      </c>
      <c r="LKU31" s="1021"/>
      <c r="LKV31" s="1021"/>
      <c r="LKW31" s="1021"/>
      <c r="LKX31" s="1021"/>
      <c r="LKY31" s="1021"/>
      <c r="LKZ31" s="1021"/>
      <c r="LLA31" s="372" t="s">
        <v>38</v>
      </c>
      <c r="LLB31" s="1021" t="s">
        <v>505</v>
      </c>
      <c r="LLC31" s="1021"/>
      <c r="LLD31" s="1021"/>
      <c r="LLE31" s="1021"/>
      <c r="LLF31" s="1021"/>
      <c r="LLG31" s="1021"/>
      <c r="LLH31" s="1021"/>
      <c r="LLI31" s="372" t="s">
        <v>38</v>
      </c>
      <c r="LLJ31" s="1021" t="s">
        <v>505</v>
      </c>
      <c r="LLK31" s="1021"/>
      <c r="LLL31" s="1021"/>
      <c r="LLM31" s="1021"/>
      <c r="LLN31" s="1021"/>
      <c r="LLO31" s="1021"/>
      <c r="LLP31" s="1021"/>
      <c r="LLQ31" s="372" t="s">
        <v>38</v>
      </c>
      <c r="LLR31" s="1021" t="s">
        <v>505</v>
      </c>
      <c r="LLS31" s="1021"/>
      <c r="LLT31" s="1021"/>
      <c r="LLU31" s="1021"/>
      <c r="LLV31" s="1021"/>
      <c r="LLW31" s="1021"/>
      <c r="LLX31" s="1021"/>
      <c r="LLY31" s="372" t="s">
        <v>38</v>
      </c>
      <c r="LLZ31" s="1021" t="s">
        <v>505</v>
      </c>
      <c r="LMA31" s="1021"/>
      <c r="LMB31" s="1021"/>
      <c r="LMC31" s="1021"/>
      <c r="LMD31" s="1021"/>
      <c r="LME31" s="1021"/>
      <c r="LMF31" s="1021"/>
      <c r="LMG31" s="372" t="s">
        <v>38</v>
      </c>
      <c r="LMH31" s="1021" t="s">
        <v>505</v>
      </c>
      <c r="LMI31" s="1021"/>
      <c r="LMJ31" s="1021"/>
      <c r="LMK31" s="1021"/>
      <c r="LML31" s="1021"/>
      <c r="LMM31" s="1021"/>
      <c r="LMN31" s="1021"/>
      <c r="LMO31" s="372" t="s">
        <v>38</v>
      </c>
      <c r="LMP31" s="1021" t="s">
        <v>505</v>
      </c>
      <c r="LMQ31" s="1021"/>
      <c r="LMR31" s="1021"/>
      <c r="LMS31" s="1021"/>
      <c r="LMT31" s="1021"/>
      <c r="LMU31" s="1021"/>
      <c r="LMV31" s="1021"/>
      <c r="LMW31" s="372" t="s">
        <v>38</v>
      </c>
      <c r="LMX31" s="1021" t="s">
        <v>505</v>
      </c>
      <c r="LMY31" s="1021"/>
      <c r="LMZ31" s="1021"/>
      <c r="LNA31" s="1021"/>
      <c r="LNB31" s="1021"/>
      <c r="LNC31" s="1021"/>
      <c r="LND31" s="1021"/>
      <c r="LNE31" s="372" t="s">
        <v>38</v>
      </c>
      <c r="LNF31" s="1021" t="s">
        <v>505</v>
      </c>
      <c r="LNG31" s="1021"/>
      <c r="LNH31" s="1021"/>
      <c r="LNI31" s="1021"/>
      <c r="LNJ31" s="1021"/>
      <c r="LNK31" s="1021"/>
      <c r="LNL31" s="1021"/>
      <c r="LNM31" s="372" t="s">
        <v>38</v>
      </c>
      <c r="LNN31" s="1021" t="s">
        <v>505</v>
      </c>
      <c r="LNO31" s="1021"/>
      <c r="LNP31" s="1021"/>
      <c r="LNQ31" s="1021"/>
      <c r="LNR31" s="1021"/>
      <c r="LNS31" s="1021"/>
      <c r="LNT31" s="1021"/>
      <c r="LNU31" s="372" t="s">
        <v>38</v>
      </c>
      <c r="LNV31" s="1021" t="s">
        <v>505</v>
      </c>
      <c r="LNW31" s="1021"/>
      <c r="LNX31" s="1021"/>
      <c r="LNY31" s="1021"/>
      <c r="LNZ31" s="1021"/>
      <c r="LOA31" s="1021"/>
      <c r="LOB31" s="1021"/>
      <c r="LOC31" s="372" t="s">
        <v>38</v>
      </c>
      <c r="LOD31" s="1021" t="s">
        <v>505</v>
      </c>
      <c r="LOE31" s="1021"/>
      <c r="LOF31" s="1021"/>
      <c r="LOG31" s="1021"/>
      <c r="LOH31" s="1021"/>
      <c r="LOI31" s="1021"/>
      <c r="LOJ31" s="1021"/>
      <c r="LOK31" s="372" t="s">
        <v>38</v>
      </c>
      <c r="LOL31" s="1021" t="s">
        <v>505</v>
      </c>
      <c r="LOM31" s="1021"/>
      <c r="LON31" s="1021"/>
      <c r="LOO31" s="1021"/>
      <c r="LOP31" s="1021"/>
      <c r="LOQ31" s="1021"/>
      <c r="LOR31" s="1021"/>
      <c r="LOS31" s="372" t="s">
        <v>38</v>
      </c>
      <c r="LOT31" s="1021" t="s">
        <v>505</v>
      </c>
      <c r="LOU31" s="1021"/>
      <c r="LOV31" s="1021"/>
      <c r="LOW31" s="1021"/>
      <c r="LOX31" s="1021"/>
      <c r="LOY31" s="1021"/>
      <c r="LOZ31" s="1021"/>
      <c r="LPA31" s="372" t="s">
        <v>38</v>
      </c>
      <c r="LPB31" s="1021" t="s">
        <v>505</v>
      </c>
      <c r="LPC31" s="1021"/>
      <c r="LPD31" s="1021"/>
      <c r="LPE31" s="1021"/>
      <c r="LPF31" s="1021"/>
      <c r="LPG31" s="1021"/>
      <c r="LPH31" s="1021"/>
      <c r="LPI31" s="372" t="s">
        <v>38</v>
      </c>
      <c r="LPJ31" s="1021" t="s">
        <v>505</v>
      </c>
      <c r="LPK31" s="1021"/>
      <c r="LPL31" s="1021"/>
      <c r="LPM31" s="1021"/>
      <c r="LPN31" s="1021"/>
      <c r="LPO31" s="1021"/>
      <c r="LPP31" s="1021"/>
      <c r="LPQ31" s="372" t="s">
        <v>38</v>
      </c>
      <c r="LPR31" s="1021" t="s">
        <v>505</v>
      </c>
      <c r="LPS31" s="1021"/>
      <c r="LPT31" s="1021"/>
      <c r="LPU31" s="1021"/>
      <c r="LPV31" s="1021"/>
      <c r="LPW31" s="1021"/>
      <c r="LPX31" s="1021"/>
      <c r="LPY31" s="372" t="s">
        <v>38</v>
      </c>
      <c r="LPZ31" s="1021" t="s">
        <v>505</v>
      </c>
      <c r="LQA31" s="1021"/>
      <c r="LQB31" s="1021"/>
      <c r="LQC31" s="1021"/>
      <c r="LQD31" s="1021"/>
      <c r="LQE31" s="1021"/>
      <c r="LQF31" s="1021"/>
      <c r="LQG31" s="372" t="s">
        <v>38</v>
      </c>
      <c r="LQH31" s="1021" t="s">
        <v>505</v>
      </c>
      <c r="LQI31" s="1021"/>
      <c r="LQJ31" s="1021"/>
      <c r="LQK31" s="1021"/>
      <c r="LQL31" s="1021"/>
      <c r="LQM31" s="1021"/>
      <c r="LQN31" s="1021"/>
      <c r="LQO31" s="372" t="s">
        <v>38</v>
      </c>
      <c r="LQP31" s="1021" t="s">
        <v>505</v>
      </c>
      <c r="LQQ31" s="1021"/>
      <c r="LQR31" s="1021"/>
      <c r="LQS31" s="1021"/>
      <c r="LQT31" s="1021"/>
      <c r="LQU31" s="1021"/>
      <c r="LQV31" s="1021"/>
      <c r="LQW31" s="372" t="s">
        <v>38</v>
      </c>
      <c r="LQX31" s="1021" t="s">
        <v>505</v>
      </c>
      <c r="LQY31" s="1021"/>
      <c r="LQZ31" s="1021"/>
      <c r="LRA31" s="1021"/>
      <c r="LRB31" s="1021"/>
      <c r="LRC31" s="1021"/>
      <c r="LRD31" s="1021"/>
      <c r="LRE31" s="372" t="s">
        <v>38</v>
      </c>
      <c r="LRF31" s="1021" t="s">
        <v>505</v>
      </c>
      <c r="LRG31" s="1021"/>
      <c r="LRH31" s="1021"/>
      <c r="LRI31" s="1021"/>
      <c r="LRJ31" s="1021"/>
      <c r="LRK31" s="1021"/>
      <c r="LRL31" s="1021"/>
      <c r="LRM31" s="372" t="s">
        <v>38</v>
      </c>
      <c r="LRN31" s="1021" t="s">
        <v>505</v>
      </c>
      <c r="LRO31" s="1021"/>
      <c r="LRP31" s="1021"/>
      <c r="LRQ31" s="1021"/>
      <c r="LRR31" s="1021"/>
      <c r="LRS31" s="1021"/>
      <c r="LRT31" s="1021"/>
      <c r="LRU31" s="372" t="s">
        <v>38</v>
      </c>
      <c r="LRV31" s="1021" t="s">
        <v>505</v>
      </c>
      <c r="LRW31" s="1021"/>
      <c r="LRX31" s="1021"/>
      <c r="LRY31" s="1021"/>
      <c r="LRZ31" s="1021"/>
      <c r="LSA31" s="1021"/>
      <c r="LSB31" s="1021"/>
      <c r="LSC31" s="372" t="s">
        <v>38</v>
      </c>
      <c r="LSD31" s="1021" t="s">
        <v>505</v>
      </c>
      <c r="LSE31" s="1021"/>
      <c r="LSF31" s="1021"/>
      <c r="LSG31" s="1021"/>
      <c r="LSH31" s="1021"/>
      <c r="LSI31" s="1021"/>
      <c r="LSJ31" s="1021"/>
      <c r="LSK31" s="372" t="s">
        <v>38</v>
      </c>
      <c r="LSL31" s="1021" t="s">
        <v>505</v>
      </c>
      <c r="LSM31" s="1021"/>
      <c r="LSN31" s="1021"/>
      <c r="LSO31" s="1021"/>
      <c r="LSP31" s="1021"/>
      <c r="LSQ31" s="1021"/>
      <c r="LSR31" s="1021"/>
      <c r="LSS31" s="372" t="s">
        <v>38</v>
      </c>
      <c r="LST31" s="1021" t="s">
        <v>505</v>
      </c>
      <c r="LSU31" s="1021"/>
      <c r="LSV31" s="1021"/>
      <c r="LSW31" s="1021"/>
      <c r="LSX31" s="1021"/>
      <c r="LSY31" s="1021"/>
      <c r="LSZ31" s="1021"/>
      <c r="LTA31" s="372" t="s">
        <v>38</v>
      </c>
      <c r="LTB31" s="1021" t="s">
        <v>505</v>
      </c>
      <c r="LTC31" s="1021"/>
      <c r="LTD31" s="1021"/>
      <c r="LTE31" s="1021"/>
      <c r="LTF31" s="1021"/>
      <c r="LTG31" s="1021"/>
      <c r="LTH31" s="1021"/>
      <c r="LTI31" s="372" t="s">
        <v>38</v>
      </c>
      <c r="LTJ31" s="1021" t="s">
        <v>505</v>
      </c>
      <c r="LTK31" s="1021"/>
      <c r="LTL31" s="1021"/>
      <c r="LTM31" s="1021"/>
      <c r="LTN31" s="1021"/>
      <c r="LTO31" s="1021"/>
      <c r="LTP31" s="1021"/>
      <c r="LTQ31" s="372" t="s">
        <v>38</v>
      </c>
      <c r="LTR31" s="1021" t="s">
        <v>505</v>
      </c>
      <c r="LTS31" s="1021"/>
      <c r="LTT31" s="1021"/>
      <c r="LTU31" s="1021"/>
      <c r="LTV31" s="1021"/>
      <c r="LTW31" s="1021"/>
      <c r="LTX31" s="1021"/>
      <c r="LTY31" s="372" t="s">
        <v>38</v>
      </c>
      <c r="LTZ31" s="1021" t="s">
        <v>505</v>
      </c>
      <c r="LUA31" s="1021"/>
      <c r="LUB31" s="1021"/>
      <c r="LUC31" s="1021"/>
      <c r="LUD31" s="1021"/>
      <c r="LUE31" s="1021"/>
      <c r="LUF31" s="1021"/>
      <c r="LUG31" s="372" t="s">
        <v>38</v>
      </c>
      <c r="LUH31" s="1021" t="s">
        <v>505</v>
      </c>
      <c r="LUI31" s="1021"/>
      <c r="LUJ31" s="1021"/>
      <c r="LUK31" s="1021"/>
      <c r="LUL31" s="1021"/>
      <c r="LUM31" s="1021"/>
      <c r="LUN31" s="1021"/>
      <c r="LUO31" s="372" t="s">
        <v>38</v>
      </c>
      <c r="LUP31" s="1021" t="s">
        <v>505</v>
      </c>
      <c r="LUQ31" s="1021"/>
      <c r="LUR31" s="1021"/>
      <c r="LUS31" s="1021"/>
      <c r="LUT31" s="1021"/>
      <c r="LUU31" s="1021"/>
      <c r="LUV31" s="1021"/>
      <c r="LUW31" s="372" t="s">
        <v>38</v>
      </c>
      <c r="LUX31" s="1021" t="s">
        <v>505</v>
      </c>
      <c r="LUY31" s="1021"/>
      <c r="LUZ31" s="1021"/>
      <c r="LVA31" s="1021"/>
      <c r="LVB31" s="1021"/>
      <c r="LVC31" s="1021"/>
      <c r="LVD31" s="1021"/>
      <c r="LVE31" s="372" t="s">
        <v>38</v>
      </c>
      <c r="LVF31" s="1021" t="s">
        <v>505</v>
      </c>
      <c r="LVG31" s="1021"/>
      <c r="LVH31" s="1021"/>
      <c r="LVI31" s="1021"/>
      <c r="LVJ31" s="1021"/>
      <c r="LVK31" s="1021"/>
      <c r="LVL31" s="1021"/>
      <c r="LVM31" s="372" t="s">
        <v>38</v>
      </c>
      <c r="LVN31" s="1021" t="s">
        <v>505</v>
      </c>
      <c r="LVO31" s="1021"/>
      <c r="LVP31" s="1021"/>
      <c r="LVQ31" s="1021"/>
      <c r="LVR31" s="1021"/>
      <c r="LVS31" s="1021"/>
      <c r="LVT31" s="1021"/>
      <c r="LVU31" s="372" t="s">
        <v>38</v>
      </c>
      <c r="LVV31" s="1021" t="s">
        <v>505</v>
      </c>
      <c r="LVW31" s="1021"/>
      <c r="LVX31" s="1021"/>
      <c r="LVY31" s="1021"/>
      <c r="LVZ31" s="1021"/>
      <c r="LWA31" s="1021"/>
      <c r="LWB31" s="1021"/>
      <c r="LWC31" s="372" t="s">
        <v>38</v>
      </c>
      <c r="LWD31" s="1021" t="s">
        <v>505</v>
      </c>
      <c r="LWE31" s="1021"/>
      <c r="LWF31" s="1021"/>
      <c r="LWG31" s="1021"/>
      <c r="LWH31" s="1021"/>
      <c r="LWI31" s="1021"/>
      <c r="LWJ31" s="1021"/>
      <c r="LWK31" s="372" t="s">
        <v>38</v>
      </c>
      <c r="LWL31" s="1021" t="s">
        <v>505</v>
      </c>
      <c r="LWM31" s="1021"/>
      <c r="LWN31" s="1021"/>
      <c r="LWO31" s="1021"/>
      <c r="LWP31" s="1021"/>
      <c r="LWQ31" s="1021"/>
      <c r="LWR31" s="1021"/>
      <c r="LWS31" s="372" t="s">
        <v>38</v>
      </c>
      <c r="LWT31" s="1021" t="s">
        <v>505</v>
      </c>
      <c r="LWU31" s="1021"/>
      <c r="LWV31" s="1021"/>
      <c r="LWW31" s="1021"/>
      <c r="LWX31" s="1021"/>
      <c r="LWY31" s="1021"/>
      <c r="LWZ31" s="1021"/>
      <c r="LXA31" s="372" t="s">
        <v>38</v>
      </c>
      <c r="LXB31" s="1021" t="s">
        <v>505</v>
      </c>
      <c r="LXC31" s="1021"/>
      <c r="LXD31" s="1021"/>
      <c r="LXE31" s="1021"/>
      <c r="LXF31" s="1021"/>
      <c r="LXG31" s="1021"/>
      <c r="LXH31" s="1021"/>
      <c r="LXI31" s="372" t="s">
        <v>38</v>
      </c>
      <c r="LXJ31" s="1021" t="s">
        <v>505</v>
      </c>
      <c r="LXK31" s="1021"/>
      <c r="LXL31" s="1021"/>
      <c r="LXM31" s="1021"/>
      <c r="LXN31" s="1021"/>
      <c r="LXO31" s="1021"/>
      <c r="LXP31" s="1021"/>
      <c r="LXQ31" s="372" t="s">
        <v>38</v>
      </c>
      <c r="LXR31" s="1021" t="s">
        <v>505</v>
      </c>
      <c r="LXS31" s="1021"/>
      <c r="LXT31" s="1021"/>
      <c r="LXU31" s="1021"/>
      <c r="LXV31" s="1021"/>
      <c r="LXW31" s="1021"/>
      <c r="LXX31" s="1021"/>
      <c r="LXY31" s="372" t="s">
        <v>38</v>
      </c>
      <c r="LXZ31" s="1021" t="s">
        <v>505</v>
      </c>
      <c r="LYA31" s="1021"/>
      <c r="LYB31" s="1021"/>
      <c r="LYC31" s="1021"/>
      <c r="LYD31" s="1021"/>
      <c r="LYE31" s="1021"/>
      <c r="LYF31" s="1021"/>
      <c r="LYG31" s="372" t="s">
        <v>38</v>
      </c>
      <c r="LYH31" s="1021" t="s">
        <v>505</v>
      </c>
      <c r="LYI31" s="1021"/>
      <c r="LYJ31" s="1021"/>
      <c r="LYK31" s="1021"/>
      <c r="LYL31" s="1021"/>
      <c r="LYM31" s="1021"/>
      <c r="LYN31" s="1021"/>
      <c r="LYO31" s="372" t="s">
        <v>38</v>
      </c>
      <c r="LYP31" s="1021" t="s">
        <v>505</v>
      </c>
      <c r="LYQ31" s="1021"/>
      <c r="LYR31" s="1021"/>
      <c r="LYS31" s="1021"/>
      <c r="LYT31" s="1021"/>
      <c r="LYU31" s="1021"/>
      <c r="LYV31" s="1021"/>
      <c r="LYW31" s="372" t="s">
        <v>38</v>
      </c>
      <c r="LYX31" s="1021" t="s">
        <v>505</v>
      </c>
      <c r="LYY31" s="1021"/>
      <c r="LYZ31" s="1021"/>
      <c r="LZA31" s="1021"/>
      <c r="LZB31" s="1021"/>
      <c r="LZC31" s="1021"/>
      <c r="LZD31" s="1021"/>
      <c r="LZE31" s="372" t="s">
        <v>38</v>
      </c>
      <c r="LZF31" s="1021" t="s">
        <v>505</v>
      </c>
      <c r="LZG31" s="1021"/>
      <c r="LZH31" s="1021"/>
      <c r="LZI31" s="1021"/>
      <c r="LZJ31" s="1021"/>
      <c r="LZK31" s="1021"/>
      <c r="LZL31" s="1021"/>
      <c r="LZM31" s="372" t="s">
        <v>38</v>
      </c>
      <c r="LZN31" s="1021" t="s">
        <v>505</v>
      </c>
      <c r="LZO31" s="1021"/>
      <c r="LZP31" s="1021"/>
      <c r="LZQ31" s="1021"/>
      <c r="LZR31" s="1021"/>
      <c r="LZS31" s="1021"/>
      <c r="LZT31" s="1021"/>
      <c r="LZU31" s="372" t="s">
        <v>38</v>
      </c>
      <c r="LZV31" s="1021" t="s">
        <v>505</v>
      </c>
      <c r="LZW31" s="1021"/>
      <c r="LZX31" s="1021"/>
      <c r="LZY31" s="1021"/>
      <c r="LZZ31" s="1021"/>
      <c r="MAA31" s="1021"/>
      <c r="MAB31" s="1021"/>
      <c r="MAC31" s="372" t="s">
        <v>38</v>
      </c>
      <c r="MAD31" s="1021" t="s">
        <v>505</v>
      </c>
      <c r="MAE31" s="1021"/>
      <c r="MAF31" s="1021"/>
      <c r="MAG31" s="1021"/>
      <c r="MAH31" s="1021"/>
      <c r="MAI31" s="1021"/>
      <c r="MAJ31" s="1021"/>
      <c r="MAK31" s="372" t="s">
        <v>38</v>
      </c>
      <c r="MAL31" s="1021" t="s">
        <v>505</v>
      </c>
      <c r="MAM31" s="1021"/>
      <c r="MAN31" s="1021"/>
      <c r="MAO31" s="1021"/>
      <c r="MAP31" s="1021"/>
      <c r="MAQ31" s="1021"/>
      <c r="MAR31" s="1021"/>
      <c r="MAS31" s="372" t="s">
        <v>38</v>
      </c>
      <c r="MAT31" s="1021" t="s">
        <v>505</v>
      </c>
      <c r="MAU31" s="1021"/>
      <c r="MAV31" s="1021"/>
      <c r="MAW31" s="1021"/>
      <c r="MAX31" s="1021"/>
      <c r="MAY31" s="1021"/>
      <c r="MAZ31" s="1021"/>
      <c r="MBA31" s="372" t="s">
        <v>38</v>
      </c>
      <c r="MBB31" s="1021" t="s">
        <v>505</v>
      </c>
      <c r="MBC31" s="1021"/>
      <c r="MBD31" s="1021"/>
      <c r="MBE31" s="1021"/>
      <c r="MBF31" s="1021"/>
      <c r="MBG31" s="1021"/>
      <c r="MBH31" s="1021"/>
      <c r="MBI31" s="372" t="s">
        <v>38</v>
      </c>
      <c r="MBJ31" s="1021" t="s">
        <v>505</v>
      </c>
      <c r="MBK31" s="1021"/>
      <c r="MBL31" s="1021"/>
      <c r="MBM31" s="1021"/>
      <c r="MBN31" s="1021"/>
      <c r="MBO31" s="1021"/>
      <c r="MBP31" s="1021"/>
      <c r="MBQ31" s="372" t="s">
        <v>38</v>
      </c>
      <c r="MBR31" s="1021" t="s">
        <v>505</v>
      </c>
      <c r="MBS31" s="1021"/>
      <c r="MBT31" s="1021"/>
      <c r="MBU31" s="1021"/>
      <c r="MBV31" s="1021"/>
      <c r="MBW31" s="1021"/>
      <c r="MBX31" s="1021"/>
      <c r="MBY31" s="372" t="s">
        <v>38</v>
      </c>
      <c r="MBZ31" s="1021" t="s">
        <v>505</v>
      </c>
      <c r="MCA31" s="1021"/>
      <c r="MCB31" s="1021"/>
      <c r="MCC31" s="1021"/>
      <c r="MCD31" s="1021"/>
      <c r="MCE31" s="1021"/>
      <c r="MCF31" s="1021"/>
      <c r="MCG31" s="372" t="s">
        <v>38</v>
      </c>
      <c r="MCH31" s="1021" t="s">
        <v>505</v>
      </c>
      <c r="MCI31" s="1021"/>
      <c r="MCJ31" s="1021"/>
      <c r="MCK31" s="1021"/>
      <c r="MCL31" s="1021"/>
      <c r="MCM31" s="1021"/>
      <c r="MCN31" s="1021"/>
      <c r="MCO31" s="372" t="s">
        <v>38</v>
      </c>
      <c r="MCP31" s="1021" t="s">
        <v>505</v>
      </c>
      <c r="MCQ31" s="1021"/>
      <c r="MCR31" s="1021"/>
      <c r="MCS31" s="1021"/>
      <c r="MCT31" s="1021"/>
      <c r="MCU31" s="1021"/>
      <c r="MCV31" s="1021"/>
      <c r="MCW31" s="372" t="s">
        <v>38</v>
      </c>
      <c r="MCX31" s="1021" t="s">
        <v>505</v>
      </c>
      <c r="MCY31" s="1021"/>
      <c r="MCZ31" s="1021"/>
      <c r="MDA31" s="1021"/>
      <c r="MDB31" s="1021"/>
      <c r="MDC31" s="1021"/>
      <c r="MDD31" s="1021"/>
      <c r="MDE31" s="372" t="s">
        <v>38</v>
      </c>
      <c r="MDF31" s="1021" t="s">
        <v>505</v>
      </c>
      <c r="MDG31" s="1021"/>
      <c r="MDH31" s="1021"/>
      <c r="MDI31" s="1021"/>
      <c r="MDJ31" s="1021"/>
      <c r="MDK31" s="1021"/>
      <c r="MDL31" s="1021"/>
      <c r="MDM31" s="372" t="s">
        <v>38</v>
      </c>
      <c r="MDN31" s="1021" t="s">
        <v>505</v>
      </c>
      <c r="MDO31" s="1021"/>
      <c r="MDP31" s="1021"/>
      <c r="MDQ31" s="1021"/>
      <c r="MDR31" s="1021"/>
      <c r="MDS31" s="1021"/>
      <c r="MDT31" s="1021"/>
      <c r="MDU31" s="372" t="s">
        <v>38</v>
      </c>
      <c r="MDV31" s="1021" t="s">
        <v>505</v>
      </c>
      <c r="MDW31" s="1021"/>
      <c r="MDX31" s="1021"/>
      <c r="MDY31" s="1021"/>
      <c r="MDZ31" s="1021"/>
      <c r="MEA31" s="1021"/>
      <c r="MEB31" s="1021"/>
      <c r="MEC31" s="372" t="s">
        <v>38</v>
      </c>
      <c r="MED31" s="1021" t="s">
        <v>505</v>
      </c>
      <c r="MEE31" s="1021"/>
      <c r="MEF31" s="1021"/>
      <c r="MEG31" s="1021"/>
      <c r="MEH31" s="1021"/>
      <c r="MEI31" s="1021"/>
      <c r="MEJ31" s="1021"/>
      <c r="MEK31" s="372" t="s">
        <v>38</v>
      </c>
      <c r="MEL31" s="1021" t="s">
        <v>505</v>
      </c>
      <c r="MEM31" s="1021"/>
      <c r="MEN31" s="1021"/>
      <c r="MEO31" s="1021"/>
      <c r="MEP31" s="1021"/>
      <c r="MEQ31" s="1021"/>
      <c r="MER31" s="1021"/>
      <c r="MES31" s="372" t="s">
        <v>38</v>
      </c>
      <c r="MET31" s="1021" t="s">
        <v>505</v>
      </c>
      <c r="MEU31" s="1021"/>
      <c r="MEV31" s="1021"/>
      <c r="MEW31" s="1021"/>
      <c r="MEX31" s="1021"/>
      <c r="MEY31" s="1021"/>
      <c r="MEZ31" s="1021"/>
      <c r="MFA31" s="372" t="s">
        <v>38</v>
      </c>
      <c r="MFB31" s="1021" t="s">
        <v>505</v>
      </c>
      <c r="MFC31" s="1021"/>
      <c r="MFD31" s="1021"/>
      <c r="MFE31" s="1021"/>
      <c r="MFF31" s="1021"/>
      <c r="MFG31" s="1021"/>
      <c r="MFH31" s="1021"/>
      <c r="MFI31" s="372" t="s">
        <v>38</v>
      </c>
      <c r="MFJ31" s="1021" t="s">
        <v>505</v>
      </c>
      <c r="MFK31" s="1021"/>
      <c r="MFL31" s="1021"/>
      <c r="MFM31" s="1021"/>
      <c r="MFN31" s="1021"/>
      <c r="MFO31" s="1021"/>
      <c r="MFP31" s="1021"/>
      <c r="MFQ31" s="372" t="s">
        <v>38</v>
      </c>
      <c r="MFR31" s="1021" t="s">
        <v>505</v>
      </c>
      <c r="MFS31" s="1021"/>
      <c r="MFT31" s="1021"/>
      <c r="MFU31" s="1021"/>
      <c r="MFV31" s="1021"/>
      <c r="MFW31" s="1021"/>
      <c r="MFX31" s="1021"/>
      <c r="MFY31" s="372" t="s">
        <v>38</v>
      </c>
      <c r="MFZ31" s="1021" t="s">
        <v>505</v>
      </c>
      <c r="MGA31" s="1021"/>
      <c r="MGB31" s="1021"/>
      <c r="MGC31" s="1021"/>
      <c r="MGD31" s="1021"/>
      <c r="MGE31" s="1021"/>
      <c r="MGF31" s="1021"/>
      <c r="MGG31" s="372" t="s">
        <v>38</v>
      </c>
      <c r="MGH31" s="1021" t="s">
        <v>505</v>
      </c>
      <c r="MGI31" s="1021"/>
      <c r="MGJ31" s="1021"/>
      <c r="MGK31" s="1021"/>
      <c r="MGL31" s="1021"/>
      <c r="MGM31" s="1021"/>
      <c r="MGN31" s="1021"/>
      <c r="MGO31" s="372" t="s">
        <v>38</v>
      </c>
      <c r="MGP31" s="1021" t="s">
        <v>505</v>
      </c>
      <c r="MGQ31" s="1021"/>
      <c r="MGR31" s="1021"/>
      <c r="MGS31" s="1021"/>
      <c r="MGT31" s="1021"/>
      <c r="MGU31" s="1021"/>
      <c r="MGV31" s="1021"/>
      <c r="MGW31" s="372" t="s">
        <v>38</v>
      </c>
      <c r="MGX31" s="1021" t="s">
        <v>505</v>
      </c>
      <c r="MGY31" s="1021"/>
      <c r="MGZ31" s="1021"/>
      <c r="MHA31" s="1021"/>
      <c r="MHB31" s="1021"/>
      <c r="MHC31" s="1021"/>
      <c r="MHD31" s="1021"/>
      <c r="MHE31" s="372" t="s">
        <v>38</v>
      </c>
      <c r="MHF31" s="1021" t="s">
        <v>505</v>
      </c>
      <c r="MHG31" s="1021"/>
      <c r="MHH31" s="1021"/>
      <c r="MHI31" s="1021"/>
      <c r="MHJ31" s="1021"/>
      <c r="MHK31" s="1021"/>
      <c r="MHL31" s="1021"/>
      <c r="MHM31" s="372" t="s">
        <v>38</v>
      </c>
      <c r="MHN31" s="1021" t="s">
        <v>505</v>
      </c>
      <c r="MHO31" s="1021"/>
      <c r="MHP31" s="1021"/>
      <c r="MHQ31" s="1021"/>
      <c r="MHR31" s="1021"/>
      <c r="MHS31" s="1021"/>
      <c r="MHT31" s="1021"/>
      <c r="MHU31" s="372" t="s">
        <v>38</v>
      </c>
      <c r="MHV31" s="1021" t="s">
        <v>505</v>
      </c>
      <c r="MHW31" s="1021"/>
      <c r="MHX31" s="1021"/>
      <c r="MHY31" s="1021"/>
      <c r="MHZ31" s="1021"/>
      <c r="MIA31" s="1021"/>
      <c r="MIB31" s="1021"/>
      <c r="MIC31" s="372" t="s">
        <v>38</v>
      </c>
      <c r="MID31" s="1021" t="s">
        <v>505</v>
      </c>
      <c r="MIE31" s="1021"/>
      <c r="MIF31" s="1021"/>
      <c r="MIG31" s="1021"/>
      <c r="MIH31" s="1021"/>
      <c r="MII31" s="1021"/>
      <c r="MIJ31" s="1021"/>
      <c r="MIK31" s="372" t="s">
        <v>38</v>
      </c>
      <c r="MIL31" s="1021" t="s">
        <v>505</v>
      </c>
      <c r="MIM31" s="1021"/>
      <c r="MIN31" s="1021"/>
      <c r="MIO31" s="1021"/>
      <c r="MIP31" s="1021"/>
      <c r="MIQ31" s="1021"/>
      <c r="MIR31" s="1021"/>
      <c r="MIS31" s="372" t="s">
        <v>38</v>
      </c>
      <c r="MIT31" s="1021" t="s">
        <v>505</v>
      </c>
      <c r="MIU31" s="1021"/>
      <c r="MIV31" s="1021"/>
      <c r="MIW31" s="1021"/>
      <c r="MIX31" s="1021"/>
      <c r="MIY31" s="1021"/>
      <c r="MIZ31" s="1021"/>
      <c r="MJA31" s="372" t="s">
        <v>38</v>
      </c>
      <c r="MJB31" s="1021" t="s">
        <v>505</v>
      </c>
      <c r="MJC31" s="1021"/>
      <c r="MJD31" s="1021"/>
      <c r="MJE31" s="1021"/>
      <c r="MJF31" s="1021"/>
      <c r="MJG31" s="1021"/>
      <c r="MJH31" s="1021"/>
      <c r="MJI31" s="372" t="s">
        <v>38</v>
      </c>
      <c r="MJJ31" s="1021" t="s">
        <v>505</v>
      </c>
      <c r="MJK31" s="1021"/>
      <c r="MJL31" s="1021"/>
      <c r="MJM31" s="1021"/>
      <c r="MJN31" s="1021"/>
      <c r="MJO31" s="1021"/>
      <c r="MJP31" s="1021"/>
      <c r="MJQ31" s="372" t="s">
        <v>38</v>
      </c>
      <c r="MJR31" s="1021" t="s">
        <v>505</v>
      </c>
      <c r="MJS31" s="1021"/>
      <c r="MJT31" s="1021"/>
      <c r="MJU31" s="1021"/>
      <c r="MJV31" s="1021"/>
      <c r="MJW31" s="1021"/>
      <c r="MJX31" s="1021"/>
      <c r="MJY31" s="372" t="s">
        <v>38</v>
      </c>
      <c r="MJZ31" s="1021" t="s">
        <v>505</v>
      </c>
      <c r="MKA31" s="1021"/>
      <c r="MKB31" s="1021"/>
      <c r="MKC31" s="1021"/>
      <c r="MKD31" s="1021"/>
      <c r="MKE31" s="1021"/>
      <c r="MKF31" s="1021"/>
      <c r="MKG31" s="372" t="s">
        <v>38</v>
      </c>
      <c r="MKH31" s="1021" t="s">
        <v>505</v>
      </c>
      <c r="MKI31" s="1021"/>
      <c r="MKJ31" s="1021"/>
      <c r="MKK31" s="1021"/>
      <c r="MKL31" s="1021"/>
      <c r="MKM31" s="1021"/>
      <c r="MKN31" s="1021"/>
      <c r="MKO31" s="372" t="s">
        <v>38</v>
      </c>
      <c r="MKP31" s="1021" t="s">
        <v>505</v>
      </c>
      <c r="MKQ31" s="1021"/>
      <c r="MKR31" s="1021"/>
      <c r="MKS31" s="1021"/>
      <c r="MKT31" s="1021"/>
      <c r="MKU31" s="1021"/>
      <c r="MKV31" s="1021"/>
      <c r="MKW31" s="372" t="s">
        <v>38</v>
      </c>
      <c r="MKX31" s="1021" t="s">
        <v>505</v>
      </c>
      <c r="MKY31" s="1021"/>
      <c r="MKZ31" s="1021"/>
      <c r="MLA31" s="1021"/>
      <c r="MLB31" s="1021"/>
      <c r="MLC31" s="1021"/>
      <c r="MLD31" s="1021"/>
      <c r="MLE31" s="372" t="s">
        <v>38</v>
      </c>
      <c r="MLF31" s="1021" t="s">
        <v>505</v>
      </c>
      <c r="MLG31" s="1021"/>
      <c r="MLH31" s="1021"/>
      <c r="MLI31" s="1021"/>
      <c r="MLJ31" s="1021"/>
      <c r="MLK31" s="1021"/>
      <c r="MLL31" s="1021"/>
      <c r="MLM31" s="372" t="s">
        <v>38</v>
      </c>
      <c r="MLN31" s="1021" t="s">
        <v>505</v>
      </c>
      <c r="MLO31" s="1021"/>
      <c r="MLP31" s="1021"/>
      <c r="MLQ31" s="1021"/>
      <c r="MLR31" s="1021"/>
      <c r="MLS31" s="1021"/>
      <c r="MLT31" s="1021"/>
      <c r="MLU31" s="372" t="s">
        <v>38</v>
      </c>
      <c r="MLV31" s="1021" t="s">
        <v>505</v>
      </c>
      <c r="MLW31" s="1021"/>
      <c r="MLX31" s="1021"/>
      <c r="MLY31" s="1021"/>
      <c r="MLZ31" s="1021"/>
      <c r="MMA31" s="1021"/>
      <c r="MMB31" s="1021"/>
      <c r="MMC31" s="372" t="s">
        <v>38</v>
      </c>
      <c r="MMD31" s="1021" t="s">
        <v>505</v>
      </c>
      <c r="MME31" s="1021"/>
      <c r="MMF31" s="1021"/>
      <c r="MMG31" s="1021"/>
      <c r="MMH31" s="1021"/>
      <c r="MMI31" s="1021"/>
      <c r="MMJ31" s="1021"/>
      <c r="MMK31" s="372" t="s">
        <v>38</v>
      </c>
      <c r="MML31" s="1021" t="s">
        <v>505</v>
      </c>
      <c r="MMM31" s="1021"/>
      <c r="MMN31" s="1021"/>
      <c r="MMO31" s="1021"/>
      <c r="MMP31" s="1021"/>
      <c r="MMQ31" s="1021"/>
      <c r="MMR31" s="1021"/>
      <c r="MMS31" s="372" t="s">
        <v>38</v>
      </c>
      <c r="MMT31" s="1021" t="s">
        <v>505</v>
      </c>
      <c r="MMU31" s="1021"/>
      <c r="MMV31" s="1021"/>
      <c r="MMW31" s="1021"/>
      <c r="MMX31" s="1021"/>
      <c r="MMY31" s="1021"/>
      <c r="MMZ31" s="1021"/>
      <c r="MNA31" s="372" t="s">
        <v>38</v>
      </c>
      <c r="MNB31" s="1021" t="s">
        <v>505</v>
      </c>
      <c r="MNC31" s="1021"/>
      <c r="MND31" s="1021"/>
      <c r="MNE31" s="1021"/>
      <c r="MNF31" s="1021"/>
      <c r="MNG31" s="1021"/>
      <c r="MNH31" s="1021"/>
      <c r="MNI31" s="372" t="s">
        <v>38</v>
      </c>
      <c r="MNJ31" s="1021" t="s">
        <v>505</v>
      </c>
      <c r="MNK31" s="1021"/>
      <c r="MNL31" s="1021"/>
      <c r="MNM31" s="1021"/>
      <c r="MNN31" s="1021"/>
      <c r="MNO31" s="1021"/>
      <c r="MNP31" s="1021"/>
      <c r="MNQ31" s="372" t="s">
        <v>38</v>
      </c>
      <c r="MNR31" s="1021" t="s">
        <v>505</v>
      </c>
      <c r="MNS31" s="1021"/>
      <c r="MNT31" s="1021"/>
      <c r="MNU31" s="1021"/>
      <c r="MNV31" s="1021"/>
      <c r="MNW31" s="1021"/>
      <c r="MNX31" s="1021"/>
      <c r="MNY31" s="372" t="s">
        <v>38</v>
      </c>
      <c r="MNZ31" s="1021" t="s">
        <v>505</v>
      </c>
      <c r="MOA31" s="1021"/>
      <c r="MOB31" s="1021"/>
      <c r="MOC31" s="1021"/>
      <c r="MOD31" s="1021"/>
      <c r="MOE31" s="1021"/>
      <c r="MOF31" s="1021"/>
      <c r="MOG31" s="372" t="s">
        <v>38</v>
      </c>
      <c r="MOH31" s="1021" t="s">
        <v>505</v>
      </c>
      <c r="MOI31" s="1021"/>
      <c r="MOJ31" s="1021"/>
      <c r="MOK31" s="1021"/>
      <c r="MOL31" s="1021"/>
      <c r="MOM31" s="1021"/>
      <c r="MON31" s="1021"/>
      <c r="MOO31" s="372" t="s">
        <v>38</v>
      </c>
      <c r="MOP31" s="1021" t="s">
        <v>505</v>
      </c>
      <c r="MOQ31" s="1021"/>
      <c r="MOR31" s="1021"/>
      <c r="MOS31" s="1021"/>
      <c r="MOT31" s="1021"/>
      <c r="MOU31" s="1021"/>
      <c r="MOV31" s="1021"/>
      <c r="MOW31" s="372" t="s">
        <v>38</v>
      </c>
      <c r="MOX31" s="1021" t="s">
        <v>505</v>
      </c>
      <c r="MOY31" s="1021"/>
      <c r="MOZ31" s="1021"/>
      <c r="MPA31" s="1021"/>
      <c r="MPB31" s="1021"/>
      <c r="MPC31" s="1021"/>
      <c r="MPD31" s="1021"/>
      <c r="MPE31" s="372" t="s">
        <v>38</v>
      </c>
      <c r="MPF31" s="1021" t="s">
        <v>505</v>
      </c>
      <c r="MPG31" s="1021"/>
      <c r="MPH31" s="1021"/>
      <c r="MPI31" s="1021"/>
      <c r="MPJ31" s="1021"/>
      <c r="MPK31" s="1021"/>
      <c r="MPL31" s="1021"/>
      <c r="MPM31" s="372" t="s">
        <v>38</v>
      </c>
      <c r="MPN31" s="1021" t="s">
        <v>505</v>
      </c>
      <c r="MPO31" s="1021"/>
      <c r="MPP31" s="1021"/>
      <c r="MPQ31" s="1021"/>
      <c r="MPR31" s="1021"/>
      <c r="MPS31" s="1021"/>
      <c r="MPT31" s="1021"/>
      <c r="MPU31" s="372" t="s">
        <v>38</v>
      </c>
      <c r="MPV31" s="1021" t="s">
        <v>505</v>
      </c>
      <c r="MPW31" s="1021"/>
      <c r="MPX31" s="1021"/>
      <c r="MPY31" s="1021"/>
      <c r="MPZ31" s="1021"/>
      <c r="MQA31" s="1021"/>
      <c r="MQB31" s="1021"/>
      <c r="MQC31" s="372" t="s">
        <v>38</v>
      </c>
      <c r="MQD31" s="1021" t="s">
        <v>505</v>
      </c>
      <c r="MQE31" s="1021"/>
      <c r="MQF31" s="1021"/>
      <c r="MQG31" s="1021"/>
      <c r="MQH31" s="1021"/>
      <c r="MQI31" s="1021"/>
      <c r="MQJ31" s="1021"/>
      <c r="MQK31" s="372" t="s">
        <v>38</v>
      </c>
      <c r="MQL31" s="1021" t="s">
        <v>505</v>
      </c>
      <c r="MQM31" s="1021"/>
      <c r="MQN31" s="1021"/>
      <c r="MQO31" s="1021"/>
      <c r="MQP31" s="1021"/>
      <c r="MQQ31" s="1021"/>
      <c r="MQR31" s="1021"/>
      <c r="MQS31" s="372" t="s">
        <v>38</v>
      </c>
      <c r="MQT31" s="1021" t="s">
        <v>505</v>
      </c>
      <c r="MQU31" s="1021"/>
      <c r="MQV31" s="1021"/>
      <c r="MQW31" s="1021"/>
      <c r="MQX31" s="1021"/>
      <c r="MQY31" s="1021"/>
      <c r="MQZ31" s="1021"/>
      <c r="MRA31" s="372" t="s">
        <v>38</v>
      </c>
      <c r="MRB31" s="1021" t="s">
        <v>505</v>
      </c>
      <c r="MRC31" s="1021"/>
      <c r="MRD31" s="1021"/>
      <c r="MRE31" s="1021"/>
      <c r="MRF31" s="1021"/>
      <c r="MRG31" s="1021"/>
      <c r="MRH31" s="1021"/>
      <c r="MRI31" s="372" t="s">
        <v>38</v>
      </c>
      <c r="MRJ31" s="1021" t="s">
        <v>505</v>
      </c>
      <c r="MRK31" s="1021"/>
      <c r="MRL31" s="1021"/>
      <c r="MRM31" s="1021"/>
      <c r="MRN31" s="1021"/>
      <c r="MRO31" s="1021"/>
      <c r="MRP31" s="1021"/>
      <c r="MRQ31" s="372" t="s">
        <v>38</v>
      </c>
      <c r="MRR31" s="1021" t="s">
        <v>505</v>
      </c>
      <c r="MRS31" s="1021"/>
      <c r="MRT31" s="1021"/>
      <c r="MRU31" s="1021"/>
      <c r="MRV31" s="1021"/>
      <c r="MRW31" s="1021"/>
      <c r="MRX31" s="1021"/>
      <c r="MRY31" s="372" t="s">
        <v>38</v>
      </c>
      <c r="MRZ31" s="1021" t="s">
        <v>505</v>
      </c>
      <c r="MSA31" s="1021"/>
      <c r="MSB31" s="1021"/>
      <c r="MSC31" s="1021"/>
      <c r="MSD31" s="1021"/>
      <c r="MSE31" s="1021"/>
      <c r="MSF31" s="1021"/>
      <c r="MSG31" s="372" t="s">
        <v>38</v>
      </c>
      <c r="MSH31" s="1021" t="s">
        <v>505</v>
      </c>
      <c r="MSI31" s="1021"/>
      <c r="MSJ31" s="1021"/>
      <c r="MSK31" s="1021"/>
      <c r="MSL31" s="1021"/>
      <c r="MSM31" s="1021"/>
      <c r="MSN31" s="1021"/>
      <c r="MSO31" s="372" t="s">
        <v>38</v>
      </c>
      <c r="MSP31" s="1021" t="s">
        <v>505</v>
      </c>
      <c r="MSQ31" s="1021"/>
      <c r="MSR31" s="1021"/>
      <c r="MSS31" s="1021"/>
      <c r="MST31" s="1021"/>
      <c r="MSU31" s="1021"/>
      <c r="MSV31" s="1021"/>
      <c r="MSW31" s="372" t="s">
        <v>38</v>
      </c>
      <c r="MSX31" s="1021" t="s">
        <v>505</v>
      </c>
      <c r="MSY31" s="1021"/>
      <c r="MSZ31" s="1021"/>
      <c r="MTA31" s="1021"/>
      <c r="MTB31" s="1021"/>
      <c r="MTC31" s="1021"/>
      <c r="MTD31" s="1021"/>
      <c r="MTE31" s="372" t="s">
        <v>38</v>
      </c>
      <c r="MTF31" s="1021" t="s">
        <v>505</v>
      </c>
      <c r="MTG31" s="1021"/>
      <c r="MTH31" s="1021"/>
      <c r="MTI31" s="1021"/>
      <c r="MTJ31" s="1021"/>
      <c r="MTK31" s="1021"/>
      <c r="MTL31" s="1021"/>
      <c r="MTM31" s="372" t="s">
        <v>38</v>
      </c>
      <c r="MTN31" s="1021" t="s">
        <v>505</v>
      </c>
      <c r="MTO31" s="1021"/>
      <c r="MTP31" s="1021"/>
      <c r="MTQ31" s="1021"/>
      <c r="MTR31" s="1021"/>
      <c r="MTS31" s="1021"/>
      <c r="MTT31" s="1021"/>
      <c r="MTU31" s="372" t="s">
        <v>38</v>
      </c>
      <c r="MTV31" s="1021" t="s">
        <v>505</v>
      </c>
      <c r="MTW31" s="1021"/>
      <c r="MTX31" s="1021"/>
      <c r="MTY31" s="1021"/>
      <c r="MTZ31" s="1021"/>
      <c r="MUA31" s="1021"/>
      <c r="MUB31" s="1021"/>
      <c r="MUC31" s="372" t="s">
        <v>38</v>
      </c>
      <c r="MUD31" s="1021" t="s">
        <v>505</v>
      </c>
      <c r="MUE31" s="1021"/>
      <c r="MUF31" s="1021"/>
      <c r="MUG31" s="1021"/>
      <c r="MUH31" s="1021"/>
      <c r="MUI31" s="1021"/>
      <c r="MUJ31" s="1021"/>
      <c r="MUK31" s="372" t="s">
        <v>38</v>
      </c>
      <c r="MUL31" s="1021" t="s">
        <v>505</v>
      </c>
      <c r="MUM31" s="1021"/>
      <c r="MUN31" s="1021"/>
      <c r="MUO31" s="1021"/>
      <c r="MUP31" s="1021"/>
      <c r="MUQ31" s="1021"/>
      <c r="MUR31" s="1021"/>
      <c r="MUS31" s="372" t="s">
        <v>38</v>
      </c>
      <c r="MUT31" s="1021" t="s">
        <v>505</v>
      </c>
      <c r="MUU31" s="1021"/>
      <c r="MUV31" s="1021"/>
      <c r="MUW31" s="1021"/>
      <c r="MUX31" s="1021"/>
      <c r="MUY31" s="1021"/>
      <c r="MUZ31" s="1021"/>
      <c r="MVA31" s="372" t="s">
        <v>38</v>
      </c>
      <c r="MVB31" s="1021" t="s">
        <v>505</v>
      </c>
      <c r="MVC31" s="1021"/>
      <c r="MVD31" s="1021"/>
      <c r="MVE31" s="1021"/>
      <c r="MVF31" s="1021"/>
      <c r="MVG31" s="1021"/>
      <c r="MVH31" s="1021"/>
      <c r="MVI31" s="372" t="s">
        <v>38</v>
      </c>
      <c r="MVJ31" s="1021" t="s">
        <v>505</v>
      </c>
      <c r="MVK31" s="1021"/>
      <c r="MVL31" s="1021"/>
      <c r="MVM31" s="1021"/>
      <c r="MVN31" s="1021"/>
      <c r="MVO31" s="1021"/>
      <c r="MVP31" s="1021"/>
      <c r="MVQ31" s="372" t="s">
        <v>38</v>
      </c>
      <c r="MVR31" s="1021" t="s">
        <v>505</v>
      </c>
      <c r="MVS31" s="1021"/>
      <c r="MVT31" s="1021"/>
      <c r="MVU31" s="1021"/>
      <c r="MVV31" s="1021"/>
      <c r="MVW31" s="1021"/>
      <c r="MVX31" s="1021"/>
      <c r="MVY31" s="372" t="s">
        <v>38</v>
      </c>
      <c r="MVZ31" s="1021" t="s">
        <v>505</v>
      </c>
      <c r="MWA31" s="1021"/>
      <c r="MWB31" s="1021"/>
      <c r="MWC31" s="1021"/>
      <c r="MWD31" s="1021"/>
      <c r="MWE31" s="1021"/>
      <c r="MWF31" s="1021"/>
      <c r="MWG31" s="372" t="s">
        <v>38</v>
      </c>
      <c r="MWH31" s="1021" t="s">
        <v>505</v>
      </c>
      <c r="MWI31" s="1021"/>
      <c r="MWJ31" s="1021"/>
      <c r="MWK31" s="1021"/>
      <c r="MWL31" s="1021"/>
      <c r="MWM31" s="1021"/>
      <c r="MWN31" s="1021"/>
      <c r="MWO31" s="372" t="s">
        <v>38</v>
      </c>
      <c r="MWP31" s="1021" t="s">
        <v>505</v>
      </c>
      <c r="MWQ31" s="1021"/>
      <c r="MWR31" s="1021"/>
      <c r="MWS31" s="1021"/>
      <c r="MWT31" s="1021"/>
      <c r="MWU31" s="1021"/>
      <c r="MWV31" s="1021"/>
      <c r="MWW31" s="372" t="s">
        <v>38</v>
      </c>
      <c r="MWX31" s="1021" t="s">
        <v>505</v>
      </c>
      <c r="MWY31" s="1021"/>
      <c r="MWZ31" s="1021"/>
      <c r="MXA31" s="1021"/>
      <c r="MXB31" s="1021"/>
      <c r="MXC31" s="1021"/>
      <c r="MXD31" s="1021"/>
      <c r="MXE31" s="372" t="s">
        <v>38</v>
      </c>
      <c r="MXF31" s="1021" t="s">
        <v>505</v>
      </c>
      <c r="MXG31" s="1021"/>
      <c r="MXH31" s="1021"/>
      <c r="MXI31" s="1021"/>
      <c r="MXJ31" s="1021"/>
      <c r="MXK31" s="1021"/>
      <c r="MXL31" s="1021"/>
      <c r="MXM31" s="372" t="s">
        <v>38</v>
      </c>
      <c r="MXN31" s="1021" t="s">
        <v>505</v>
      </c>
      <c r="MXO31" s="1021"/>
      <c r="MXP31" s="1021"/>
      <c r="MXQ31" s="1021"/>
      <c r="MXR31" s="1021"/>
      <c r="MXS31" s="1021"/>
      <c r="MXT31" s="1021"/>
      <c r="MXU31" s="372" t="s">
        <v>38</v>
      </c>
      <c r="MXV31" s="1021" t="s">
        <v>505</v>
      </c>
      <c r="MXW31" s="1021"/>
      <c r="MXX31" s="1021"/>
      <c r="MXY31" s="1021"/>
      <c r="MXZ31" s="1021"/>
      <c r="MYA31" s="1021"/>
      <c r="MYB31" s="1021"/>
      <c r="MYC31" s="372" t="s">
        <v>38</v>
      </c>
      <c r="MYD31" s="1021" t="s">
        <v>505</v>
      </c>
      <c r="MYE31" s="1021"/>
      <c r="MYF31" s="1021"/>
      <c r="MYG31" s="1021"/>
      <c r="MYH31" s="1021"/>
      <c r="MYI31" s="1021"/>
      <c r="MYJ31" s="1021"/>
      <c r="MYK31" s="372" t="s">
        <v>38</v>
      </c>
      <c r="MYL31" s="1021" t="s">
        <v>505</v>
      </c>
      <c r="MYM31" s="1021"/>
      <c r="MYN31" s="1021"/>
      <c r="MYO31" s="1021"/>
      <c r="MYP31" s="1021"/>
      <c r="MYQ31" s="1021"/>
      <c r="MYR31" s="1021"/>
      <c r="MYS31" s="372" t="s">
        <v>38</v>
      </c>
      <c r="MYT31" s="1021" t="s">
        <v>505</v>
      </c>
      <c r="MYU31" s="1021"/>
      <c r="MYV31" s="1021"/>
      <c r="MYW31" s="1021"/>
      <c r="MYX31" s="1021"/>
      <c r="MYY31" s="1021"/>
      <c r="MYZ31" s="1021"/>
      <c r="MZA31" s="372" t="s">
        <v>38</v>
      </c>
      <c r="MZB31" s="1021" t="s">
        <v>505</v>
      </c>
      <c r="MZC31" s="1021"/>
      <c r="MZD31" s="1021"/>
      <c r="MZE31" s="1021"/>
      <c r="MZF31" s="1021"/>
      <c r="MZG31" s="1021"/>
      <c r="MZH31" s="1021"/>
      <c r="MZI31" s="372" t="s">
        <v>38</v>
      </c>
      <c r="MZJ31" s="1021" t="s">
        <v>505</v>
      </c>
      <c r="MZK31" s="1021"/>
      <c r="MZL31" s="1021"/>
      <c r="MZM31" s="1021"/>
      <c r="MZN31" s="1021"/>
      <c r="MZO31" s="1021"/>
      <c r="MZP31" s="1021"/>
      <c r="MZQ31" s="372" t="s">
        <v>38</v>
      </c>
      <c r="MZR31" s="1021" t="s">
        <v>505</v>
      </c>
      <c r="MZS31" s="1021"/>
      <c r="MZT31" s="1021"/>
      <c r="MZU31" s="1021"/>
      <c r="MZV31" s="1021"/>
      <c r="MZW31" s="1021"/>
      <c r="MZX31" s="1021"/>
      <c r="MZY31" s="372" t="s">
        <v>38</v>
      </c>
      <c r="MZZ31" s="1021" t="s">
        <v>505</v>
      </c>
      <c r="NAA31" s="1021"/>
      <c r="NAB31" s="1021"/>
      <c r="NAC31" s="1021"/>
      <c r="NAD31" s="1021"/>
      <c r="NAE31" s="1021"/>
      <c r="NAF31" s="1021"/>
      <c r="NAG31" s="372" t="s">
        <v>38</v>
      </c>
      <c r="NAH31" s="1021" t="s">
        <v>505</v>
      </c>
      <c r="NAI31" s="1021"/>
      <c r="NAJ31" s="1021"/>
      <c r="NAK31" s="1021"/>
      <c r="NAL31" s="1021"/>
      <c r="NAM31" s="1021"/>
      <c r="NAN31" s="1021"/>
      <c r="NAO31" s="372" t="s">
        <v>38</v>
      </c>
      <c r="NAP31" s="1021" t="s">
        <v>505</v>
      </c>
      <c r="NAQ31" s="1021"/>
      <c r="NAR31" s="1021"/>
      <c r="NAS31" s="1021"/>
      <c r="NAT31" s="1021"/>
      <c r="NAU31" s="1021"/>
      <c r="NAV31" s="1021"/>
      <c r="NAW31" s="372" t="s">
        <v>38</v>
      </c>
      <c r="NAX31" s="1021" t="s">
        <v>505</v>
      </c>
      <c r="NAY31" s="1021"/>
      <c r="NAZ31" s="1021"/>
      <c r="NBA31" s="1021"/>
      <c r="NBB31" s="1021"/>
      <c r="NBC31" s="1021"/>
      <c r="NBD31" s="1021"/>
      <c r="NBE31" s="372" t="s">
        <v>38</v>
      </c>
      <c r="NBF31" s="1021" t="s">
        <v>505</v>
      </c>
      <c r="NBG31" s="1021"/>
      <c r="NBH31" s="1021"/>
      <c r="NBI31" s="1021"/>
      <c r="NBJ31" s="1021"/>
      <c r="NBK31" s="1021"/>
      <c r="NBL31" s="1021"/>
      <c r="NBM31" s="372" t="s">
        <v>38</v>
      </c>
      <c r="NBN31" s="1021" t="s">
        <v>505</v>
      </c>
      <c r="NBO31" s="1021"/>
      <c r="NBP31" s="1021"/>
      <c r="NBQ31" s="1021"/>
      <c r="NBR31" s="1021"/>
      <c r="NBS31" s="1021"/>
      <c r="NBT31" s="1021"/>
      <c r="NBU31" s="372" t="s">
        <v>38</v>
      </c>
      <c r="NBV31" s="1021" t="s">
        <v>505</v>
      </c>
      <c r="NBW31" s="1021"/>
      <c r="NBX31" s="1021"/>
      <c r="NBY31" s="1021"/>
      <c r="NBZ31" s="1021"/>
      <c r="NCA31" s="1021"/>
      <c r="NCB31" s="1021"/>
      <c r="NCC31" s="372" t="s">
        <v>38</v>
      </c>
      <c r="NCD31" s="1021" t="s">
        <v>505</v>
      </c>
      <c r="NCE31" s="1021"/>
      <c r="NCF31" s="1021"/>
      <c r="NCG31" s="1021"/>
      <c r="NCH31" s="1021"/>
      <c r="NCI31" s="1021"/>
      <c r="NCJ31" s="1021"/>
      <c r="NCK31" s="372" t="s">
        <v>38</v>
      </c>
      <c r="NCL31" s="1021" t="s">
        <v>505</v>
      </c>
      <c r="NCM31" s="1021"/>
      <c r="NCN31" s="1021"/>
      <c r="NCO31" s="1021"/>
      <c r="NCP31" s="1021"/>
      <c r="NCQ31" s="1021"/>
      <c r="NCR31" s="1021"/>
      <c r="NCS31" s="372" t="s">
        <v>38</v>
      </c>
      <c r="NCT31" s="1021" t="s">
        <v>505</v>
      </c>
      <c r="NCU31" s="1021"/>
      <c r="NCV31" s="1021"/>
      <c r="NCW31" s="1021"/>
      <c r="NCX31" s="1021"/>
      <c r="NCY31" s="1021"/>
      <c r="NCZ31" s="1021"/>
      <c r="NDA31" s="372" t="s">
        <v>38</v>
      </c>
      <c r="NDB31" s="1021" t="s">
        <v>505</v>
      </c>
      <c r="NDC31" s="1021"/>
      <c r="NDD31" s="1021"/>
      <c r="NDE31" s="1021"/>
      <c r="NDF31" s="1021"/>
      <c r="NDG31" s="1021"/>
      <c r="NDH31" s="1021"/>
      <c r="NDI31" s="372" t="s">
        <v>38</v>
      </c>
      <c r="NDJ31" s="1021" t="s">
        <v>505</v>
      </c>
      <c r="NDK31" s="1021"/>
      <c r="NDL31" s="1021"/>
      <c r="NDM31" s="1021"/>
      <c r="NDN31" s="1021"/>
      <c r="NDO31" s="1021"/>
      <c r="NDP31" s="1021"/>
      <c r="NDQ31" s="372" t="s">
        <v>38</v>
      </c>
      <c r="NDR31" s="1021" t="s">
        <v>505</v>
      </c>
      <c r="NDS31" s="1021"/>
      <c r="NDT31" s="1021"/>
      <c r="NDU31" s="1021"/>
      <c r="NDV31" s="1021"/>
      <c r="NDW31" s="1021"/>
      <c r="NDX31" s="1021"/>
      <c r="NDY31" s="372" t="s">
        <v>38</v>
      </c>
      <c r="NDZ31" s="1021" t="s">
        <v>505</v>
      </c>
      <c r="NEA31" s="1021"/>
      <c r="NEB31" s="1021"/>
      <c r="NEC31" s="1021"/>
      <c r="NED31" s="1021"/>
      <c r="NEE31" s="1021"/>
      <c r="NEF31" s="1021"/>
      <c r="NEG31" s="372" t="s">
        <v>38</v>
      </c>
      <c r="NEH31" s="1021" t="s">
        <v>505</v>
      </c>
      <c r="NEI31" s="1021"/>
      <c r="NEJ31" s="1021"/>
      <c r="NEK31" s="1021"/>
      <c r="NEL31" s="1021"/>
      <c r="NEM31" s="1021"/>
      <c r="NEN31" s="1021"/>
      <c r="NEO31" s="372" t="s">
        <v>38</v>
      </c>
      <c r="NEP31" s="1021" t="s">
        <v>505</v>
      </c>
      <c r="NEQ31" s="1021"/>
      <c r="NER31" s="1021"/>
      <c r="NES31" s="1021"/>
      <c r="NET31" s="1021"/>
      <c r="NEU31" s="1021"/>
      <c r="NEV31" s="1021"/>
      <c r="NEW31" s="372" t="s">
        <v>38</v>
      </c>
      <c r="NEX31" s="1021" t="s">
        <v>505</v>
      </c>
      <c r="NEY31" s="1021"/>
      <c r="NEZ31" s="1021"/>
      <c r="NFA31" s="1021"/>
      <c r="NFB31" s="1021"/>
      <c r="NFC31" s="1021"/>
      <c r="NFD31" s="1021"/>
      <c r="NFE31" s="372" t="s">
        <v>38</v>
      </c>
      <c r="NFF31" s="1021" t="s">
        <v>505</v>
      </c>
      <c r="NFG31" s="1021"/>
      <c r="NFH31" s="1021"/>
      <c r="NFI31" s="1021"/>
      <c r="NFJ31" s="1021"/>
      <c r="NFK31" s="1021"/>
      <c r="NFL31" s="1021"/>
      <c r="NFM31" s="372" t="s">
        <v>38</v>
      </c>
      <c r="NFN31" s="1021" t="s">
        <v>505</v>
      </c>
      <c r="NFO31" s="1021"/>
      <c r="NFP31" s="1021"/>
      <c r="NFQ31" s="1021"/>
      <c r="NFR31" s="1021"/>
      <c r="NFS31" s="1021"/>
      <c r="NFT31" s="1021"/>
      <c r="NFU31" s="372" t="s">
        <v>38</v>
      </c>
      <c r="NFV31" s="1021" t="s">
        <v>505</v>
      </c>
      <c r="NFW31" s="1021"/>
      <c r="NFX31" s="1021"/>
      <c r="NFY31" s="1021"/>
      <c r="NFZ31" s="1021"/>
      <c r="NGA31" s="1021"/>
      <c r="NGB31" s="1021"/>
      <c r="NGC31" s="372" t="s">
        <v>38</v>
      </c>
      <c r="NGD31" s="1021" t="s">
        <v>505</v>
      </c>
      <c r="NGE31" s="1021"/>
      <c r="NGF31" s="1021"/>
      <c r="NGG31" s="1021"/>
      <c r="NGH31" s="1021"/>
      <c r="NGI31" s="1021"/>
      <c r="NGJ31" s="1021"/>
      <c r="NGK31" s="372" t="s">
        <v>38</v>
      </c>
      <c r="NGL31" s="1021" t="s">
        <v>505</v>
      </c>
      <c r="NGM31" s="1021"/>
      <c r="NGN31" s="1021"/>
      <c r="NGO31" s="1021"/>
      <c r="NGP31" s="1021"/>
      <c r="NGQ31" s="1021"/>
      <c r="NGR31" s="1021"/>
      <c r="NGS31" s="372" t="s">
        <v>38</v>
      </c>
      <c r="NGT31" s="1021" t="s">
        <v>505</v>
      </c>
      <c r="NGU31" s="1021"/>
      <c r="NGV31" s="1021"/>
      <c r="NGW31" s="1021"/>
      <c r="NGX31" s="1021"/>
      <c r="NGY31" s="1021"/>
      <c r="NGZ31" s="1021"/>
      <c r="NHA31" s="372" t="s">
        <v>38</v>
      </c>
      <c r="NHB31" s="1021" t="s">
        <v>505</v>
      </c>
      <c r="NHC31" s="1021"/>
      <c r="NHD31" s="1021"/>
      <c r="NHE31" s="1021"/>
      <c r="NHF31" s="1021"/>
      <c r="NHG31" s="1021"/>
      <c r="NHH31" s="1021"/>
      <c r="NHI31" s="372" t="s">
        <v>38</v>
      </c>
      <c r="NHJ31" s="1021" t="s">
        <v>505</v>
      </c>
      <c r="NHK31" s="1021"/>
      <c r="NHL31" s="1021"/>
      <c r="NHM31" s="1021"/>
      <c r="NHN31" s="1021"/>
      <c r="NHO31" s="1021"/>
      <c r="NHP31" s="1021"/>
      <c r="NHQ31" s="372" t="s">
        <v>38</v>
      </c>
      <c r="NHR31" s="1021" t="s">
        <v>505</v>
      </c>
      <c r="NHS31" s="1021"/>
      <c r="NHT31" s="1021"/>
      <c r="NHU31" s="1021"/>
      <c r="NHV31" s="1021"/>
      <c r="NHW31" s="1021"/>
      <c r="NHX31" s="1021"/>
      <c r="NHY31" s="372" t="s">
        <v>38</v>
      </c>
      <c r="NHZ31" s="1021" t="s">
        <v>505</v>
      </c>
      <c r="NIA31" s="1021"/>
      <c r="NIB31" s="1021"/>
      <c r="NIC31" s="1021"/>
      <c r="NID31" s="1021"/>
      <c r="NIE31" s="1021"/>
      <c r="NIF31" s="1021"/>
      <c r="NIG31" s="372" t="s">
        <v>38</v>
      </c>
      <c r="NIH31" s="1021" t="s">
        <v>505</v>
      </c>
      <c r="NII31" s="1021"/>
      <c r="NIJ31" s="1021"/>
      <c r="NIK31" s="1021"/>
      <c r="NIL31" s="1021"/>
      <c r="NIM31" s="1021"/>
      <c r="NIN31" s="1021"/>
      <c r="NIO31" s="372" t="s">
        <v>38</v>
      </c>
      <c r="NIP31" s="1021" t="s">
        <v>505</v>
      </c>
      <c r="NIQ31" s="1021"/>
      <c r="NIR31" s="1021"/>
      <c r="NIS31" s="1021"/>
      <c r="NIT31" s="1021"/>
      <c r="NIU31" s="1021"/>
      <c r="NIV31" s="1021"/>
      <c r="NIW31" s="372" t="s">
        <v>38</v>
      </c>
      <c r="NIX31" s="1021" t="s">
        <v>505</v>
      </c>
      <c r="NIY31" s="1021"/>
      <c r="NIZ31" s="1021"/>
      <c r="NJA31" s="1021"/>
      <c r="NJB31" s="1021"/>
      <c r="NJC31" s="1021"/>
      <c r="NJD31" s="1021"/>
      <c r="NJE31" s="372" t="s">
        <v>38</v>
      </c>
      <c r="NJF31" s="1021" t="s">
        <v>505</v>
      </c>
      <c r="NJG31" s="1021"/>
      <c r="NJH31" s="1021"/>
      <c r="NJI31" s="1021"/>
      <c r="NJJ31" s="1021"/>
      <c r="NJK31" s="1021"/>
      <c r="NJL31" s="1021"/>
      <c r="NJM31" s="372" t="s">
        <v>38</v>
      </c>
      <c r="NJN31" s="1021" t="s">
        <v>505</v>
      </c>
      <c r="NJO31" s="1021"/>
      <c r="NJP31" s="1021"/>
      <c r="NJQ31" s="1021"/>
      <c r="NJR31" s="1021"/>
      <c r="NJS31" s="1021"/>
      <c r="NJT31" s="1021"/>
      <c r="NJU31" s="372" t="s">
        <v>38</v>
      </c>
      <c r="NJV31" s="1021" t="s">
        <v>505</v>
      </c>
      <c r="NJW31" s="1021"/>
      <c r="NJX31" s="1021"/>
      <c r="NJY31" s="1021"/>
      <c r="NJZ31" s="1021"/>
      <c r="NKA31" s="1021"/>
      <c r="NKB31" s="1021"/>
      <c r="NKC31" s="372" t="s">
        <v>38</v>
      </c>
      <c r="NKD31" s="1021" t="s">
        <v>505</v>
      </c>
      <c r="NKE31" s="1021"/>
      <c r="NKF31" s="1021"/>
      <c r="NKG31" s="1021"/>
      <c r="NKH31" s="1021"/>
      <c r="NKI31" s="1021"/>
      <c r="NKJ31" s="1021"/>
      <c r="NKK31" s="372" t="s">
        <v>38</v>
      </c>
      <c r="NKL31" s="1021" t="s">
        <v>505</v>
      </c>
      <c r="NKM31" s="1021"/>
      <c r="NKN31" s="1021"/>
      <c r="NKO31" s="1021"/>
      <c r="NKP31" s="1021"/>
      <c r="NKQ31" s="1021"/>
      <c r="NKR31" s="1021"/>
      <c r="NKS31" s="372" t="s">
        <v>38</v>
      </c>
      <c r="NKT31" s="1021" t="s">
        <v>505</v>
      </c>
      <c r="NKU31" s="1021"/>
      <c r="NKV31" s="1021"/>
      <c r="NKW31" s="1021"/>
      <c r="NKX31" s="1021"/>
      <c r="NKY31" s="1021"/>
      <c r="NKZ31" s="1021"/>
      <c r="NLA31" s="372" t="s">
        <v>38</v>
      </c>
      <c r="NLB31" s="1021" t="s">
        <v>505</v>
      </c>
      <c r="NLC31" s="1021"/>
      <c r="NLD31" s="1021"/>
      <c r="NLE31" s="1021"/>
      <c r="NLF31" s="1021"/>
      <c r="NLG31" s="1021"/>
      <c r="NLH31" s="1021"/>
      <c r="NLI31" s="372" t="s">
        <v>38</v>
      </c>
      <c r="NLJ31" s="1021" t="s">
        <v>505</v>
      </c>
      <c r="NLK31" s="1021"/>
      <c r="NLL31" s="1021"/>
      <c r="NLM31" s="1021"/>
      <c r="NLN31" s="1021"/>
      <c r="NLO31" s="1021"/>
      <c r="NLP31" s="1021"/>
      <c r="NLQ31" s="372" t="s">
        <v>38</v>
      </c>
      <c r="NLR31" s="1021" t="s">
        <v>505</v>
      </c>
      <c r="NLS31" s="1021"/>
      <c r="NLT31" s="1021"/>
      <c r="NLU31" s="1021"/>
      <c r="NLV31" s="1021"/>
      <c r="NLW31" s="1021"/>
      <c r="NLX31" s="1021"/>
      <c r="NLY31" s="372" t="s">
        <v>38</v>
      </c>
      <c r="NLZ31" s="1021" t="s">
        <v>505</v>
      </c>
      <c r="NMA31" s="1021"/>
      <c r="NMB31" s="1021"/>
      <c r="NMC31" s="1021"/>
      <c r="NMD31" s="1021"/>
      <c r="NME31" s="1021"/>
      <c r="NMF31" s="1021"/>
      <c r="NMG31" s="372" t="s">
        <v>38</v>
      </c>
      <c r="NMH31" s="1021" t="s">
        <v>505</v>
      </c>
      <c r="NMI31" s="1021"/>
      <c r="NMJ31" s="1021"/>
      <c r="NMK31" s="1021"/>
      <c r="NML31" s="1021"/>
      <c r="NMM31" s="1021"/>
      <c r="NMN31" s="1021"/>
      <c r="NMO31" s="372" t="s">
        <v>38</v>
      </c>
      <c r="NMP31" s="1021" t="s">
        <v>505</v>
      </c>
      <c r="NMQ31" s="1021"/>
      <c r="NMR31" s="1021"/>
      <c r="NMS31" s="1021"/>
      <c r="NMT31" s="1021"/>
      <c r="NMU31" s="1021"/>
      <c r="NMV31" s="1021"/>
      <c r="NMW31" s="372" t="s">
        <v>38</v>
      </c>
      <c r="NMX31" s="1021" t="s">
        <v>505</v>
      </c>
      <c r="NMY31" s="1021"/>
      <c r="NMZ31" s="1021"/>
      <c r="NNA31" s="1021"/>
      <c r="NNB31" s="1021"/>
      <c r="NNC31" s="1021"/>
      <c r="NND31" s="1021"/>
      <c r="NNE31" s="372" t="s">
        <v>38</v>
      </c>
      <c r="NNF31" s="1021" t="s">
        <v>505</v>
      </c>
      <c r="NNG31" s="1021"/>
      <c r="NNH31" s="1021"/>
      <c r="NNI31" s="1021"/>
      <c r="NNJ31" s="1021"/>
      <c r="NNK31" s="1021"/>
      <c r="NNL31" s="1021"/>
      <c r="NNM31" s="372" t="s">
        <v>38</v>
      </c>
      <c r="NNN31" s="1021" t="s">
        <v>505</v>
      </c>
      <c r="NNO31" s="1021"/>
      <c r="NNP31" s="1021"/>
      <c r="NNQ31" s="1021"/>
      <c r="NNR31" s="1021"/>
      <c r="NNS31" s="1021"/>
      <c r="NNT31" s="1021"/>
      <c r="NNU31" s="372" t="s">
        <v>38</v>
      </c>
      <c r="NNV31" s="1021" t="s">
        <v>505</v>
      </c>
      <c r="NNW31" s="1021"/>
      <c r="NNX31" s="1021"/>
      <c r="NNY31" s="1021"/>
      <c r="NNZ31" s="1021"/>
      <c r="NOA31" s="1021"/>
      <c r="NOB31" s="1021"/>
      <c r="NOC31" s="372" t="s">
        <v>38</v>
      </c>
      <c r="NOD31" s="1021" t="s">
        <v>505</v>
      </c>
      <c r="NOE31" s="1021"/>
      <c r="NOF31" s="1021"/>
      <c r="NOG31" s="1021"/>
      <c r="NOH31" s="1021"/>
      <c r="NOI31" s="1021"/>
      <c r="NOJ31" s="1021"/>
      <c r="NOK31" s="372" t="s">
        <v>38</v>
      </c>
      <c r="NOL31" s="1021" t="s">
        <v>505</v>
      </c>
      <c r="NOM31" s="1021"/>
      <c r="NON31" s="1021"/>
      <c r="NOO31" s="1021"/>
      <c r="NOP31" s="1021"/>
      <c r="NOQ31" s="1021"/>
      <c r="NOR31" s="1021"/>
      <c r="NOS31" s="372" t="s">
        <v>38</v>
      </c>
      <c r="NOT31" s="1021" t="s">
        <v>505</v>
      </c>
      <c r="NOU31" s="1021"/>
      <c r="NOV31" s="1021"/>
      <c r="NOW31" s="1021"/>
      <c r="NOX31" s="1021"/>
      <c r="NOY31" s="1021"/>
      <c r="NOZ31" s="1021"/>
      <c r="NPA31" s="372" t="s">
        <v>38</v>
      </c>
      <c r="NPB31" s="1021" t="s">
        <v>505</v>
      </c>
      <c r="NPC31" s="1021"/>
      <c r="NPD31" s="1021"/>
      <c r="NPE31" s="1021"/>
      <c r="NPF31" s="1021"/>
      <c r="NPG31" s="1021"/>
      <c r="NPH31" s="1021"/>
      <c r="NPI31" s="372" t="s">
        <v>38</v>
      </c>
      <c r="NPJ31" s="1021" t="s">
        <v>505</v>
      </c>
      <c r="NPK31" s="1021"/>
      <c r="NPL31" s="1021"/>
      <c r="NPM31" s="1021"/>
      <c r="NPN31" s="1021"/>
      <c r="NPO31" s="1021"/>
      <c r="NPP31" s="1021"/>
      <c r="NPQ31" s="372" t="s">
        <v>38</v>
      </c>
      <c r="NPR31" s="1021" t="s">
        <v>505</v>
      </c>
      <c r="NPS31" s="1021"/>
      <c r="NPT31" s="1021"/>
      <c r="NPU31" s="1021"/>
      <c r="NPV31" s="1021"/>
      <c r="NPW31" s="1021"/>
      <c r="NPX31" s="1021"/>
      <c r="NPY31" s="372" t="s">
        <v>38</v>
      </c>
      <c r="NPZ31" s="1021" t="s">
        <v>505</v>
      </c>
      <c r="NQA31" s="1021"/>
      <c r="NQB31" s="1021"/>
      <c r="NQC31" s="1021"/>
      <c r="NQD31" s="1021"/>
      <c r="NQE31" s="1021"/>
      <c r="NQF31" s="1021"/>
      <c r="NQG31" s="372" t="s">
        <v>38</v>
      </c>
      <c r="NQH31" s="1021" t="s">
        <v>505</v>
      </c>
      <c r="NQI31" s="1021"/>
      <c r="NQJ31" s="1021"/>
      <c r="NQK31" s="1021"/>
      <c r="NQL31" s="1021"/>
      <c r="NQM31" s="1021"/>
      <c r="NQN31" s="1021"/>
      <c r="NQO31" s="372" t="s">
        <v>38</v>
      </c>
      <c r="NQP31" s="1021" t="s">
        <v>505</v>
      </c>
      <c r="NQQ31" s="1021"/>
      <c r="NQR31" s="1021"/>
      <c r="NQS31" s="1021"/>
      <c r="NQT31" s="1021"/>
      <c r="NQU31" s="1021"/>
      <c r="NQV31" s="1021"/>
      <c r="NQW31" s="372" t="s">
        <v>38</v>
      </c>
      <c r="NQX31" s="1021" t="s">
        <v>505</v>
      </c>
      <c r="NQY31" s="1021"/>
      <c r="NQZ31" s="1021"/>
      <c r="NRA31" s="1021"/>
      <c r="NRB31" s="1021"/>
      <c r="NRC31" s="1021"/>
      <c r="NRD31" s="1021"/>
      <c r="NRE31" s="372" t="s">
        <v>38</v>
      </c>
      <c r="NRF31" s="1021" t="s">
        <v>505</v>
      </c>
      <c r="NRG31" s="1021"/>
      <c r="NRH31" s="1021"/>
      <c r="NRI31" s="1021"/>
      <c r="NRJ31" s="1021"/>
      <c r="NRK31" s="1021"/>
      <c r="NRL31" s="1021"/>
      <c r="NRM31" s="372" t="s">
        <v>38</v>
      </c>
      <c r="NRN31" s="1021" t="s">
        <v>505</v>
      </c>
      <c r="NRO31" s="1021"/>
      <c r="NRP31" s="1021"/>
      <c r="NRQ31" s="1021"/>
      <c r="NRR31" s="1021"/>
      <c r="NRS31" s="1021"/>
      <c r="NRT31" s="1021"/>
      <c r="NRU31" s="372" t="s">
        <v>38</v>
      </c>
      <c r="NRV31" s="1021" t="s">
        <v>505</v>
      </c>
      <c r="NRW31" s="1021"/>
      <c r="NRX31" s="1021"/>
      <c r="NRY31" s="1021"/>
      <c r="NRZ31" s="1021"/>
      <c r="NSA31" s="1021"/>
      <c r="NSB31" s="1021"/>
      <c r="NSC31" s="372" t="s">
        <v>38</v>
      </c>
      <c r="NSD31" s="1021" t="s">
        <v>505</v>
      </c>
      <c r="NSE31" s="1021"/>
      <c r="NSF31" s="1021"/>
      <c r="NSG31" s="1021"/>
      <c r="NSH31" s="1021"/>
      <c r="NSI31" s="1021"/>
      <c r="NSJ31" s="1021"/>
      <c r="NSK31" s="372" t="s">
        <v>38</v>
      </c>
      <c r="NSL31" s="1021" t="s">
        <v>505</v>
      </c>
      <c r="NSM31" s="1021"/>
      <c r="NSN31" s="1021"/>
      <c r="NSO31" s="1021"/>
      <c r="NSP31" s="1021"/>
      <c r="NSQ31" s="1021"/>
      <c r="NSR31" s="1021"/>
      <c r="NSS31" s="372" t="s">
        <v>38</v>
      </c>
      <c r="NST31" s="1021" t="s">
        <v>505</v>
      </c>
      <c r="NSU31" s="1021"/>
      <c r="NSV31" s="1021"/>
      <c r="NSW31" s="1021"/>
      <c r="NSX31" s="1021"/>
      <c r="NSY31" s="1021"/>
      <c r="NSZ31" s="1021"/>
      <c r="NTA31" s="372" t="s">
        <v>38</v>
      </c>
      <c r="NTB31" s="1021" t="s">
        <v>505</v>
      </c>
      <c r="NTC31" s="1021"/>
      <c r="NTD31" s="1021"/>
      <c r="NTE31" s="1021"/>
      <c r="NTF31" s="1021"/>
      <c r="NTG31" s="1021"/>
      <c r="NTH31" s="1021"/>
      <c r="NTI31" s="372" t="s">
        <v>38</v>
      </c>
      <c r="NTJ31" s="1021" t="s">
        <v>505</v>
      </c>
      <c r="NTK31" s="1021"/>
      <c r="NTL31" s="1021"/>
      <c r="NTM31" s="1021"/>
      <c r="NTN31" s="1021"/>
      <c r="NTO31" s="1021"/>
      <c r="NTP31" s="1021"/>
      <c r="NTQ31" s="372" t="s">
        <v>38</v>
      </c>
      <c r="NTR31" s="1021" t="s">
        <v>505</v>
      </c>
      <c r="NTS31" s="1021"/>
      <c r="NTT31" s="1021"/>
      <c r="NTU31" s="1021"/>
      <c r="NTV31" s="1021"/>
      <c r="NTW31" s="1021"/>
      <c r="NTX31" s="1021"/>
      <c r="NTY31" s="372" t="s">
        <v>38</v>
      </c>
      <c r="NTZ31" s="1021" t="s">
        <v>505</v>
      </c>
      <c r="NUA31" s="1021"/>
      <c r="NUB31" s="1021"/>
      <c r="NUC31" s="1021"/>
      <c r="NUD31" s="1021"/>
      <c r="NUE31" s="1021"/>
      <c r="NUF31" s="1021"/>
      <c r="NUG31" s="372" t="s">
        <v>38</v>
      </c>
      <c r="NUH31" s="1021" t="s">
        <v>505</v>
      </c>
      <c r="NUI31" s="1021"/>
      <c r="NUJ31" s="1021"/>
      <c r="NUK31" s="1021"/>
      <c r="NUL31" s="1021"/>
      <c r="NUM31" s="1021"/>
      <c r="NUN31" s="1021"/>
      <c r="NUO31" s="372" t="s">
        <v>38</v>
      </c>
      <c r="NUP31" s="1021" t="s">
        <v>505</v>
      </c>
      <c r="NUQ31" s="1021"/>
      <c r="NUR31" s="1021"/>
      <c r="NUS31" s="1021"/>
      <c r="NUT31" s="1021"/>
      <c r="NUU31" s="1021"/>
      <c r="NUV31" s="1021"/>
      <c r="NUW31" s="372" t="s">
        <v>38</v>
      </c>
      <c r="NUX31" s="1021" t="s">
        <v>505</v>
      </c>
      <c r="NUY31" s="1021"/>
      <c r="NUZ31" s="1021"/>
      <c r="NVA31" s="1021"/>
      <c r="NVB31" s="1021"/>
      <c r="NVC31" s="1021"/>
      <c r="NVD31" s="1021"/>
      <c r="NVE31" s="372" t="s">
        <v>38</v>
      </c>
      <c r="NVF31" s="1021" t="s">
        <v>505</v>
      </c>
      <c r="NVG31" s="1021"/>
      <c r="NVH31" s="1021"/>
      <c r="NVI31" s="1021"/>
      <c r="NVJ31" s="1021"/>
      <c r="NVK31" s="1021"/>
      <c r="NVL31" s="1021"/>
      <c r="NVM31" s="372" t="s">
        <v>38</v>
      </c>
      <c r="NVN31" s="1021" t="s">
        <v>505</v>
      </c>
      <c r="NVO31" s="1021"/>
      <c r="NVP31" s="1021"/>
      <c r="NVQ31" s="1021"/>
      <c r="NVR31" s="1021"/>
      <c r="NVS31" s="1021"/>
      <c r="NVT31" s="1021"/>
      <c r="NVU31" s="372" t="s">
        <v>38</v>
      </c>
      <c r="NVV31" s="1021" t="s">
        <v>505</v>
      </c>
      <c r="NVW31" s="1021"/>
      <c r="NVX31" s="1021"/>
      <c r="NVY31" s="1021"/>
      <c r="NVZ31" s="1021"/>
      <c r="NWA31" s="1021"/>
      <c r="NWB31" s="1021"/>
      <c r="NWC31" s="372" t="s">
        <v>38</v>
      </c>
      <c r="NWD31" s="1021" t="s">
        <v>505</v>
      </c>
      <c r="NWE31" s="1021"/>
      <c r="NWF31" s="1021"/>
      <c r="NWG31" s="1021"/>
      <c r="NWH31" s="1021"/>
      <c r="NWI31" s="1021"/>
      <c r="NWJ31" s="1021"/>
      <c r="NWK31" s="372" t="s">
        <v>38</v>
      </c>
      <c r="NWL31" s="1021" t="s">
        <v>505</v>
      </c>
      <c r="NWM31" s="1021"/>
      <c r="NWN31" s="1021"/>
      <c r="NWO31" s="1021"/>
      <c r="NWP31" s="1021"/>
      <c r="NWQ31" s="1021"/>
      <c r="NWR31" s="1021"/>
      <c r="NWS31" s="372" t="s">
        <v>38</v>
      </c>
      <c r="NWT31" s="1021" t="s">
        <v>505</v>
      </c>
      <c r="NWU31" s="1021"/>
      <c r="NWV31" s="1021"/>
      <c r="NWW31" s="1021"/>
      <c r="NWX31" s="1021"/>
      <c r="NWY31" s="1021"/>
      <c r="NWZ31" s="1021"/>
      <c r="NXA31" s="372" t="s">
        <v>38</v>
      </c>
      <c r="NXB31" s="1021" t="s">
        <v>505</v>
      </c>
      <c r="NXC31" s="1021"/>
      <c r="NXD31" s="1021"/>
      <c r="NXE31" s="1021"/>
      <c r="NXF31" s="1021"/>
      <c r="NXG31" s="1021"/>
      <c r="NXH31" s="1021"/>
      <c r="NXI31" s="372" t="s">
        <v>38</v>
      </c>
      <c r="NXJ31" s="1021" t="s">
        <v>505</v>
      </c>
      <c r="NXK31" s="1021"/>
      <c r="NXL31" s="1021"/>
      <c r="NXM31" s="1021"/>
      <c r="NXN31" s="1021"/>
      <c r="NXO31" s="1021"/>
      <c r="NXP31" s="1021"/>
      <c r="NXQ31" s="372" t="s">
        <v>38</v>
      </c>
      <c r="NXR31" s="1021" t="s">
        <v>505</v>
      </c>
      <c r="NXS31" s="1021"/>
      <c r="NXT31" s="1021"/>
      <c r="NXU31" s="1021"/>
      <c r="NXV31" s="1021"/>
      <c r="NXW31" s="1021"/>
      <c r="NXX31" s="1021"/>
      <c r="NXY31" s="372" t="s">
        <v>38</v>
      </c>
      <c r="NXZ31" s="1021" t="s">
        <v>505</v>
      </c>
      <c r="NYA31" s="1021"/>
      <c r="NYB31" s="1021"/>
      <c r="NYC31" s="1021"/>
      <c r="NYD31" s="1021"/>
      <c r="NYE31" s="1021"/>
      <c r="NYF31" s="1021"/>
      <c r="NYG31" s="372" t="s">
        <v>38</v>
      </c>
      <c r="NYH31" s="1021" t="s">
        <v>505</v>
      </c>
      <c r="NYI31" s="1021"/>
      <c r="NYJ31" s="1021"/>
      <c r="NYK31" s="1021"/>
      <c r="NYL31" s="1021"/>
      <c r="NYM31" s="1021"/>
      <c r="NYN31" s="1021"/>
      <c r="NYO31" s="372" t="s">
        <v>38</v>
      </c>
      <c r="NYP31" s="1021" t="s">
        <v>505</v>
      </c>
      <c r="NYQ31" s="1021"/>
      <c r="NYR31" s="1021"/>
      <c r="NYS31" s="1021"/>
      <c r="NYT31" s="1021"/>
      <c r="NYU31" s="1021"/>
      <c r="NYV31" s="1021"/>
      <c r="NYW31" s="372" t="s">
        <v>38</v>
      </c>
      <c r="NYX31" s="1021" t="s">
        <v>505</v>
      </c>
      <c r="NYY31" s="1021"/>
      <c r="NYZ31" s="1021"/>
      <c r="NZA31" s="1021"/>
      <c r="NZB31" s="1021"/>
      <c r="NZC31" s="1021"/>
      <c r="NZD31" s="1021"/>
      <c r="NZE31" s="372" t="s">
        <v>38</v>
      </c>
      <c r="NZF31" s="1021" t="s">
        <v>505</v>
      </c>
      <c r="NZG31" s="1021"/>
      <c r="NZH31" s="1021"/>
      <c r="NZI31" s="1021"/>
      <c r="NZJ31" s="1021"/>
      <c r="NZK31" s="1021"/>
      <c r="NZL31" s="1021"/>
      <c r="NZM31" s="372" t="s">
        <v>38</v>
      </c>
      <c r="NZN31" s="1021" t="s">
        <v>505</v>
      </c>
      <c r="NZO31" s="1021"/>
      <c r="NZP31" s="1021"/>
      <c r="NZQ31" s="1021"/>
      <c r="NZR31" s="1021"/>
      <c r="NZS31" s="1021"/>
      <c r="NZT31" s="1021"/>
      <c r="NZU31" s="372" t="s">
        <v>38</v>
      </c>
      <c r="NZV31" s="1021" t="s">
        <v>505</v>
      </c>
      <c r="NZW31" s="1021"/>
      <c r="NZX31" s="1021"/>
      <c r="NZY31" s="1021"/>
      <c r="NZZ31" s="1021"/>
      <c r="OAA31" s="1021"/>
      <c r="OAB31" s="1021"/>
      <c r="OAC31" s="372" t="s">
        <v>38</v>
      </c>
      <c r="OAD31" s="1021" t="s">
        <v>505</v>
      </c>
      <c r="OAE31" s="1021"/>
      <c r="OAF31" s="1021"/>
      <c r="OAG31" s="1021"/>
      <c r="OAH31" s="1021"/>
      <c r="OAI31" s="1021"/>
      <c r="OAJ31" s="1021"/>
      <c r="OAK31" s="372" t="s">
        <v>38</v>
      </c>
      <c r="OAL31" s="1021" t="s">
        <v>505</v>
      </c>
      <c r="OAM31" s="1021"/>
      <c r="OAN31" s="1021"/>
      <c r="OAO31" s="1021"/>
      <c r="OAP31" s="1021"/>
      <c r="OAQ31" s="1021"/>
      <c r="OAR31" s="1021"/>
      <c r="OAS31" s="372" t="s">
        <v>38</v>
      </c>
      <c r="OAT31" s="1021" t="s">
        <v>505</v>
      </c>
      <c r="OAU31" s="1021"/>
      <c r="OAV31" s="1021"/>
      <c r="OAW31" s="1021"/>
      <c r="OAX31" s="1021"/>
      <c r="OAY31" s="1021"/>
      <c r="OAZ31" s="1021"/>
      <c r="OBA31" s="372" t="s">
        <v>38</v>
      </c>
      <c r="OBB31" s="1021" t="s">
        <v>505</v>
      </c>
      <c r="OBC31" s="1021"/>
      <c r="OBD31" s="1021"/>
      <c r="OBE31" s="1021"/>
      <c r="OBF31" s="1021"/>
      <c r="OBG31" s="1021"/>
      <c r="OBH31" s="1021"/>
      <c r="OBI31" s="372" t="s">
        <v>38</v>
      </c>
      <c r="OBJ31" s="1021" t="s">
        <v>505</v>
      </c>
      <c r="OBK31" s="1021"/>
      <c r="OBL31" s="1021"/>
      <c r="OBM31" s="1021"/>
      <c r="OBN31" s="1021"/>
      <c r="OBO31" s="1021"/>
      <c r="OBP31" s="1021"/>
      <c r="OBQ31" s="372" t="s">
        <v>38</v>
      </c>
      <c r="OBR31" s="1021" t="s">
        <v>505</v>
      </c>
      <c r="OBS31" s="1021"/>
      <c r="OBT31" s="1021"/>
      <c r="OBU31" s="1021"/>
      <c r="OBV31" s="1021"/>
      <c r="OBW31" s="1021"/>
      <c r="OBX31" s="1021"/>
      <c r="OBY31" s="372" t="s">
        <v>38</v>
      </c>
      <c r="OBZ31" s="1021" t="s">
        <v>505</v>
      </c>
      <c r="OCA31" s="1021"/>
      <c r="OCB31" s="1021"/>
      <c r="OCC31" s="1021"/>
      <c r="OCD31" s="1021"/>
      <c r="OCE31" s="1021"/>
      <c r="OCF31" s="1021"/>
      <c r="OCG31" s="372" t="s">
        <v>38</v>
      </c>
      <c r="OCH31" s="1021" t="s">
        <v>505</v>
      </c>
      <c r="OCI31" s="1021"/>
      <c r="OCJ31" s="1021"/>
      <c r="OCK31" s="1021"/>
      <c r="OCL31" s="1021"/>
      <c r="OCM31" s="1021"/>
      <c r="OCN31" s="1021"/>
      <c r="OCO31" s="372" t="s">
        <v>38</v>
      </c>
      <c r="OCP31" s="1021" t="s">
        <v>505</v>
      </c>
      <c r="OCQ31" s="1021"/>
      <c r="OCR31" s="1021"/>
      <c r="OCS31" s="1021"/>
      <c r="OCT31" s="1021"/>
      <c r="OCU31" s="1021"/>
      <c r="OCV31" s="1021"/>
      <c r="OCW31" s="372" t="s">
        <v>38</v>
      </c>
      <c r="OCX31" s="1021" t="s">
        <v>505</v>
      </c>
      <c r="OCY31" s="1021"/>
      <c r="OCZ31" s="1021"/>
      <c r="ODA31" s="1021"/>
      <c r="ODB31" s="1021"/>
      <c r="ODC31" s="1021"/>
      <c r="ODD31" s="1021"/>
      <c r="ODE31" s="372" t="s">
        <v>38</v>
      </c>
      <c r="ODF31" s="1021" t="s">
        <v>505</v>
      </c>
      <c r="ODG31" s="1021"/>
      <c r="ODH31" s="1021"/>
      <c r="ODI31" s="1021"/>
      <c r="ODJ31" s="1021"/>
      <c r="ODK31" s="1021"/>
      <c r="ODL31" s="1021"/>
      <c r="ODM31" s="372" t="s">
        <v>38</v>
      </c>
      <c r="ODN31" s="1021" t="s">
        <v>505</v>
      </c>
      <c r="ODO31" s="1021"/>
      <c r="ODP31" s="1021"/>
      <c r="ODQ31" s="1021"/>
      <c r="ODR31" s="1021"/>
      <c r="ODS31" s="1021"/>
      <c r="ODT31" s="1021"/>
      <c r="ODU31" s="372" t="s">
        <v>38</v>
      </c>
      <c r="ODV31" s="1021" t="s">
        <v>505</v>
      </c>
      <c r="ODW31" s="1021"/>
      <c r="ODX31" s="1021"/>
      <c r="ODY31" s="1021"/>
      <c r="ODZ31" s="1021"/>
      <c r="OEA31" s="1021"/>
      <c r="OEB31" s="1021"/>
      <c r="OEC31" s="372" t="s">
        <v>38</v>
      </c>
      <c r="OED31" s="1021" t="s">
        <v>505</v>
      </c>
      <c r="OEE31" s="1021"/>
      <c r="OEF31" s="1021"/>
      <c r="OEG31" s="1021"/>
      <c r="OEH31" s="1021"/>
      <c r="OEI31" s="1021"/>
      <c r="OEJ31" s="1021"/>
      <c r="OEK31" s="372" t="s">
        <v>38</v>
      </c>
      <c r="OEL31" s="1021" t="s">
        <v>505</v>
      </c>
      <c r="OEM31" s="1021"/>
      <c r="OEN31" s="1021"/>
      <c r="OEO31" s="1021"/>
      <c r="OEP31" s="1021"/>
      <c r="OEQ31" s="1021"/>
      <c r="OER31" s="1021"/>
      <c r="OES31" s="372" t="s">
        <v>38</v>
      </c>
      <c r="OET31" s="1021" t="s">
        <v>505</v>
      </c>
      <c r="OEU31" s="1021"/>
      <c r="OEV31" s="1021"/>
      <c r="OEW31" s="1021"/>
      <c r="OEX31" s="1021"/>
      <c r="OEY31" s="1021"/>
      <c r="OEZ31" s="1021"/>
      <c r="OFA31" s="372" t="s">
        <v>38</v>
      </c>
      <c r="OFB31" s="1021" t="s">
        <v>505</v>
      </c>
      <c r="OFC31" s="1021"/>
      <c r="OFD31" s="1021"/>
      <c r="OFE31" s="1021"/>
      <c r="OFF31" s="1021"/>
      <c r="OFG31" s="1021"/>
      <c r="OFH31" s="1021"/>
      <c r="OFI31" s="372" t="s">
        <v>38</v>
      </c>
      <c r="OFJ31" s="1021" t="s">
        <v>505</v>
      </c>
      <c r="OFK31" s="1021"/>
      <c r="OFL31" s="1021"/>
      <c r="OFM31" s="1021"/>
      <c r="OFN31" s="1021"/>
      <c r="OFO31" s="1021"/>
      <c r="OFP31" s="1021"/>
      <c r="OFQ31" s="372" t="s">
        <v>38</v>
      </c>
      <c r="OFR31" s="1021" t="s">
        <v>505</v>
      </c>
      <c r="OFS31" s="1021"/>
      <c r="OFT31" s="1021"/>
      <c r="OFU31" s="1021"/>
      <c r="OFV31" s="1021"/>
      <c r="OFW31" s="1021"/>
      <c r="OFX31" s="1021"/>
      <c r="OFY31" s="372" t="s">
        <v>38</v>
      </c>
      <c r="OFZ31" s="1021" t="s">
        <v>505</v>
      </c>
      <c r="OGA31" s="1021"/>
      <c r="OGB31" s="1021"/>
      <c r="OGC31" s="1021"/>
      <c r="OGD31" s="1021"/>
      <c r="OGE31" s="1021"/>
      <c r="OGF31" s="1021"/>
      <c r="OGG31" s="372" t="s">
        <v>38</v>
      </c>
      <c r="OGH31" s="1021" t="s">
        <v>505</v>
      </c>
      <c r="OGI31" s="1021"/>
      <c r="OGJ31" s="1021"/>
      <c r="OGK31" s="1021"/>
      <c r="OGL31" s="1021"/>
      <c r="OGM31" s="1021"/>
      <c r="OGN31" s="1021"/>
      <c r="OGO31" s="372" t="s">
        <v>38</v>
      </c>
      <c r="OGP31" s="1021" t="s">
        <v>505</v>
      </c>
      <c r="OGQ31" s="1021"/>
      <c r="OGR31" s="1021"/>
      <c r="OGS31" s="1021"/>
      <c r="OGT31" s="1021"/>
      <c r="OGU31" s="1021"/>
      <c r="OGV31" s="1021"/>
      <c r="OGW31" s="372" t="s">
        <v>38</v>
      </c>
      <c r="OGX31" s="1021" t="s">
        <v>505</v>
      </c>
      <c r="OGY31" s="1021"/>
      <c r="OGZ31" s="1021"/>
      <c r="OHA31" s="1021"/>
      <c r="OHB31" s="1021"/>
      <c r="OHC31" s="1021"/>
      <c r="OHD31" s="1021"/>
      <c r="OHE31" s="372" t="s">
        <v>38</v>
      </c>
      <c r="OHF31" s="1021" t="s">
        <v>505</v>
      </c>
      <c r="OHG31" s="1021"/>
      <c r="OHH31" s="1021"/>
      <c r="OHI31" s="1021"/>
      <c r="OHJ31" s="1021"/>
      <c r="OHK31" s="1021"/>
      <c r="OHL31" s="1021"/>
      <c r="OHM31" s="372" t="s">
        <v>38</v>
      </c>
      <c r="OHN31" s="1021" t="s">
        <v>505</v>
      </c>
      <c r="OHO31" s="1021"/>
      <c r="OHP31" s="1021"/>
      <c r="OHQ31" s="1021"/>
      <c r="OHR31" s="1021"/>
      <c r="OHS31" s="1021"/>
      <c r="OHT31" s="1021"/>
      <c r="OHU31" s="372" t="s">
        <v>38</v>
      </c>
      <c r="OHV31" s="1021" t="s">
        <v>505</v>
      </c>
      <c r="OHW31" s="1021"/>
      <c r="OHX31" s="1021"/>
      <c r="OHY31" s="1021"/>
      <c r="OHZ31" s="1021"/>
      <c r="OIA31" s="1021"/>
      <c r="OIB31" s="1021"/>
      <c r="OIC31" s="372" t="s">
        <v>38</v>
      </c>
      <c r="OID31" s="1021" t="s">
        <v>505</v>
      </c>
      <c r="OIE31" s="1021"/>
      <c r="OIF31" s="1021"/>
      <c r="OIG31" s="1021"/>
      <c r="OIH31" s="1021"/>
      <c r="OII31" s="1021"/>
      <c r="OIJ31" s="1021"/>
      <c r="OIK31" s="372" t="s">
        <v>38</v>
      </c>
      <c r="OIL31" s="1021" t="s">
        <v>505</v>
      </c>
      <c r="OIM31" s="1021"/>
      <c r="OIN31" s="1021"/>
      <c r="OIO31" s="1021"/>
      <c r="OIP31" s="1021"/>
      <c r="OIQ31" s="1021"/>
      <c r="OIR31" s="1021"/>
      <c r="OIS31" s="372" t="s">
        <v>38</v>
      </c>
      <c r="OIT31" s="1021" t="s">
        <v>505</v>
      </c>
      <c r="OIU31" s="1021"/>
      <c r="OIV31" s="1021"/>
      <c r="OIW31" s="1021"/>
      <c r="OIX31" s="1021"/>
      <c r="OIY31" s="1021"/>
      <c r="OIZ31" s="1021"/>
      <c r="OJA31" s="372" t="s">
        <v>38</v>
      </c>
      <c r="OJB31" s="1021" t="s">
        <v>505</v>
      </c>
      <c r="OJC31" s="1021"/>
      <c r="OJD31" s="1021"/>
      <c r="OJE31" s="1021"/>
      <c r="OJF31" s="1021"/>
      <c r="OJG31" s="1021"/>
      <c r="OJH31" s="1021"/>
      <c r="OJI31" s="372" t="s">
        <v>38</v>
      </c>
      <c r="OJJ31" s="1021" t="s">
        <v>505</v>
      </c>
      <c r="OJK31" s="1021"/>
      <c r="OJL31" s="1021"/>
      <c r="OJM31" s="1021"/>
      <c r="OJN31" s="1021"/>
      <c r="OJO31" s="1021"/>
      <c r="OJP31" s="1021"/>
      <c r="OJQ31" s="372" t="s">
        <v>38</v>
      </c>
      <c r="OJR31" s="1021" t="s">
        <v>505</v>
      </c>
      <c r="OJS31" s="1021"/>
      <c r="OJT31" s="1021"/>
      <c r="OJU31" s="1021"/>
      <c r="OJV31" s="1021"/>
      <c r="OJW31" s="1021"/>
      <c r="OJX31" s="1021"/>
      <c r="OJY31" s="372" t="s">
        <v>38</v>
      </c>
      <c r="OJZ31" s="1021" t="s">
        <v>505</v>
      </c>
      <c r="OKA31" s="1021"/>
      <c r="OKB31" s="1021"/>
      <c r="OKC31" s="1021"/>
      <c r="OKD31" s="1021"/>
      <c r="OKE31" s="1021"/>
      <c r="OKF31" s="1021"/>
      <c r="OKG31" s="372" t="s">
        <v>38</v>
      </c>
      <c r="OKH31" s="1021" t="s">
        <v>505</v>
      </c>
      <c r="OKI31" s="1021"/>
      <c r="OKJ31" s="1021"/>
      <c r="OKK31" s="1021"/>
      <c r="OKL31" s="1021"/>
      <c r="OKM31" s="1021"/>
      <c r="OKN31" s="1021"/>
      <c r="OKO31" s="372" t="s">
        <v>38</v>
      </c>
      <c r="OKP31" s="1021" t="s">
        <v>505</v>
      </c>
      <c r="OKQ31" s="1021"/>
      <c r="OKR31" s="1021"/>
      <c r="OKS31" s="1021"/>
      <c r="OKT31" s="1021"/>
      <c r="OKU31" s="1021"/>
      <c r="OKV31" s="1021"/>
      <c r="OKW31" s="372" t="s">
        <v>38</v>
      </c>
      <c r="OKX31" s="1021" t="s">
        <v>505</v>
      </c>
      <c r="OKY31" s="1021"/>
      <c r="OKZ31" s="1021"/>
      <c r="OLA31" s="1021"/>
      <c r="OLB31" s="1021"/>
      <c r="OLC31" s="1021"/>
      <c r="OLD31" s="1021"/>
      <c r="OLE31" s="372" t="s">
        <v>38</v>
      </c>
      <c r="OLF31" s="1021" t="s">
        <v>505</v>
      </c>
      <c r="OLG31" s="1021"/>
      <c r="OLH31" s="1021"/>
      <c r="OLI31" s="1021"/>
      <c r="OLJ31" s="1021"/>
      <c r="OLK31" s="1021"/>
      <c r="OLL31" s="1021"/>
      <c r="OLM31" s="372" t="s">
        <v>38</v>
      </c>
      <c r="OLN31" s="1021" t="s">
        <v>505</v>
      </c>
      <c r="OLO31" s="1021"/>
      <c r="OLP31" s="1021"/>
      <c r="OLQ31" s="1021"/>
      <c r="OLR31" s="1021"/>
      <c r="OLS31" s="1021"/>
      <c r="OLT31" s="1021"/>
      <c r="OLU31" s="372" t="s">
        <v>38</v>
      </c>
      <c r="OLV31" s="1021" t="s">
        <v>505</v>
      </c>
      <c r="OLW31" s="1021"/>
      <c r="OLX31" s="1021"/>
      <c r="OLY31" s="1021"/>
      <c r="OLZ31" s="1021"/>
      <c r="OMA31" s="1021"/>
      <c r="OMB31" s="1021"/>
      <c r="OMC31" s="372" t="s">
        <v>38</v>
      </c>
      <c r="OMD31" s="1021" t="s">
        <v>505</v>
      </c>
      <c r="OME31" s="1021"/>
      <c r="OMF31" s="1021"/>
      <c r="OMG31" s="1021"/>
      <c r="OMH31" s="1021"/>
      <c r="OMI31" s="1021"/>
      <c r="OMJ31" s="1021"/>
      <c r="OMK31" s="372" t="s">
        <v>38</v>
      </c>
      <c r="OML31" s="1021" t="s">
        <v>505</v>
      </c>
      <c r="OMM31" s="1021"/>
      <c r="OMN31" s="1021"/>
      <c r="OMO31" s="1021"/>
      <c r="OMP31" s="1021"/>
      <c r="OMQ31" s="1021"/>
      <c r="OMR31" s="1021"/>
      <c r="OMS31" s="372" t="s">
        <v>38</v>
      </c>
      <c r="OMT31" s="1021" t="s">
        <v>505</v>
      </c>
      <c r="OMU31" s="1021"/>
      <c r="OMV31" s="1021"/>
      <c r="OMW31" s="1021"/>
      <c r="OMX31" s="1021"/>
      <c r="OMY31" s="1021"/>
      <c r="OMZ31" s="1021"/>
      <c r="ONA31" s="372" t="s">
        <v>38</v>
      </c>
      <c r="ONB31" s="1021" t="s">
        <v>505</v>
      </c>
      <c r="ONC31" s="1021"/>
      <c r="OND31" s="1021"/>
      <c r="ONE31" s="1021"/>
      <c r="ONF31" s="1021"/>
      <c r="ONG31" s="1021"/>
      <c r="ONH31" s="1021"/>
      <c r="ONI31" s="372" t="s">
        <v>38</v>
      </c>
      <c r="ONJ31" s="1021" t="s">
        <v>505</v>
      </c>
      <c r="ONK31" s="1021"/>
      <c r="ONL31" s="1021"/>
      <c r="ONM31" s="1021"/>
      <c r="ONN31" s="1021"/>
      <c r="ONO31" s="1021"/>
      <c r="ONP31" s="1021"/>
      <c r="ONQ31" s="372" t="s">
        <v>38</v>
      </c>
      <c r="ONR31" s="1021" t="s">
        <v>505</v>
      </c>
      <c r="ONS31" s="1021"/>
      <c r="ONT31" s="1021"/>
      <c r="ONU31" s="1021"/>
      <c r="ONV31" s="1021"/>
      <c r="ONW31" s="1021"/>
      <c r="ONX31" s="1021"/>
      <c r="ONY31" s="372" t="s">
        <v>38</v>
      </c>
      <c r="ONZ31" s="1021" t="s">
        <v>505</v>
      </c>
      <c r="OOA31" s="1021"/>
      <c r="OOB31" s="1021"/>
      <c r="OOC31" s="1021"/>
      <c r="OOD31" s="1021"/>
      <c r="OOE31" s="1021"/>
      <c r="OOF31" s="1021"/>
      <c r="OOG31" s="372" t="s">
        <v>38</v>
      </c>
      <c r="OOH31" s="1021" t="s">
        <v>505</v>
      </c>
      <c r="OOI31" s="1021"/>
      <c r="OOJ31" s="1021"/>
      <c r="OOK31" s="1021"/>
      <c r="OOL31" s="1021"/>
      <c r="OOM31" s="1021"/>
      <c r="OON31" s="1021"/>
      <c r="OOO31" s="372" t="s">
        <v>38</v>
      </c>
      <c r="OOP31" s="1021" t="s">
        <v>505</v>
      </c>
      <c r="OOQ31" s="1021"/>
      <c r="OOR31" s="1021"/>
      <c r="OOS31" s="1021"/>
      <c r="OOT31" s="1021"/>
      <c r="OOU31" s="1021"/>
      <c r="OOV31" s="1021"/>
      <c r="OOW31" s="372" t="s">
        <v>38</v>
      </c>
      <c r="OOX31" s="1021" t="s">
        <v>505</v>
      </c>
      <c r="OOY31" s="1021"/>
      <c r="OOZ31" s="1021"/>
      <c r="OPA31" s="1021"/>
      <c r="OPB31" s="1021"/>
      <c r="OPC31" s="1021"/>
      <c r="OPD31" s="1021"/>
      <c r="OPE31" s="372" t="s">
        <v>38</v>
      </c>
      <c r="OPF31" s="1021" t="s">
        <v>505</v>
      </c>
      <c r="OPG31" s="1021"/>
      <c r="OPH31" s="1021"/>
      <c r="OPI31" s="1021"/>
      <c r="OPJ31" s="1021"/>
      <c r="OPK31" s="1021"/>
      <c r="OPL31" s="1021"/>
      <c r="OPM31" s="372" t="s">
        <v>38</v>
      </c>
      <c r="OPN31" s="1021" t="s">
        <v>505</v>
      </c>
      <c r="OPO31" s="1021"/>
      <c r="OPP31" s="1021"/>
      <c r="OPQ31" s="1021"/>
      <c r="OPR31" s="1021"/>
      <c r="OPS31" s="1021"/>
      <c r="OPT31" s="1021"/>
      <c r="OPU31" s="372" t="s">
        <v>38</v>
      </c>
      <c r="OPV31" s="1021" t="s">
        <v>505</v>
      </c>
      <c r="OPW31" s="1021"/>
      <c r="OPX31" s="1021"/>
      <c r="OPY31" s="1021"/>
      <c r="OPZ31" s="1021"/>
      <c r="OQA31" s="1021"/>
      <c r="OQB31" s="1021"/>
      <c r="OQC31" s="372" t="s">
        <v>38</v>
      </c>
      <c r="OQD31" s="1021" t="s">
        <v>505</v>
      </c>
      <c r="OQE31" s="1021"/>
      <c r="OQF31" s="1021"/>
      <c r="OQG31" s="1021"/>
      <c r="OQH31" s="1021"/>
      <c r="OQI31" s="1021"/>
      <c r="OQJ31" s="1021"/>
      <c r="OQK31" s="372" t="s">
        <v>38</v>
      </c>
      <c r="OQL31" s="1021" t="s">
        <v>505</v>
      </c>
      <c r="OQM31" s="1021"/>
      <c r="OQN31" s="1021"/>
      <c r="OQO31" s="1021"/>
      <c r="OQP31" s="1021"/>
      <c r="OQQ31" s="1021"/>
      <c r="OQR31" s="1021"/>
      <c r="OQS31" s="372" t="s">
        <v>38</v>
      </c>
      <c r="OQT31" s="1021" t="s">
        <v>505</v>
      </c>
      <c r="OQU31" s="1021"/>
      <c r="OQV31" s="1021"/>
      <c r="OQW31" s="1021"/>
      <c r="OQX31" s="1021"/>
      <c r="OQY31" s="1021"/>
      <c r="OQZ31" s="1021"/>
      <c r="ORA31" s="372" t="s">
        <v>38</v>
      </c>
      <c r="ORB31" s="1021" t="s">
        <v>505</v>
      </c>
      <c r="ORC31" s="1021"/>
      <c r="ORD31" s="1021"/>
      <c r="ORE31" s="1021"/>
      <c r="ORF31" s="1021"/>
      <c r="ORG31" s="1021"/>
      <c r="ORH31" s="1021"/>
      <c r="ORI31" s="372" t="s">
        <v>38</v>
      </c>
      <c r="ORJ31" s="1021" t="s">
        <v>505</v>
      </c>
      <c r="ORK31" s="1021"/>
      <c r="ORL31" s="1021"/>
      <c r="ORM31" s="1021"/>
      <c r="ORN31" s="1021"/>
      <c r="ORO31" s="1021"/>
      <c r="ORP31" s="1021"/>
      <c r="ORQ31" s="372" t="s">
        <v>38</v>
      </c>
      <c r="ORR31" s="1021" t="s">
        <v>505</v>
      </c>
      <c r="ORS31" s="1021"/>
      <c r="ORT31" s="1021"/>
      <c r="ORU31" s="1021"/>
      <c r="ORV31" s="1021"/>
      <c r="ORW31" s="1021"/>
      <c r="ORX31" s="1021"/>
      <c r="ORY31" s="372" t="s">
        <v>38</v>
      </c>
      <c r="ORZ31" s="1021" t="s">
        <v>505</v>
      </c>
      <c r="OSA31" s="1021"/>
      <c r="OSB31" s="1021"/>
      <c r="OSC31" s="1021"/>
      <c r="OSD31" s="1021"/>
      <c r="OSE31" s="1021"/>
      <c r="OSF31" s="1021"/>
      <c r="OSG31" s="372" t="s">
        <v>38</v>
      </c>
      <c r="OSH31" s="1021" t="s">
        <v>505</v>
      </c>
      <c r="OSI31" s="1021"/>
      <c r="OSJ31" s="1021"/>
      <c r="OSK31" s="1021"/>
      <c r="OSL31" s="1021"/>
      <c r="OSM31" s="1021"/>
      <c r="OSN31" s="1021"/>
      <c r="OSO31" s="372" t="s">
        <v>38</v>
      </c>
      <c r="OSP31" s="1021" t="s">
        <v>505</v>
      </c>
      <c r="OSQ31" s="1021"/>
      <c r="OSR31" s="1021"/>
      <c r="OSS31" s="1021"/>
      <c r="OST31" s="1021"/>
      <c r="OSU31" s="1021"/>
      <c r="OSV31" s="1021"/>
      <c r="OSW31" s="372" t="s">
        <v>38</v>
      </c>
      <c r="OSX31" s="1021" t="s">
        <v>505</v>
      </c>
      <c r="OSY31" s="1021"/>
      <c r="OSZ31" s="1021"/>
      <c r="OTA31" s="1021"/>
      <c r="OTB31" s="1021"/>
      <c r="OTC31" s="1021"/>
      <c r="OTD31" s="1021"/>
      <c r="OTE31" s="372" t="s">
        <v>38</v>
      </c>
      <c r="OTF31" s="1021" t="s">
        <v>505</v>
      </c>
      <c r="OTG31" s="1021"/>
      <c r="OTH31" s="1021"/>
      <c r="OTI31" s="1021"/>
      <c r="OTJ31" s="1021"/>
      <c r="OTK31" s="1021"/>
      <c r="OTL31" s="1021"/>
      <c r="OTM31" s="372" t="s">
        <v>38</v>
      </c>
      <c r="OTN31" s="1021" t="s">
        <v>505</v>
      </c>
      <c r="OTO31" s="1021"/>
      <c r="OTP31" s="1021"/>
      <c r="OTQ31" s="1021"/>
      <c r="OTR31" s="1021"/>
      <c r="OTS31" s="1021"/>
      <c r="OTT31" s="1021"/>
      <c r="OTU31" s="372" t="s">
        <v>38</v>
      </c>
      <c r="OTV31" s="1021" t="s">
        <v>505</v>
      </c>
      <c r="OTW31" s="1021"/>
      <c r="OTX31" s="1021"/>
      <c r="OTY31" s="1021"/>
      <c r="OTZ31" s="1021"/>
      <c r="OUA31" s="1021"/>
      <c r="OUB31" s="1021"/>
      <c r="OUC31" s="372" t="s">
        <v>38</v>
      </c>
      <c r="OUD31" s="1021" t="s">
        <v>505</v>
      </c>
      <c r="OUE31" s="1021"/>
      <c r="OUF31" s="1021"/>
      <c r="OUG31" s="1021"/>
      <c r="OUH31" s="1021"/>
      <c r="OUI31" s="1021"/>
      <c r="OUJ31" s="1021"/>
      <c r="OUK31" s="372" t="s">
        <v>38</v>
      </c>
      <c r="OUL31" s="1021" t="s">
        <v>505</v>
      </c>
      <c r="OUM31" s="1021"/>
      <c r="OUN31" s="1021"/>
      <c r="OUO31" s="1021"/>
      <c r="OUP31" s="1021"/>
      <c r="OUQ31" s="1021"/>
      <c r="OUR31" s="1021"/>
      <c r="OUS31" s="372" t="s">
        <v>38</v>
      </c>
      <c r="OUT31" s="1021" t="s">
        <v>505</v>
      </c>
      <c r="OUU31" s="1021"/>
      <c r="OUV31" s="1021"/>
      <c r="OUW31" s="1021"/>
      <c r="OUX31" s="1021"/>
      <c r="OUY31" s="1021"/>
      <c r="OUZ31" s="1021"/>
      <c r="OVA31" s="372" t="s">
        <v>38</v>
      </c>
      <c r="OVB31" s="1021" t="s">
        <v>505</v>
      </c>
      <c r="OVC31" s="1021"/>
      <c r="OVD31" s="1021"/>
      <c r="OVE31" s="1021"/>
      <c r="OVF31" s="1021"/>
      <c r="OVG31" s="1021"/>
      <c r="OVH31" s="1021"/>
      <c r="OVI31" s="372" t="s">
        <v>38</v>
      </c>
      <c r="OVJ31" s="1021" t="s">
        <v>505</v>
      </c>
      <c r="OVK31" s="1021"/>
      <c r="OVL31" s="1021"/>
      <c r="OVM31" s="1021"/>
      <c r="OVN31" s="1021"/>
      <c r="OVO31" s="1021"/>
      <c r="OVP31" s="1021"/>
      <c r="OVQ31" s="372" t="s">
        <v>38</v>
      </c>
      <c r="OVR31" s="1021" t="s">
        <v>505</v>
      </c>
      <c r="OVS31" s="1021"/>
      <c r="OVT31" s="1021"/>
      <c r="OVU31" s="1021"/>
      <c r="OVV31" s="1021"/>
      <c r="OVW31" s="1021"/>
      <c r="OVX31" s="1021"/>
      <c r="OVY31" s="372" t="s">
        <v>38</v>
      </c>
      <c r="OVZ31" s="1021" t="s">
        <v>505</v>
      </c>
      <c r="OWA31" s="1021"/>
      <c r="OWB31" s="1021"/>
      <c r="OWC31" s="1021"/>
      <c r="OWD31" s="1021"/>
      <c r="OWE31" s="1021"/>
      <c r="OWF31" s="1021"/>
      <c r="OWG31" s="372" t="s">
        <v>38</v>
      </c>
      <c r="OWH31" s="1021" t="s">
        <v>505</v>
      </c>
      <c r="OWI31" s="1021"/>
      <c r="OWJ31" s="1021"/>
      <c r="OWK31" s="1021"/>
      <c r="OWL31" s="1021"/>
      <c r="OWM31" s="1021"/>
      <c r="OWN31" s="1021"/>
      <c r="OWO31" s="372" t="s">
        <v>38</v>
      </c>
      <c r="OWP31" s="1021" t="s">
        <v>505</v>
      </c>
      <c r="OWQ31" s="1021"/>
      <c r="OWR31" s="1021"/>
      <c r="OWS31" s="1021"/>
      <c r="OWT31" s="1021"/>
      <c r="OWU31" s="1021"/>
      <c r="OWV31" s="1021"/>
      <c r="OWW31" s="372" t="s">
        <v>38</v>
      </c>
      <c r="OWX31" s="1021" t="s">
        <v>505</v>
      </c>
      <c r="OWY31" s="1021"/>
      <c r="OWZ31" s="1021"/>
      <c r="OXA31" s="1021"/>
      <c r="OXB31" s="1021"/>
      <c r="OXC31" s="1021"/>
      <c r="OXD31" s="1021"/>
      <c r="OXE31" s="372" t="s">
        <v>38</v>
      </c>
      <c r="OXF31" s="1021" t="s">
        <v>505</v>
      </c>
      <c r="OXG31" s="1021"/>
      <c r="OXH31" s="1021"/>
      <c r="OXI31" s="1021"/>
      <c r="OXJ31" s="1021"/>
      <c r="OXK31" s="1021"/>
      <c r="OXL31" s="1021"/>
      <c r="OXM31" s="372" t="s">
        <v>38</v>
      </c>
      <c r="OXN31" s="1021" t="s">
        <v>505</v>
      </c>
      <c r="OXO31" s="1021"/>
      <c r="OXP31" s="1021"/>
      <c r="OXQ31" s="1021"/>
      <c r="OXR31" s="1021"/>
      <c r="OXS31" s="1021"/>
      <c r="OXT31" s="1021"/>
      <c r="OXU31" s="372" t="s">
        <v>38</v>
      </c>
      <c r="OXV31" s="1021" t="s">
        <v>505</v>
      </c>
      <c r="OXW31" s="1021"/>
      <c r="OXX31" s="1021"/>
      <c r="OXY31" s="1021"/>
      <c r="OXZ31" s="1021"/>
      <c r="OYA31" s="1021"/>
      <c r="OYB31" s="1021"/>
      <c r="OYC31" s="372" t="s">
        <v>38</v>
      </c>
      <c r="OYD31" s="1021" t="s">
        <v>505</v>
      </c>
      <c r="OYE31" s="1021"/>
      <c r="OYF31" s="1021"/>
      <c r="OYG31" s="1021"/>
      <c r="OYH31" s="1021"/>
      <c r="OYI31" s="1021"/>
      <c r="OYJ31" s="1021"/>
      <c r="OYK31" s="372" t="s">
        <v>38</v>
      </c>
      <c r="OYL31" s="1021" t="s">
        <v>505</v>
      </c>
      <c r="OYM31" s="1021"/>
      <c r="OYN31" s="1021"/>
      <c r="OYO31" s="1021"/>
      <c r="OYP31" s="1021"/>
      <c r="OYQ31" s="1021"/>
      <c r="OYR31" s="1021"/>
      <c r="OYS31" s="372" t="s">
        <v>38</v>
      </c>
      <c r="OYT31" s="1021" t="s">
        <v>505</v>
      </c>
      <c r="OYU31" s="1021"/>
      <c r="OYV31" s="1021"/>
      <c r="OYW31" s="1021"/>
      <c r="OYX31" s="1021"/>
      <c r="OYY31" s="1021"/>
      <c r="OYZ31" s="1021"/>
      <c r="OZA31" s="372" t="s">
        <v>38</v>
      </c>
      <c r="OZB31" s="1021" t="s">
        <v>505</v>
      </c>
      <c r="OZC31" s="1021"/>
      <c r="OZD31" s="1021"/>
      <c r="OZE31" s="1021"/>
      <c r="OZF31" s="1021"/>
      <c r="OZG31" s="1021"/>
      <c r="OZH31" s="1021"/>
      <c r="OZI31" s="372" t="s">
        <v>38</v>
      </c>
      <c r="OZJ31" s="1021" t="s">
        <v>505</v>
      </c>
      <c r="OZK31" s="1021"/>
      <c r="OZL31" s="1021"/>
      <c r="OZM31" s="1021"/>
      <c r="OZN31" s="1021"/>
      <c r="OZO31" s="1021"/>
      <c r="OZP31" s="1021"/>
      <c r="OZQ31" s="372" t="s">
        <v>38</v>
      </c>
      <c r="OZR31" s="1021" t="s">
        <v>505</v>
      </c>
      <c r="OZS31" s="1021"/>
      <c r="OZT31" s="1021"/>
      <c r="OZU31" s="1021"/>
      <c r="OZV31" s="1021"/>
      <c r="OZW31" s="1021"/>
      <c r="OZX31" s="1021"/>
      <c r="OZY31" s="372" t="s">
        <v>38</v>
      </c>
      <c r="OZZ31" s="1021" t="s">
        <v>505</v>
      </c>
      <c r="PAA31" s="1021"/>
      <c r="PAB31" s="1021"/>
      <c r="PAC31" s="1021"/>
      <c r="PAD31" s="1021"/>
      <c r="PAE31" s="1021"/>
      <c r="PAF31" s="1021"/>
      <c r="PAG31" s="372" t="s">
        <v>38</v>
      </c>
      <c r="PAH31" s="1021" t="s">
        <v>505</v>
      </c>
      <c r="PAI31" s="1021"/>
      <c r="PAJ31" s="1021"/>
      <c r="PAK31" s="1021"/>
      <c r="PAL31" s="1021"/>
      <c r="PAM31" s="1021"/>
      <c r="PAN31" s="1021"/>
      <c r="PAO31" s="372" t="s">
        <v>38</v>
      </c>
      <c r="PAP31" s="1021" t="s">
        <v>505</v>
      </c>
      <c r="PAQ31" s="1021"/>
      <c r="PAR31" s="1021"/>
      <c r="PAS31" s="1021"/>
      <c r="PAT31" s="1021"/>
      <c r="PAU31" s="1021"/>
      <c r="PAV31" s="1021"/>
      <c r="PAW31" s="372" t="s">
        <v>38</v>
      </c>
      <c r="PAX31" s="1021" t="s">
        <v>505</v>
      </c>
      <c r="PAY31" s="1021"/>
      <c r="PAZ31" s="1021"/>
      <c r="PBA31" s="1021"/>
      <c r="PBB31" s="1021"/>
      <c r="PBC31" s="1021"/>
      <c r="PBD31" s="1021"/>
      <c r="PBE31" s="372" t="s">
        <v>38</v>
      </c>
      <c r="PBF31" s="1021" t="s">
        <v>505</v>
      </c>
      <c r="PBG31" s="1021"/>
      <c r="PBH31" s="1021"/>
      <c r="PBI31" s="1021"/>
      <c r="PBJ31" s="1021"/>
      <c r="PBK31" s="1021"/>
      <c r="PBL31" s="1021"/>
      <c r="PBM31" s="372" t="s">
        <v>38</v>
      </c>
      <c r="PBN31" s="1021" t="s">
        <v>505</v>
      </c>
      <c r="PBO31" s="1021"/>
      <c r="PBP31" s="1021"/>
      <c r="PBQ31" s="1021"/>
      <c r="PBR31" s="1021"/>
      <c r="PBS31" s="1021"/>
      <c r="PBT31" s="1021"/>
      <c r="PBU31" s="372" t="s">
        <v>38</v>
      </c>
      <c r="PBV31" s="1021" t="s">
        <v>505</v>
      </c>
      <c r="PBW31" s="1021"/>
      <c r="PBX31" s="1021"/>
      <c r="PBY31" s="1021"/>
      <c r="PBZ31" s="1021"/>
      <c r="PCA31" s="1021"/>
      <c r="PCB31" s="1021"/>
      <c r="PCC31" s="372" t="s">
        <v>38</v>
      </c>
      <c r="PCD31" s="1021" t="s">
        <v>505</v>
      </c>
      <c r="PCE31" s="1021"/>
      <c r="PCF31" s="1021"/>
      <c r="PCG31" s="1021"/>
      <c r="PCH31" s="1021"/>
      <c r="PCI31" s="1021"/>
      <c r="PCJ31" s="1021"/>
      <c r="PCK31" s="372" t="s">
        <v>38</v>
      </c>
      <c r="PCL31" s="1021" t="s">
        <v>505</v>
      </c>
      <c r="PCM31" s="1021"/>
      <c r="PCN31" s="1021"/>
      <c r="PCO31" s="1021"/>
      <c r="PCP31" s="1021"/>
      <c r="PCQ31" s="1021"/>
      <c r="PCR31" s="1021"/>
      <c r="PCS31" s="372" t="s">
        <v>38</v>
      </c>
      <c r="PCT31" s="1021" t="s">
        <v>505</v>
      </c>
      <c r="PCU31" s="1021"/>
      <c r="PCV31" s="1021"/>
      <c r="PCW31" s="1021"/>
      <c r="PCX31" s="1021"/>
      <c r="PCY31" s="1021"/>
      <c r="PCZ31" s="1021"/>
      <c r="PDA31" s="372" t="s">
        <v>38</v>
      </c>
      <c r="PDB31" s="1021" t="s">
        <v>505</v>
      </c>
      <c r="PDC31" s="1021"/>
      <c r="PDD31" s="1021"/>
      <c r="PDE31" s="1021"/>
      <c r="PDF31" s="1021"/>
      <c r="PDG31" s="1021"/>
      <c r="PDH31" s="1021"/>
      <c r="PDI31" s="372" t="s">
        <v>38</v>
      </c>
      <c r="PDJ31" s="1021" t="s">
        <v>505</v>
      </c>
      <c r="PDK31" s="1021"/>
      <c r="PDL31" s="1021"/>
      <c r="PDM31" s="1021"/>
      <c r="PDN31" s="1021"/>
      <c r="PDO31" s="1021"/>
      <c r="PDP31" s="1021"/>
      <c r="PDQ31" s="372" t="s">
        <v>38</v>
      </c>
      <c r="PDR31" s="1021" t="s">
        <v>505</v>
      </c>
      <c r="PDS31" s="1021"/>
      <c r="PDT31" s="1021"/>
      <c r="PDU31" s="1021"/>
      <c r="PDV31" s="1021"/>
      <c r="PDW31" s="1021"/>
      <c r="PDX31" s="1021"/>
      <c r="PDY31" s="372" t="s">
        <v>38</v>
      </c>
      <c r="PDZ31" s="1021" t="s">
        <v>505</v>
      </c>
      <c r="PEA31" s="1021"/>
      <c r="PEB31" s="1021"/>
      <c r="PEC31" s="1021"/>
      <c r="PED31" s="1021"/>
      <c r="PEE31" s="1021"/>
      <c r="PEF31" s="1021"/>
      <c r="PEG31" s="372" t="s">
        <v>38</v>
      </c>
      <c r="PEH31" s="1021" t="s">
        <v>505</v>
      </c>
      <c r="PEI31" s="1021"/>
      <c r="PEJ31" s="1021"/>
      <c r="PEK31" s="1021"/>
      <c r="PEL31" s="1021"/>
      <c r="PEM31" s="1021"/>
      <c r="PEN31" s="1021"/>
      <c r="PEO31" s="372" t="s">
        <v>38</v>
      </c>
      <c r="PEP31" s="1021" t="s">
        <v>505</v>
      </c>
      <c r="PEQ31" s="1021"/>
      <c r="PER31" s="1021"/>
      <c r="PES31" s="1021"/>
      <c r="PET31" s="1021"/>
      <c r="PEU31" s="1021"/>
      <c r="PEV31" s="1021"/>
      <c r="PEW31" s="372" t="s">
        <v>38</v>
      </c>
      <c r="PEX31" s="1021" t="s">
        <v>505</v>
      </c>
      <c r="PEY31" s="1021"/>
      <c r="PEZ31" s="1021"/>
      <c r="PFA31" s="1021"/>
      <c r="PFB31" s="1021"/>
      <c r="PFC31" s="1021"/>
      <c r="PFD31" s="1021"/>
      <c r="PFE31" s="372" t="s">
        <v>38</v>
      </c>
      <c r="PFF31" s="1021" t="s">
        <v>505</v>
      </c>
      <c r="PFG31" s="1021"/>
      <c r="PFH31" s="1021"/>
      <c r="PFI31" s="1021"/>
      <c r="PFJ31" s="1021"/>
      <c r="PFK31" s="1021"/>
      <c r="PFL31" s="1021"/>
      <c r="PFM31" s="372" t="s">
        <v>38</v>
      </c>
      <c r="PFN31" s="1021" t="s">
        <v>505</v>
      </c>
      <c r="PFO31" s="1021"/>
      <c r="PFP31" s="1021"/>
      <c r="PFQ31" s="1021"/>
      <c r="PFR31" s="1021"/>
      <c r="PFS31" s="1021"/>
      <c r="PFT31" s="1021"/>
      <c r="PFU31" s="372" t="s">
        <v>38</v>
      </c>
      <c r="PFV31" s="1021" t="s">
        <v>505</v>
      </c>
      <c r="PFW31" s="1021"/>
      <c r="PFX31" s="1021"/>
      <c r="PFY31" s="1021"/>
      <c r="PFZ31" s="1021"/>
      <c r="PGA31" s="1021"/>
      <c r="PGB31" s="1021"/>
      <c r="PGC31" s="372" t="s">
        <v>38</v>
      </c>
      <c r="PGD31" s="1021" t="s">
        <v>505</v>
      </c>
      <c r="PGE31" s="1021"/>
      <c r="PGF31" s="1021"/>
      <c r="PGG31" s="1021"/>
      <c r="PGH31" s="1021"/>
      <c r="PGI31" s="1021"/>
      <c r="PGJ31" s="1021"/>
      <c r="PGK31" s="372" t="s">
        <v>38</v>
      </c>
      <c r="PGL31" s="1021" t="s">
        <v>505</v>
      </c>
      <c r="PGM31" s="1021"/>
      <c r="PGN31" s="1021"/>
      <c r="PGO31" s="1021"/>
      <c r="PGP31" s="1021"/>
      <c r="PGQ31" s="1021"/>
      <c r="PGR31" s="1021"/>
      <c r="PGS31" s="372" t="s">
        <v>38</v>
      </c>
      <c r="PGT31" s="1021" t="s">
        <v>505</v>
      </c>
      <c r="PGU31" s="1021"/>
      <c r="PGV31" s="1021"/>
      <c r="PGW31" s="1021"/>
      <c r="PGX31" s="1021"/>
      <c r="PGY31" s="1021"/>
      <c r="PGZ31" s="1021"/>
      <c r="PHA31" s="372" t="s">
        <v>38</v>
      </c>
      <c r="PHB31" s="1021" t="s">
        <v>505</v>
      </c>
      <c r="PHC31" s="1021"/>
      <c r="PHD31" s="1021"/>
      <c r="PHE31" s="1021"/>
      <c r="PHF31" s="1021"/>
      <c r="PHG31" s="1021"/>
      <c r="PHH31" s="1021"/>
      <c r="PHI31" s="372" t="s">
        <v>38</v>
      </c>
      <c r="PHJ31" s="1021" t="s">
        <v>505</v>
      </c>
      <c r="PHK31" s="1021"/>
      <c r="PHL31" s="1021"/>
      <c r="PHM31" s="1021"/>
      <c r="PHN31" s="1021"/>
      <c r="PHO31" s="1021"/>
      <c r="PHP31" s="1021"/>
      <c r="PHQ31" s="372" t="s">
        <v>38</v>
      </c>
      <c r="PHR31" s="1021" t="s">
        <v>505</v>
      </c>
      <c r="PHS31" s="1021"/>
      <c r="PHT31" s="1021"/>
      <c r="PHU31" s="1021"/>
      <c r="PHV31" s="1021"/>
      <c r="PHW31" s="1021"/>
      <c r="PHX31" s="1021"/>
      <c r="PHY31" s="372" t="s">
        <v>38</v>
      </c>
      <c r="PHZ31" s="1021" t="s">
        <v>505</v>
      </c>
      <c r="PIA31" s="1021"/>
      <c r="PIB31" s="1021"/>
      <c r="PIC31" s="1021"/>
      <c r="PID31" s="1021"/>
      <c r="PIE31" s="1021"/>
      <c r="PIF31" s="1021"/>
      <c r="PIG31" s="372" t="s">
        <v>38</v>
      </c>
      <c r="PIH31" s="1021" t="s">
        <v>505</v>
      </c>
      <c r="PII31" s="1021"/>
      <c r="PIJ31" s="1021"/>
      <c r="PIK31" s="1021"/>
      <c r="PIL31" s="1021"/>
      <c r="PIM31" s="1021"/>
      <c r="PIN31" s="1021"/>
      <c r="PIO31" s="372" t="s">
        <v>38</v>
      </c>
      <c r="PIP31" s="1021" t="s">
        <v>505</v>
      </c>
      <c r="PIQ31" s="1021"/>
      <c r="PIR31" s="1021"/>
      <c r="PIS31" s="1021"/>
      <c r="PIT31" s="1021"/>
      <c r="PIU31" s="1021"/>
      <c r="PIV31" s="1021"/>
      <c r="PIW31" s="372" t="s">
        <v>38</v>
      </c>
      <c r="PIX31" s="1021" t="s">
        <v>505</v>
      </c>
      <c r="PIY31" s="1021"/>
      <c r="PIZ31" s="1021"/>
      <c r="PJA31" s="1021"/>
      <c r="PJB31" s="1021"/>
      <c r="PJC31" s="1021"/>
      <c r="PJD31" s="1021"/>
      <c r="PJE31" s="372" t="s">
        <v>38</v>
      </c>
      <c r="PJF31" s="1021" t="s">
        <v>505</v>
      </c>
      <c r="PJG31" s="1021"/>
      <c r="PJH31" s="1021"/>
      <c r="PJI31" s="1021"/>
      <c r="PJJ31" s="1021"/>
      <c r="PJK31" s="1021"/>
      <c r="PJL31" s="1021"/>
      <c r="PJM31" s="372" t="s">
        <v>38</v>
      </c>
      <c r="PJN31" s="1021" t="s">
        <v>505</v>
      </c>
      <c r="PJO31" s="1021"/>
      <c r="PJP31" s="1021"/>
      <c r="PJQ31" s="1021"/>
      <c r="PJR31" s="1021"/>
      <c r="PJS31" s="1021"/>
      <c r="PJT31" s="1021"/>
      <c r="PJU31" s="372" t="s">
        <v>38</v>
      </c>
      <c r="PJV31" s="1021" t="s">
        <v>505</v>
      </c>
      <c r="PJW31" s="1021"/>
      <c r="PJX31" s="1021"/>
      <c r="PJY31" s="1021"/>
      <c r="PJZ31" s="1021"/>
      <c r="PKA31" s="1021"/>
      <c r="PKB31" s="1021"/>
      <c r="PKC31" s="372" t="s">
        <v>38</v>
      </c>
      <c r="PKD31" s="1021" t="s">
        <v>505</v>
      </c>
      <c r="PKE31" s="1021"/>
      <c r="PKF31" s="1021"/>
      <c r="PKG31" s="1021"/>
      <c r="PKH31" s="1021"/>
      <c r="PKI31" s="1021"/>
      <c r="PKJ31" s="1021"/>
      <c r="PKK31" s="372" t="s">
        <v>38</v>
      </c>
      <c r="PKL31" s="1021" t="s">
        <v>505</v>
      </c>
      <c r="PKM31" s="1021"/>
      <c r="PKN31" s="1021"/>
      <c r="PKO31" s="1021"/>
      <c r="PKP31" s="1021"/>
      <c r="PKQ31" s="1021"/>
      <c r="PKR31" s="1021"/>
      <c r="PKS31" s="372" t="s">
        <v>38</v>
      </c>
      <c r="PKT31" s="1021" t="s">
        <v>505</v>
      </c>
      <c r="PKU31" s="1021"/>
      <c r="PKV31" s="1021"/>
      <c r="PKW31" s="1021"/>
      <c r="PKX31" s="1021"/>
      <c r="PKY31" s="1021"/>
      <c r="PKZ31" s="1021"/>
      <c r="PLA31" s="372" t="s">
        <v>38</v>
      </c>
      <c r="PLB31" s="1021" t="s">
        <v>505</v>
      </c>
      <c r="PLC31" s="1021"/>
      <c r="PLD31" s="1021"/>
      <c r="PLE31" s="1021"/>
      <c r="PLF31" s="1021"/>
      <c r="PLG31" s="1021"/>
      <c r="PLH31" s="1021"/>
      <c r="PLI31" s="372" t="s">
        <v>38</v>
      </c>
      <c r="PLJ31" s="1021" t="s">
        <v>505</v>
      </c>
      <c r="PLK31" s="1021"/>
      <c r="PLL31" s="1021"/>
      <c r="PLM31" s="1021"/>
      <c r="PLN31" s="1021"/>
      <c r="PLO31" s="1021"/>
      <c r="PLP31" s="1021"/>
      <c r="PLQ31" s="372" t="s">
        <v>38</v>
      </c>
      <c r="PLR31" s="1021" t="s">
        <v>505</v>
      </c>
      <c r="PLS31" s="1021"/>
      <c r="PLT31" s="1021"/>
      <c r="PLU31" s="1021"/>
      <c r="PLV31" s="1021"/>
      <c r="PLW31" s="1021"/>
      <c r="PLX31" s="1021"/>
      <c r="PLY31" s="372" t="s">
        <v>38</v>
      </c>
      <c r="PLZ31" s="1021" t="s">
        <v>505</v>
      </c>
      <c r="PMA31" s="1021"/>
      <c r="PMB31" s="1021"/>
      <c r="PMC31" s="1021"/>
      <c r="PMD31" s="1021"/>
      <c r="PME31" s="1021"/>
      <c r="PMF31" s="1021"/>
      <c r="PMG31" s="372" t="s">
        <v>38</v>
      </c>
      <c r="PMH31" s="1021" t="s">
        <v>505</v>
      </c>
      <c r="PMI31" s="1021"/>
      <c r="PMJ31" s="1021"/>
      <c r="PMK31" s="1021"/>
      <c r="PML31" s="1021"/>
      <c r="PMM31" s="1021"/>
      <c r="PMN31" s="1021"/>
      <c r="PMO31" s="372" t="s">
        <v>38</v>
      </c>
      <c r="PMP31" s="1021" t="s">
        <v>505</v>
      </c>
      <c r="PMQ31" s="1021"/>
      <c r="PMR31" s="1021"/>
      <c r="PMS31" s="1021"/>
      <c r="PMT31" s="1021"/>
      <c r="PMU31" s="1021"/>
      <c r="PMV31" s="1021"/>
      <c r="PMW31" s="372" t="s">
        <v>38</v>
      </c>
      <c r="PMX31" s="1021" t="s">
        <v>505</v>
      </c>
      <c r="PMY31" s="1021"/>
      <c r="PMZ31" s="1021"/>
      <c r="PNA31" s="1021"/>
      <c r="PNB31" s="1021"/>
      <c r="PNC31" s="1021"/>
      <c r="PND31" s="1021"/>
      <c r="PNE31" s="372" t="s">
        <v>38</v>
      </c>
      <c r="PNF31" s="1021" t="s">
        <v>505</v>
      </c>
      <c r="PNG31" s="1021"/>
      <c r="PNH31" s="1021"/>
      <c r="PNI31" s="1021"/>
      <c r="PNJ31" s="1021"/>
      <c r="PNK31" s="1021"/>
      <c r="PNL31" s="1021"/>
      <c r="PNM31" s="372" t="s">
        <v>38</v>
      </c>
      <c r="PNN31" s="1021" t="s">
        <v>505</v>
      </c>
      <c r="PNO31" s="1021"/>
      <c r="PNP31" s="1021"/>
      <c r="PNQ31" s="1021"/>
      <c r="PNR31" s="1021"/>
      <c r="PNS31" s="1021"/>
      <c r="PNT31" s="1021"/>
      <c r="PNU31" s="372" t="s">
        <v>38</v>
      </c>
      <c r="PNV31" s="1021" t="s">
        <v>505</v>
      </c>
      <c r="PNW31" s="1021"/>
      <c r="PNX31" s="1021"/>
      <c r="PNY31" s="1021"/>
      <c r="PNZ31" s="1021"/>
      <c r="POA31" s="1021"/>
      <c r="POB31" s="1021"/>
      <c r="POC31" s="372" t="s">
        <v>38</v>
      </c>
      <c r="POD31" s="1021" t="s">
        <v>505</v>
      </c>
      <c r="POE31" s="1021"/>
      <c r="POF31" s="1021"/>
      <c r="POG31" s="1021"/>
      <c r="POH31" s="1021"/>
      <c r="POI31" s="1021"/>
      <c r="POJ31" s="1021"/>
      <c r="POK31" s="372" t="s">
        <v>38</v>
      </c>
      <c r="POL31" s="1021" t="s">
        <v>505</v>
      </c>
      <c r="POM31" s="1021"/>
      <c r="PON31" s="1021"/>
      <c r="POO31" s="1021"/>
      <c r="POP31" s="1021"/>
      <c r="POQ31" s="1021"/>
      <c r="POR31" s="1021"/>
      <c r="POS31" s="372" t="s">
        <v>38</v>
      </c>
      <c r="POT31" s="1021" t="s">
        <v>505</v>
      </c>
      <c r="POU31" s="1021"/>
      <c r="POV31" s="1021"/>
      <c r="POW31" s="1021"/>
      <c r="POX31" s="1021"/>
      <c r="POY31" s="1021"/>
      <c r="POZ31" s="1021"/>
      <c r="PPA31" s="372" t="s">
        <v>38</v>
      </c>
      <c r="PPB31" s="1021" t="s">
        <v>505</v>
      </c>
      <c r="PPC31" s="1021"/>
      <c r="PPD31" s="1021"/>
      <c r="PPE31" s="1021"/>
      <c r="PPF31" s="1021"/>
      <c r="PPG31" s="1021"/>
      <c r="PPH31" s="1021"/>
      <c r="PPI31" s="372" t="s">
        <v>38</v>
      </c>
      <c r="PPJ31" s="1021" t="s">
        <v>505</v>
      </c>
      <c r="PPK31" s="1021"/>
      <c r="PPL31" s="1021"/>
      <c r="PPM31" s="1021"/>
      <c r="PPN31" s="1021"/>
      <c r="PPO31" s="1021"/>
      <c r="PPP31" s="1021"/>
      <c r="PPQ31" s="372" t="s">
        <v>38</v>
      </c>
      <c r="PPR31" s="1021" t="s">
        <v>505</v>
      </c>
      <c r="PPS31" s="1021"/>
      <c r="PPT31" s="1021"/>
      <c r="PPU31" s="1021"/>
      <c r="PPV31" s="1021"/>
      <c r="PPW31" s="1021"/>
      <c r="PPX31" s="1021"/>
      <c r="PPY31" s="372" t="s">
        <v>38</v>
      </c>
      <c r="PPZ31" s="1021" t="s">
        <v>505</v>
      </c>
      <c r="PQA31" s="1021"/>
      <c r="PQB31" s="1021"/>
      <c r="PQC31" s="1021"/>
      <c r="PQD31" s="1021"/>
      <c r="PQE31" s="1021"/>
      <c r="PQF31" s="1021"/>
      <c r="PQG31" s="372" t="s">
        <v>38</v>
      </c>
      <c r="PQH31" s="1021" t="s">
        <v>505</v>
      </c>
      <c r="PQI31" s="1021"/>
      <c r="PQJ31" s="1021"/>
      <c r="PQK31" s="1021"/>
      <c r="PQL31" s="1021"/>
      <c r="PQM31" s="1021"/>
      <c r="PQN31" s="1021"/>
      <c r="PQO31" s="372" t="s">
        <v>38</v>
      </c>
      <c r="PQP31" s="1021" t="s">
        <v>505</v>
      </c>
      <c r="PQQ31" s="1021"/>
      <c r="PQR31" s="1021"/>
      <c r="PQS31" s="1021"/>
      <c r="PQT31" s="1021"/>
      <c r="PQU31" s="1021"/>
      <c r="PQV31" s="1021"/>
      <c r="PQW31" s="372" t="s">
        <v>38</v>
      </c>
      <c r="PQX31" s="1021" t="s">
        <v>505</v>
      </c>
      <c r="PQY31" s="1021"/>
      <c r="PQZ31" s="1021"/>
      <c r="PRA31" s="1021"/>
      <c r="PRB31" s="1021"/>
      <c r="PRC31" s="1021"/>
      <c r="PRD31" s="1021"/>
      <c r="PRE31" s="372" t="s">
        <v>38</v>
      </c>
      <c r="PRF31" s="1021" t="s">
        <v>505</v>
      </c>
      <c r="PRG31" s="1021"/>
      <c r="PRH31" s="1021"/>
      <c r="PRI31" s="1021"/>
      <c r="PRJ31" s="1021"/>
      <c r="PRK31" s="1021"/>
      <c r="PRL31" s="1021"/>
      <c r="PRM31" s="372" t="s">
        <v>38</v>
      </c>
      <c r="PRN31" s="1021" t="s">
        <v>505</v>
      </c>
      <c r="PRO31" s="1021"/>
      <c r="PRP31" s="1021"/>
      <c r="PRQ31" s="1021"/>
      <c r="PRR31" s="1021"/>
      <c r="PRS31" s="1021"/>
      <c r="PRT31" s="1021"/>
      <c r="PRU31" s="372" t="s">
        <v>38</v>
      </c>
      <c r="PRV31" s="1021" t="s">
        <v>505</v>
      </c>
      <c r="PRW31" s="1021"/>
      <c r="PRX31" s="1021"/>
      <c r="PRY31" s="1021"/>
      <c r="PRZ31" s="1021"/>
      <c r="PSA31" s="1021"/>
      <c r="PSB31" s="1021"/>
      <c r="PSC31" s="372" t="s">
        <v>38</v>
      </c>
      <c r="PSD31" s="1021" t="s">
        <v>505</v>
      </c>
      <c r="PSE31" s="1021"/>
      <c r="PSF31" s="1021"/>
      <c r="PSG31" s="1021"/>
      <c r="PSH31" s="1021"/>
      <c r="PSI31" s="1021"/>
      <c r="PSJ31" s="1021"/>
      <c r="PSK31" s="372" t="s">
        <v>38</v>
      </c>
      <c r="PSL31" s="1021" t="s">
        <v>505</v>
      </c>
      <c r="PSM31" s="1021"/>
      <c r="PSN31" s="1021"/>
      <c r="PSO31" s="1021"/>
      <c r="PSP31" s="1021"/>
      <c r="PSQ31" s="1021"/>
      <c r="PSR31" s="1021"/>
      <c r="PSS31" s="372" t="s">
        <v>38</v>
      </c>
      <c r="PST31" s="1021" t="s">
        <v>505</v>
      </c>
      <c r="PSU31" s="1021"/>
      <c r="PSV31" s="1021"/>
      <c r="PSW31" s="1021"/>
      <c r="PSX31" s="1021"/>
      <c r="PSY31" s="1021"/>
      <c r="PSZ31" s="1021"/>
      <c r="PTA31" s="372" t="s">
        <v>38</v>
      </c>
      <c r="PTB31" s="1021" t="s">
        <v>505</v>
      </c>
      <c r="PTC31" s="1021"/>
      <c r="PTD31" s="1021"/>
      <c r="PTE31" s="1021"/>
      <c r="PTF31" s="1021"/>
      <c r="PTG31" s="1021"/>
      <c r="PTH31" s="1021"/>
      <c r="PTI31" s="372" t="s">
        <v>38</v>
      </c>
      <c r="PTJ31" s="1021" t="s">
        <v>505</v>
      </c>
      <c r="PTK31" s="1021"/>
      <c r="PTL31" s="1021"/>
      <c r="PTM31" s="1021"/>
      <c r="PTN31" s="1021"/>
      <c r="PTO31" s="1021"/>
      <c r="PTP31" s="1021"/>
      <c r="PTQ31" s="372" t="s">
        <v>38</v>
      </c>
      <c r="PTR31" s="1021" t="s">
        <v>505</v>
      </c>
      <c r="PTS31" s="1021"/>
      <c r="PTT31" s="1021"/>
      <c r="PTU31" s="1021"/>
      <c r="PTV31" s="1021"/>
      <c r="PTW31" s="1021"/>
      <c r="PTX31" s="1021"/>
      <c r="PTY31" s="372" t="s">
        <v>38</v>
      </c>
      <c r="PTZ31" s="1021" t="s">
        <v>505</v>
      </c>
      <c r="PUA31" s="1021"/>
      <c r="PUB31" s="1021"/>
      <c r="PUC31" s="1021"/>
      <c r="PUD31" s="1021"/>
      <c r="PUE31" s="1021"/>
      <c r="PUF31" s="1021"/>
      <c r="PUG31" s="372" t="s">
        <v>38</v>
      </c>
      <c r="PUH31" s="1021" t="s">
        <v>505</v>
      </c>
      <c r="PUI31" s="1021"/>
      <c r="PUJ31" s="1021"/>
      <c r="PUK31" s="1021"/>
      <c r="PUL31" s="1021"/>
      <c r="PUM31" s="1021"/>
      <c r="PUN31" s="1021"/>
      <c r="PUO31" s="372" t="s">
        <v>38</v>
      </c>
      <c r="PUP31" s="1021" t="s">
        <v>505</v>
      </c>
      <c r="PUQ31" s="1021"/>
      <c r="PUR31" s="1021"/>
      <c r="PUS31" s="1021"/>
      <c r="PUT31" s="1021"/>
      <c r="PUU31" s="1021"/>
      <c r="PUV31" s="1021"/>
      <c r="PUW31" s="372" t="s">
        <v>38</v>
      </c>
      <c r="PUX31" s="1021" t="s">
        <v>505</v>
      </c>
      <c r="PUY31" s="1021"/>
      <c r="PUZ31" s="1021"/>
      <c r="PVA31" s="1021"/>
      <c r="PVB31" s="1021"/>
      <c r="PVC31" s="1021"/>
      <c r="PVD31" s="1021"/>
      <c r="PVE31" s="372" t="s">
        <v>38</v>
      </c>
      <c r="PVF31" s="1021" t="s">
        <v>505</v>
      </c>
      <c r="PVG31" s="1021"/>
      <c r="PVH31" s="1021"/>
      <c r="PVI31" s="1021"/>
      <c r="PVJ31" s="1021"/>
      <c r="PVK31" s="1021"/>
      <c r="PVL31" s="1021"/>
      <c r="PVM31" s="372" t="s">
        <v>38</v>
      </c>
      <c r="PVN31" s="1021" t="s">
        <v>505</v>
      </c>
      <c r="PVO31" s="1021"/>
      <c r="PVP31" s="1021"/>
      <c r="PVQ31" s="1021"/>
      <c r="PVR31" s="1021"/>
      <c r="PVS31" s="1021"/>
      <c r="PVT31" s="1021"/>
      <c r="PVU31" s="372" t="s">
        <v>38</v>
      </c>
      <c r="PVV31" s="1021" t="s">
        <v>505</v>
      </c>
      <c r="PVW31" s="1021"/>
      <c r="PVX31" s="1021"/>
      <c r="PVY31" s="1021"/>
      <c r="PVZ31" s="1021"/>
      <c r="PWA31" s="1021"/>
      <c r="PWB31" s="1021"/>
      <c r="PWC31" s="372" t="s">
        <v>38</v>
      </c>
      <c r="PWD31" s="1021" t="s">
        <v>505</v>
      </c>
      <c r="PWE31" s="1021"/>
      <c r="PWF31" s="1021"/>
      <c r="PWG31" s="1021"/>
      <c r="PWH31" s="1021"/>
      <c r="PWI31" s="1021"/>
      <c r="PWJ31" s="1021"/>
      <c r="PWK31" s="372" t="s">
        <v>38</v>
      </c>
      <c r="PWL31" s="1021" t="s">
        <v>505</v>
      </c>
      <c r="PWM31" s="1021"/>
      <c r="PWN31" s="1021"/>
      <c r="PWO31" s="1021"/>
      <c r="PWP31" s="1021"/>
      <c r="PWQ31" s="1021"/>
      <c r="PWR31" s="1021"/>
      <c r="PWS31" s="372" t="s">
        <v>38</v>
      </c>
      <c r="PWT31" s="1021" t="s">
        <v>505</v>
      </c>
      <c r="PWU31" s="1021"/>
      <c r="PWV31" s="1021"/>
      <c r="PWW31" s="1021"/>
      <c r="PWX31" s="1021"/>
      <c r="PWY31" s="1021"/>
      <c r="PWZ31" s="1021"/>
      <c r="PXA31" s="372" t="s">
        <v>38</v>
      </c>
      <c r="PXB31" s="1021" t="s">
        <v>505</v>
      </c>
      <c r="PXC31" s="1021"/>
      <c r="PXD31" s="1021"/>
      <c r="PXE31" s="1021"/>
      <c r="PXF31" s="1021"/>
      <c r="PXG31" s="1021"/>
      <c r="PXH31" s="1021"/>
      <c r="PXI31" s="372" t="s">
        <v>38</v>
      </c>
      <c r="PXJ31" s="1021" t="s">
        <v>505</v>
      </c>
      <c r="PXK31" s="1021"/>
      <c r="PXL31" s="1021"/>
      <c r="PXM31" s="1021"/>
      <c r="PXN31" s="1021"/>
      <c r="PXO31" s="1021"/>
      <c r="PXP31" s="1021"/>
      <c r="PXQ31" s="372" t="s">
        <v>38</v>
      </c>
      <c r="PXR31" s="1021" t="s">
        <v>505</v>
      </c>
      <c r="PXS31" s="1021"/>
      <c r="PXT31" s="1021"/>
      <c r="PXU31" s="1021"/>
      <c r="PXV31" s="1021"/>
      <c r="PXW31" s="1021"/>
      <c r="PXX31" s="1021"/>
      <c r="PXY31" s="372" t="s">
        <v>38</v>
      </c>
      <c r="PXZ31" s="1021" t="s">
        <v>505</v>
      </c>
      <c r="PYA31" s="1021"/>
      <c r="PYB31" s="1021"/>
      <c r="PYC31" s="1021"/>
      <c r="PYD31" s="1021"/>
      <c r="PYE31" s="1021"/>
      <c r="PYF31" s="1021"/>
      <c r="PYG31" s="372" t="s">
        <v>38</v>
      </c>
      <c r="PYH31" s="1021" t="s">
        <v>505</v>
      </c>
      <c r="PYI31" s="1021"/>
      <c r="PYJ31" s="1021"/>
      <c r="PYK31" s="1021"/>
      <c r="PYL31" s="1021"/>
      <c r="PYM31" s="1021"/>
      <c r="PYN31" s="1021"/>
      <c r="PYO31" s="372" t="s">
        <v>38</v>
      </c>
      <c r="PYP31" s="1021" t="s">
        <v>505</v>
      </c>
      <c r="PYQ31" s="1021"/>
      <c r="PYR31" s="1021"/>
      <c r="PYS31" s="1021"/>
      <c r="PYT31" s="1021"/>
      <c r="PYU31" s="1021"/>
      <c r="PYV31" s="1021"/>
      <c r="PYW31" s="372" t="s">
        <v>38</v>
      </c>
      <c r="PYX31" s="1021" t="s">
        <v>505</v>
      </c>
      <c r="PYY31" s="1021"/>
      <c r="PYZ31" s="1021"/>
      <c r="PZA31" s="1021"/>
      <c r="PZB31" s="1021"/>
      <c r="PZC31" s="1021"/>
      <c r="PZD31" s="1021"/>
      <c r="PZE31" s="372" t="s">
        <v>38</v>
      </c>
      <c r="PZF31" s="1021" t="s">
        <v>505</v>
      </c>
      <c r="PZG31" s="1021"/>
      <c r="PZH31" s="1021"/>
      <c r="PZI31" s="1021"/>
      <c r="PZJ31" s="1021"/>
      <c r="PZK31" s="1021"/>
      <c r="PZL31" s="1021"/>
      <c r="PZM31" s="372" t="s">
        <v>38</v>
      </c>
      <c r="PZN31" s="1021" t="s">
        <v>505</v>
      </c>
      <c r="PZO31" s="1021"/>
      <c r="PZP31" s="1021"/>
      <c r="PZQ31" s="1021"/>
      <c r="PZR31" s="1021"/>
      <c r="PZS31" s="1021"/>
      <c r="PZT31" s="1021"/>
      <c r="PZU31" s="372" t="s">
        <v>38</v>
      </c>
      <c r="PZV31" s="1021" t="s">
        <v>505</v>
      </c>
      <c r="PZW31" s="1021"/>
      <c r="PZX31" s="1021"/>
      <c r="PZY31" s="1021"/>
      <c r="PZZ31" s="1021"/>
      <c r="QAA31" s="1021"/>
      <c r="QAB31" s="1021"/>
      <c r="QAC31" s="372" t="s">
        <v>38</v>
      </c>
      <c r="QAD31" s="1021" t="s">
        <v>505</v>
      </c>
      <c r="QAE31" s="1021"/>
      <c r="QAF31" s="1021"/>
      <c r="QAG31" s="1021"/>
      <c r="QAH31" s="1021"/>
      <c r="QAI31" s="1021"/>
      <c r="QAJ31" s="1021"/>
      <c r="QAK31" s="372" t="s">
        <v>38</v>
      </c>
      <c r="QAL31" s="1021" t="s">
        <v>505</v>
      </c>
      <c r="QAM31" s="1021"/>
      <c r="QAN31" s="1021"/>
      <c r="QAO31" s="1021"/>
      <c r="QAP31" s="1021"/>
      <c r="QAQ31" s="1021"/>
      <c r="QAR31" s="1021"/>
      <c r="QAS31" s="372" t="s">
        <v>38</v>
      </c>
      <c r="QAT31" s="1021" t="s">
        <v>505</v>
      </c>
      <c r="QAU31" s="1021"/>
      <c r="QAV31" s="1021"/>
      <c r="QAW31" s="1021"/>
      <c r="QAX31" s="1021"/>
      <c r="QAY31" s="1021"/>
      <c r="QAZ31" s="1021"/>
      <c r="QBA31" s="372" t="s">
        <v>38</v>
      </c>
      <c r="QBB31" s="1021" t="s">
        <v>505</v>
      </c>
      <c r="QBC31" s="1021"/>
      <c r="QBD31" s="1021"/>
      <c r="QBE31" s="1021"/>
      <c r="QBF31" s="1021"/>
      <c r="QBG31" s="1021"/>
      <c r="QBH31" s="1021"/>
      <c r="QBI31" s="372" t="s">
        <v>38</v>
      </c>
      <c r="QBJ31" s="1021" t="s">
        <v>505</v>
      </c>
      <c r="QBK31" s="1021"/>
      <c r="QBL31" s="1021"/>
      <c r="QBM31" s="1021"/>
      <c r="QBN31" s="1021"/>
      <c r="QBO31" s="1021"/>
      <c r="QBP31" s="1021"/>
      <c r="QBQ31" s="372" t="s">
        <v>38</v>
      </c>
      <c r="QBR31" s="1021" t="s">
        <v>505</v>
      </c>
      <c r="QBS31" s="1021"/>
      <c r="QBT31" s="1021"/>
      <c r="QBU31" s="1021"/>
      <c r="QBV31" s="1021"/>
      <c r="QBW31" s="1021"/>
      <c r="QBX31" s="1021"/>
      <c r="QBY31" s="372" t="s">
        <v>38</v>
      </c>
      <c r="QBZ31" s="1021" t="s">
        <v>505</v>
      </c>
      <c r="QCA31" s="1021"/>
      <c r="QCB31" s="1021"/>
      <c r="QCC31" s="1021"/>
      <c r="QCD31" s="1021"/>
      <c r="QCE31" s="1021"/>
      <c r="QCF31" s="1021"/>
      <c r="QCG31" s="372" t="s">
        <v>38</v>
      </c>
      <c r="QCH31" s="1021" t="s">
        <v>505</v>
      </c>
      <c r="QCI31" s="1021"/>
      <c r="QCJ31" s="1021"/>
      <c r="QCK31" s="1021"/>
      <c r="QCL31" s="1021"/>
      <c r="QCM31" s="1021"/>
      <c r="QCN31" s="1021"/>
      <c r="QCO31" s="372" t="s">
        <v>38</v>
      </c>
      <c r="QCP31" s="1021" t="s">
        <v>505</v>
      </c>
      <c r="QCQ31" s="1021"/>
      <c r="QCR31" s="1021"/>
      <c r="QCS31" s="1021"/>
      <c r="QCT31" s="1021"/>
      <c r="QCU31" s="1021"/>
      <c r="QCV31" s="1021"/>
      <c r="QCW31" s="372" t="s">
        <v>38</v>
      </c>
      <c r="QCX31" s="1021" t="s">
        <v>505</v>
      </c>
      <c r="QCY31" s="1021"/>
      <c r="QCZ31" s="1021"/>
      <c r="QDA31" s="1021"/>
      <c r="QDB31" s="1021"/>
      <c r="QDC31" s="1021"/>
      <c r="QDD31" s="1021"/>
      <c r="QDE31" s="372" t="s">
        <v>38</v>
      </c>
      <c r="QDF31" s="1021" t="s">
        <v>505</v>
      </c>
      <c r="QDG31" s="1021"/>
      <c r="QDH31" s="1021"/>
      <c r="QDI31" s="1021"/>
      <c r="QDJ31" s="1021"/>
      <c r="QDK31" s="1021"/>
      <c r="QDL31" s="1021"/>
      <c r="QDM31" s="372" t="s">
        <v>38</v>
      </c>
      <c r="QDN31" s="1021" t="s">
        <v>505</v>
      </c>
      <c r="QDO31" s="1021"/>
      <c r="QDP31" s="1021"/>
      <c r="QDQ31" s="1021"/>
      <c r="QDR31" s="1021"/>
      <c r="QDS31" s="1021"/>
      <c r="QDT31" s="1021"/>
      <c r="QDU31" s="372" t="s">
        <v>38</v>
      </c>
      <c r="QDV31" s="1021" t="s">
        <v>505</v>
      </c>
      <c r="QDW31" s="1021"/>
      <c r="QDX31" s="1021"/>
      <c r="QDY31" s="1021"/>
      <c r="QDZ31" s="1021"/>
      <c r="QEA31" s="1021"/>
      <c r="QEB31" s="1021"/>
      <c r="QEC31" s="372" t="s">
        <v>38</v>
      </c>
      <c r="QED31" s="1021" t="s">
        <v>505</v>
      </c>
      <c r="QEE31" s="1021"/>
      <c r="QEF31" s="1021"/>
      <c r="QEG31" s="1021"/>
      <c r="QEH31" s="1021"/>
      <c r="QEI31" s="1021"/>
      <c r="QEJ31" s="1021"/>
      <c r="QEK31" s="372" t="s">
        <v>38</v>
      </c>
      <c r="QEL31" s="1021" t="s">
        <v>505</v>
      </c>
      <c r="QEM31" s="1021"/>
      <c r="QEN31" s="1021"/>
      <c r="QEO31" s="1021"/>
      <c r="QEP31" s="1021"/>
      <c r="QEQ31" s="1021"/>
      <c r="QER31" s="1021"/>
      <c r="QES31" s="372" t="s">
        <v>38</v>
      </c>
      <c r="QET31" s="1021" t="s">
        <v>505</v>
      </c>
      <c r="QEU31" s="1021"/>
      <c r="QEV31" s="1021"/>
      <c r="QEW31" s="1021"/>
      <c r="QEX31" s="1021"/>
      <c r="QEY31" s="1021"/>
      <c r="QEZ31" s="1021"/>
      <c r="QFA31" s="372" t="s">
        <v>38</v>
      </c>
      <c r="QFB31" s="1021" t="s">
        <v>505</v>
      </c>
      <c r="QFC31" s="1021"/>
      <c r="QFD31" s="1021"/>
      <c r="QFE31" s="1021"/>
      <c r="QFF31" s="1021"/>
      <c r="QFG31" s="1021"/>
      <c r="QFH31" s="1021"/>
      <c r="QFI31" s="372" t="s">
        <v>38</v>
      </c>
      <c r="QFJ31" s="1021" t="s">
        <v>505</v>
      </c>
      <c r="QFK31" s="1021"/>
      <c r="QFL31" s="1021"/>
      <c r="QFM31" s="1021"/>
      <c r="QFN31" s="1021"/>
      <c r="QFO31" s="1021"/>
      <c r="QFP31" s="1021"/>
      <c r="QFQ31" s="372" t="s">
        <v>38</v>
      </c>
      <c r="QFR31" s="1021" t="s">
        <v>505</v>
      </c>
      <c r="QFS31" s="1021"/>
      <c r="QFT31" s="1021"/>
      <c r="QFU31" s="1021"/>
      <c r="QFV31" s="1021"/>
      <c r="QFW31" s="1021"/>
      <c r="QFX31" s="1021"/>
      <c r="QFY31" s="372" t="s">
        <v>38</v>
      </c>
      <c r="QFZ31" s="1021" t="s">
        <v>505</v>
      </c>
      <c r="QGA31" s="1021"/>
      <c r="QGB31" s="1021"/>
      <c r="QGC31" s="1021"/>
      <c r="QGD31" s="1021"/>
      <c r="QGE31" s="1021"/>
      <c r="QGF31" s="1021"/>
      <c r="QGG31" s="372" t="s">
        <v>38</v>
      </c>
      <c r="QGH31" s="1021" t="s">
        <v>505</v>
      </c>
      <c r="QGI31" s="1021"/>
      <c r="QGJ31" s="1021"/>
      <c r="QGK31" s="1021"/>
      <c r="QGL31" s="1021"/>
      <c r="QGM31" s="1021"/>
      <c r="QGN31" s="1021"/>
      <c r="QGO31" s="372" t="s">
        <v>38</v>
      </c>
      <c r="QGP31" s="1021" t="s">
        <v>505</v>
      </c>
      <c r="QGQ31" s="1021"/>
      <c r="QGR31" s="1021"/>
      <c r="QGS31" s="1021"/>
      <c r="QGT31" s="1021"/>
      <c r="QGU31" s="1021"/>
      <c r="QGV31" s="1021"/>
      <c r="QGW31" s="372" t="s">
        <v>38</v>
      </c>
      <c r="QGX31" s="1021" t="s">
        <v>505</v>
      </c>
      <c r="QGY31" s="1021"/>
      <c r="QGZ31" s="1021"/>
      <c r="QHA31" s="1021"/>
      <c r="QHB31" s="1021"/>
      <c r="QHC31" s="1021"/>
      <c r="QHD31" s="1021"/>
      <c r="QHE31" s="372" t="s">
        <v>38</v>
      </c>
      <c r="QHF31" s="1021" t="s">
        <v>505</v>
      </c>
      <c r="QHG31" s="1021"/>
      <c r="QHH31" s="1021"/>
      <c r="QHI31" s="1021"/>
      <c r="QHJ31" s="1021"/>
      <c r="QHK31" s="1021"/>
      <c r="QHL31" s="1021"/>
      <c r="QHM31" s="372" t="s">
        <v>38</v>
      </c>
      <c r="QHN31" s="1021" t="s">
        <v>505</v>
      </c>
      <c r="QHO31" s="1021"/>
      <c r="QHP31" s="1021"/>
      <c r="QHQ31" s="1021"/>
      <c r="QHR31" s="1021"/>
      <c r="QHS31" s="1021"/>
      <c r="QHT31" s="1021"/>
      <c r="QHU31" s="372" t="s">
        <v>38</v>
      </c>
      <c r="QHV31" s="1021" t="s">
        <v>505</v>
      </c>
      <c r="QHW31" s="1021"/>
      <c r="QHX31" s="1021"/>
      <c r="QHY31" s="1021"/>
      <c r="QHZ31" s="1021"/>
      <c r="QIA31" s="1021"/>
      <c r="QIB31" s="1021"/>
      <c r="QIC31" s="372" t="s">
        <v>38</v>
      </c>
      <c r="QID31" s="1021" t="s">
        <v>505</v>
      </c>
      <c r="QIE31" s="1021"/>
      <c r="QIF31" s="1021"/>
      <c r="QIG31" s="1021"/>
      <c r="QIH31" s="1021"/>
      <c r="QII31" s="1021"/>
      <c r="QIJ31" s="1021"/>
      <c r="QIK31" s="372" t="s">
        <v>38</v>
      </c>
      <c r="QIL31" s="1021" t="s">
        <v>505</v>
      </c>
      <c r="QIM31" s="1021"/>
      <c r="QIN31" s="1021"/>
      <c r="QIO31" s="1021"/>
      <c r="QIP31" s="1021"/>
      <c r="QIQ31" s="1021"/>
      <c r="QIR31" s="1021"/>
      <c r="QIS31" s="372" t="s">
        <v>38</v>
      </c>
      <c r="QIT31" s="1021" t="s">
        <v>505</v>
      </c>
      <c r="QIU31" s="1021"/>
      <c r="QIV31" s="1021"/>
      <c r="QIW31" s="1021"/>
      <c r="QIX31" s="1021"/>
      <c r="QIY31" s="1021"/>
      <c r="QIZ31" s="1021"/>
      <c r="QJA31" s="372" t="s">
        <v>38</v>
      </c>
      <c r="QJB31" s="1021" t="s">
        <v>505</v>
      </c>
      <c r="QJC31" s="1021"/>
      <c r="QJD31" s="1021"/>
      <c r="QJE31" s="1021"/>
      <c r="QJF31" s="1021"/>
      <c r="QJG31" s="1021"/>
      <c r="QJH31" s="1021"/>
      <c r="QJI31" s="372" t="s">
        <v>38</v>
      </c>
      <c r="QJJ31" s="1021" t="s">
        <v>505</v>
      </c>
      <c r="QJK31" s="1021"/>
      <c r="QJL31" s="1021"/>
      <c r="QJM31" s="1021"/>
      <c r="QJN31" s="1021"/>
      <c r="QJO31" s="1021"/>
      <c r="QJP31" s="1021"/>
      <c r="QJQ31" s="372" t="s">
        <v>38</v>
      </c>
      <c r="QJR31" s="1021" t="s">
        <v>505</v>
      </c>
      <c r="QJS31" s="1021"/>
      <c r="QJT31" s="1021"/>
      <c r="QJU31" s="1021"/>
      <c r="QJV31" s="1021"/>
      <c r="QJW31" s="1021"/>
      <c r="QJX31" s="1021"/>
      <c r="QJY31" s="372" t="s">
        <v>38</v>
      </c>
      <c r="QJZ31" s="1021" t="s">
        <v>505</v>
      </c>
      <c r="QKA31" s="1021"/>
      <c r="QKB31" s="1021"/>
      <c r="QKC31" s="1021"/>
      <c r="QKD31" s="1021"/>
      <c r="QKE31" s="1021"/>
      <c r="QKF31" s="1021"/>
      <c r="QKG31" s="372" t="s">
        <v>38</v>
      </c>
      <c r="QKH31" s="1021" t="s">
        <v>505</v>
      </c>
      <c r="QKI31" s="1021"/>
      <c r="QKJ31" s="1021"/>
      <c r="QKK31" s="1021"/>
      <c r="QKL31" s="1021"/>
      <c r="QKM31" s="1021"/>
      <c r="QKN31" s="1021"/>
      <c r="QKO31" s="372" t="s">
        <v>38</v>
      </c>
      <c r="QKP31" s="1021" t="s">
        <v>505</v>
      </c>
      <c r="QKQ31" s="1021"/>
      <c r="QKR31" s="1021"/>
      <c r="QKS31" s="1021"/>
      <c r="QKT31" s="1021"/>
      <c r="QKU31" s="1021"/>
      <c r="QKV31" s="1021"/>
      <c r="QKW31" s="372" t="s">
        <v>38</v>
      </c>
      <c r="QKX31" s="1021" t="s">
        <v>505</v>
      </c>
      <c r="QKY31" s="1021"/>
      <c r="QKZ31" s="1021"/>
      <c r="QLA31" s="1021"/>
      <c r="QLB31" s="1021"/>
      <c r="QLC31" s="1021"/>
      <c r="QLD31" s="1021"/>
      <c r="QLE31" s="372" t="s">
        <v>38</v>
      </c>
      <c r="QLF31" s="1021" t="s">
        <v>505</v>
      </c>
      <c r="QLG31" s="1021"/>
      <c r="QLH31" s="1021"/>
      <c r="QLI31" s="1021"/>
      <c r="QLJ31" s="1021"/>
      <c r="QLK31" s="1021"/>
      <c r="QLL31" s="1021"/>
      <c r="QLM31" s="372" t="s">
        <v>38</v>
      </c>
      <c r="QLN31" s="1021" t="s">
        <v>505</v>
      </c>
      <c r="QLO31" s="1021"/>
      <c r="QLP31" s="1021"/>
      <c r="QLQ31" s="1021"/>
      <c r="QLR31" s="1021"/>
      <c r="QLS31" s="1021"/>
      <c r="QLT31" s="1021"/>
      <c r="QLU31" s="372" t="s">
        <v>38</v>
      </c>
      <c r="QLV31" s="1021" t="s">
        <v>505</v>
      </c>
      <c r="QLW31" s="1021"/>
      <c r="QLX31" s="1021"/>
      <c r="QLY31" s="1021"/>
      <c r="QLZ31" s="1021"/>
      <c r="QMA31" s="1021"/>
      <c r="QMB31" s="1021"/>
      <c r="QMC31" s="372" t="s">
        <v>38</v>
      </c>
      <c r="QMD31" s="1021" t="s">
        <v>505</v>
      </c>
      <c r="QME31" s="1021"/>
      <c r="QMF31" s="1021"/>
      <c r="QMG31" s="1021"/>
      <c r="QMH31" s="1021"/>
      <c r="QMI31" s="1021"/>
      <c r="QMJ31" s="1021"/>
      <c r="QMK31" s="372" t="s">
        <v>38</v>
      </c>
      <c r="QML31" s="1021" t="s">
        <v>505</v>
      </c>
      <c r="QMM31" s="1021"/>
      <c r="QMN31" s="1021"/>
      <c r="QMO31" s="1021"/>
      <c r="QMP31" s="1021"/>
      <c r="QMQ31" s="1021"/>
      <c r="QMR31" s="1021"/>
      <c r="QMS31" s="372" t="s">
        <v>38</v>
      </c>
      <c r="QMT31" s="1021" t="s">
        <v>505</v>
      </c>
      <c r="QMU31" s="1021"/>
      <c r="QMV31" s="1021"/>
      <c r="QMW31" s="1021"/>
      <c r="QMX31" s="1021"/>
      <c r="QMY31" s="1021"/>
      <c r="QMZ31" s="1021"/>
      <c r="QNA31" s="372" t="s">
        <v>38</v>
      </c>
      <c r="QNB31" s="1021" t="s">
        <v>505</v>
      </c>
      <c r="QNC31" s="1021"/>
      <c r="QND31" s="1021"/>
      <c r="QNE31" s="1021"/>
      <c r="QNF31" s="1021"/>
      <c r="QNG31" s="1021"/>
      <c r="QNH31" s="1021"/>
      <c r="QNI31" s="372" t="s">
        <v>38</v>
      </c>
      <c r="QNJ31" s="1021" t="s">
        <v>505</v>
      </c>
      <c r="QNK31" s="1021"/>
      <c r="QNL31" s="1021"/>
      <c r="QNM31" s="1021"/>
      <c r="QNN31" s="1021"/>
      <c r="QNO31" s="1021"/>
      <c r="QNP31" s="1021"/>
      <c r="QNQ31" s="372" t="s">
        <v>38</v>
      </c>
      <c r="QNR31" s="1021" t="s">
        <v>505</v>
      </c>
      <c r="QNS31" s="1021"/>
      <c r="QNT31" s="1021"/>
      <c r="QNU31" s="1021"/>
      <c r="QNV31" s="1021"/>
      <c r="QNW31" s="1021"/>
      <c r="QNX31" s="1021"/>
      <c r="QNY31" s="372" t="s">
        <v>38</v>
      </c>
      <c r="QNZ31" s="1021" t="s">
        <v>505</v>
      </c>
      <c r="QOA31" s="1021"/>
      <c r="QOB31" s="1021"/>
      <c r="QOC31" s="1021"/>
      <c r="QOD31" s="1021"/>
      <c r="QOE31" s="1021"/>
      <c r="QOF31" s="1021"/>
      <c r="QOG31" s="372" t="s">
        <v>38</v>
      </c>
      <c r="QOH31" s="1021" t="s">
        <v>505</v>
      </c>
      <c r="QOI31" s="1021"/>
      <c r="QOJ31" s="1021"/>
      <c r="QOK31" s="1021"/>
      <c r="QOL31" s="1021"/>
      <c r="QOM31" s="1021"/>
      <c r="QON31" s="1021"/>
      <c r="QOO31" s="372" t="s">
        <v>38</v>
      </c>
      <c r="QOP31" s="1021" t="s">
        <v>505</v>
      </c>
      <c r="QOQ31" s="1021"/>
      <c r="QOR31" s="1021"/>
      <c r="QOS31" s="1021"/>
      <c r="QOT31" s="1021"/>
      <c r="QOU31" s="1021"/>
      <c r="QOV31" s="1021"/>
      <c r="QOW31" s="372" t="s">
        <v>38</v>
      </c>
      <c r="QOX31" s="1021" t="s">
        <v>505</v>
      </c>
      <c r="QOY31" s="1021"/>
      <c r="QOZ31" s="1021"/>
      <c r="QPA31" s="1021"/>
      <c r="QPB31" s="1021"/>
      <c r="QPC31" s="1021"/>
      <c r="QPD31" s="1021"/>
      <c r="QPE31" s="372" t="s">
        <v>38</v>
      </c>
      <c r="QPF31" s="1021" t="s">
        <v>505</v>
      </c>
      <c r="QPG31" s="1021"/>
      <c r="QPH31" s="1021"/>
      <c r="QPI31" s="1021"/>
      <c r="QPJ31" s="1021"/>
      <c r="QPK31" s="1021"/>
      <c r="QPL31" s="1021"/>
      <c r="QPM31" s="372" t="s">
        <v>38</v>
      </c>
      <c r="QPN31" s="1021" t="s">
        <v>505</v>
      </c>
      <c r="QPO31" s="1021"/>
      <c r="QPP31" s="1021"/>
      <c r="QPQ31" s="1021"/>
      <c r="QPR31" s="1021"/>
      <c r="QPS31" s="1021"/>
      <c r="QPT31" s="1021"/>
      <c r="QPU31" s="372" t="s">
        <v>38</v>
      </c>
      <c r="QPV31" s="1021" t="s">
        <v>505</v>
      </c>
      <c r="QPW31" s="1021"/>
      <c r="QPX31" s="1021"/>
      <c r="QPY31" s="1021"/>
      <c r="QPZ31" s="1021"/>
      <c r="QQA31" s="1021"/>
      <c r="QQB31" s="1021"/>
      <c r="QQC31" s="372" t="s">
        <v>38</v>
      </c>
      <c r="QQD31" s="1021" t="s">
        <v>505</v>
      </c>
      <c r="QQE31" s="1021"/>
      <c r="QQF31" s="1021"/>
      <c r="QQG31" s="1021"/>
      <c r="QQH31" s="1021"/>
      <c r="QQI31" s="1021"/>
      <c r="QQJ31" s="1021"/>
      <c r="QQK31" s="372" t="s">
        <v>38</v>
      </c>
      <c r="QQL31" s="1021" t="s">
        <v>505</v>
      </c>
      <c r="QQM31" s="1021"/>
      <c r="QQN31" s="1021"/>
      <c r="QQO31" s="1021"/>
      <c r="QQP31" s="1021"/>
      <c r="QQQ31" s="1021"/>
      <c r="QQR31" s="1021"/>
      <c r="QQS31" s="372" t="s">
        <v>38</v>
      </c>
      <c r="QQT31" s="1021" t="s">
        <v>505</v>
      </c>
      <c r="QQU31" s="1021"/>
      <c r="QQV31" s="1021"/>
      <c r="QQW31" s="1021"/>
      <c r="QQX31" s="1021"/>
      <c r="QQY31" s="1021"/>
      <c r="QQZ31" s="1021"/>
      <c r="QRA31" s="372" t="s">
        <v>38</v>
      </c>
      <c r="QRB31" s="1021" t="s">
        <v>505</v>
      </c>
      <c r="QRC31" s="1021"/>
      <c r="QRD31" s="1021"/>
      <c r="QRE31" s="1021"/>
      <c r="QRF31" s="1021"/>
      <c r="QRG31" s="1021"/>
      <c r="QRH31" s="1021"/>
      <c r="QRI31" s="372" t="s">
        <v>38</v>
      </c>
      <c r="QRJ31" s="1021" t="s">
        <v>505</v>
      </c>
      <c r="QRK31" s="1021"/>
      <c r="QRL31" s="1021"/>
      <c r="QRM31" s="1021"/>
      <c r="QRN31" s="1021"/>
      <c r="QRO31" s="1021"/>
      <c r="QRP31" s="1021"/>
      <c r="QRQ31" s="372" t="s">
        <v>38</v>
      </c>
      <c r="QRR31" s="1021" t="s">
        <v>505</v>
      </c>
      <c r="QRS31" s="1021"/>
      <c r="QRT31" s="1021"/>
      <c r="QRU31" s="1021"/>
      <c r="QRV31" s="1021"/>
      <c r="QRW31" s="1021"/>
      <c r="QRX31" s="1021"/>
      <c r="QRY31" s="372" t="s">
        <v>38</v>
      </c>
      <c r="QRZ31" s="1021" t="s">
        <v>505</v>
      </c>
      <c r="QSA31" s="1021"/>
      <c r="QSB31" s="1021"/>
      <c r="QSC31" s="1021"/>
      <c r="QSD31" s="1021"/>
      <c r="QSE31" s="1021"/>
      <c r="QSF31" s="1021"/>
      <c r="QSG31" s="372" t="s">
        <v>38</v>
      </c>
      <c r="QSH31" s="1021" t="s">
        <v>505</v>
      </c>
      <c r="QSI31" s="1021"/>
      <c r="QSJ31" s="1021"/>
      <c r="QSK31" s="1021"/>
      <c r="QSL31" s="1021"/>
      <c r="QSM31" s="1021"/>
      <c r="QSN31" s="1021"/>
      <c r="QSO31" s="372" t="s">
        <v>38</v>
      </c>
      <c r="QSP31" s="1021" t="s">
        <v>505</v>
      </c>
      <c r="QSQ31" s="1021"/>
      <c r="QSR31" s="1021"/>
      <c r="QSS31" s="1021"/>
      <c r="QST31" s="1021"/>
      <c r="QSU31" s="1021"/>
      <c r="QSV31" s="1021"/>
      <c r="QSW31" s="372" t="s">
        <v>38</v>
      </c>
      <c r="QSX31" s="1021" t="s">
        <v>505</v>
      </c>
      <c r="QSY31" s="1021"/>
      <c r="QSZ31" s="1021"/>
      <c r="QTA31" s="1021"/>
      <c r="QTB31" s="1021"/>
      <c r="QTC31" s="1021"/>
      <c r="QTD31" s="1021"/>
      <c r="QTE31" s="372" t="s">
        <v>38</v>
      </c>
      <c r="QTF31" s="1021" t="s">
        <v>505</v>
      </c>
      <c r="QTG31" s="1021"/>
      <c r="QTH31" s="1021"/>
      <c r="QTI31" s="1021"/>
      <c r="QTJ31" s="1021"/>
      <c r="QTK31" s="1021"/>
      <c r="QTL31" s="1021"/>
      <c r="QTM31" s="372" t="s">
        <v>38</v>
      </c>
      <c r="QTN31" s="1021" t="s">
        <v>505</v>
      </c>
      <c r="QTO31" s="1021"/>
      <c r="QTP31" s="1021"/>
      <c r="QTQ31" s="1021"/>
      <c r="QTR31" s="1021"/>
      <c r="QTS31" s="1021"/>
      <c r="QTT31" s="1021"/>
      <c r="QTU31" s="372" t="s">
        <v>38</v>
      </c>
      <c r="QTV31" s="1021" t="s">
        <v>505</v>
      </c>
      <c r="QTW31" s="1021"/>
      <c r="QTX31" s="1021"/>
      <c r="QTY31" s="1021"/>
      <c r="QTZ31" s="1021"/>
      <c r="QUA31" s="1021"/>
      <c r="QUB31" s="1021"/>
      <c r="QUC31" s="372" t="s">
        <v>38</v>
      </c>
      <c r="QUD31" s="1021" t="s">
        <v>505</v>
      </c>
      <c r="QUE31" s="1021"/>
      <c r="QUF31" s="1021"/>
      <c r="QUG31" s="1021"/>
      <c r="QUH31" s="1021"/>
      <c r="QUI31" s="1021"/>
      <c r="QUJ31" s="1021"/>
      <c r="QUK31" s="372" t="s">
        <v>38</v>
      </c>
      <c r="QUL31" s="1021" t="s">
        <v>505</v>
      </c>
      <c r="QUM31" s="1021"/>
      <c r="QUN31" s="1021"/>
      <c r="QUO31" s="1021"/>
      <c r="QUP31" s="1021"/>
      <c r="QUQ31" s="1021"/>
      <c r="QUR31" s="1021"/>
      <c r="QUS31" s="372" t="s">
        <v>38</v>
      </c>
      <c r="QUT31" s="1021" t="s">
        <v>505</v>
      </c>
      <c r="QUU31" s="1021"/>
      <c r="QUV31" s="1021"/>
      <c r="QUW31" s="1021"/>
      <c r="QUX31" s="1021"/>
      <c r="QUY31" s="1021"/>
      <c r="QUZ31" s="1021"/>
      <c r="QVA31" s="372" t="s">
        <v>38</v>
      </c>
      <c r="QVB31" s="1021" t="s">
        <v>505</v>
      </c>
      <c r="QVC31" s="1021"/>
      <c r="QVD31" s="1021"/>
      <c r="QVE31" s="1021"/>
      <c r="QVF31" s="1021"/>
      <c r="QVG31" s="1021"/>
      <c r="QVH31" s="1021"/>
      <c r="QVI31" s="372" t="s">
        <v>38</v>
      </c>
      <c r="QVJ31" s="1021" t="s">
        <v>505</v>
      </c>
      <c r="QVK31" s="1021"/>
      <c r="QVL31" s="1021"/>
      <c r="QVM31" s="1021"/>
      <c r="QVN31" s="1021"/>
      <c r="QVO31" s="1021"/>
      <c r="QVP31" s="1021"/>
      <c r="QVQ31" s="372" t="s">
        <v>38</v>
      </c>
      <c r="QVR31" s="1021" t="s">
        <v>505</v>
      </c>
      <c r="QVS31" s="1021"/>
      <c r="QVT31" s="1021"/>
      <c r="QVU31" s="1021"/>
      <c r="QVV31" s="1021"/>
      <c r="QVW31" s="1021"/>
      <c r="QVX31" s="1021"/>
      <c r="QVY31" s="372" t="s">
        <v>38</v>
      </c>
      <c r="QVZ31" s="1021" t="s">
        <v>505</v>
      </c>
      <c r="QWA31" s="1021"/>
      <c r="QWB31" s="1021"/>
      <c r="QWC31" s="1021"/>
      <c r="QWD31" s="1021"/>
      <c r="QWE31" s="1021"/>
      <c r="QWF31" s="1021"/>
      <c r="QWG31" s="372" t="s">
        <v>38</v>
      </c>
      <c r="QWH31" s="1021" t="s">
        <v>505</v>
      </c>
      <c r="QWI31" s="1021"/>
      <c r="QWJ31" s="1021"/>
      <c r="QWK31" s="1021"/>
      <c r="QWL31" s="1021"/>
      <c r="QWM31" s="1021"/>
      <c r="QWN31" s="1021"/>
      <c r="QWO31" s="372" t="s">
        <v>38</v>
      </c>
      <c r="QWP31" s="1021" t="s">
        <v>505</v>
      </c>
      <c r="QWQ31" s="1021"/>
      <c r="QWR31" s="1021"/>
      <c r="QWS31" s="1021"/>
      <c r="QWT31" s="1021"/>
      <c r="QWU31" s="1021"/>
      <c r="QWV31" s="1021"/>
      <c r="QWW31" s="372" t="s">
        <v>38</v>
      </c>
      <c r="QWX31" s="1021" t="s">
        <v>505</v>
      </c>
      <c r="QWY31" s="1021"/>
      <c r="QWZ31" s="1021"/>
      <c r="QXA31" s="1021"/>
      <c r="QXB31" s="1021"/>
      <c r="QXC31" s="1021"/>
      <c r="QXD31" s="1021"/>
      <c r="QXE31" s="372" t="s">
        <v>38</v>
      </c>
      <c r="QXF31" s="1021" t="s">
        <v>505</v>
      </c>
      <c r="QXG31" s="1021"/>
      <c r="QXH31" s="1021"/>
      <c r="QXI31" s="1021"/>
      <c r="QXJ31" s="1021"/>
      <c r="QXK31" s="1021"/>
      <c r="QXL31" s="1021"/>
      <c r="QXM31" s="372" t="s">
        <v>38</v>
      </c>
      <c r="QXN31" s="1021" t="s">
        <v>505</v>
      </c>
      <c r="QXO31" s="1021"/>
      <c r="QXP31" s="1021"/>
      <c r="QXQ31" s="1021"/>
      <c r="QXR31" s="1021"/>
      <c r="QXS31" s="1021"/>
      <c r="QXT31" s="1021"/>
      <c r="QXU31" s="372" t="s">
        <v>38</v>
      </c>
      <c r="QXV31" s="1021" t="s">
        <v>505</v>
      </c>
      <c r="QXW31" s="1021"/>
      <c r="QXX31" s="1021"/>
      <c r="QXY31" s="1021"/>
      <c r="QXZ31" s="1021"/>
      <c r="QYA31" s="1021"/>
      <c r="QYB31" s="1021"/>
      <c r="QYC31" s="372" t="s">
        <v>38</v>
      </c>
      <c r="QYD31" s="1021" t="s">
        <v>505</v>
      </c>
      <c r="QYE31" s="1021"/>
      <c r="QYF31" s="1021"/>
      <c r="QYG31" s="1021"/>
      <c r="QYH31" s="1021"/>
      <c r="QYI31" s="1021"/>
      <c r="QYJ31" s="1021"/>
      <c r="QYK31" s="372" t="s">
        <v>38</v>
      </c>
      <c r="QYL31" s="1021" t="s">
        <v>505</v>
      </c>
      <c r="QYM31" s="1021"/>
      <c r="QYN31" s="1021"/>
      <c r="QYO31" s="1021"/>
      <c r="QYP31" s="1021"/>
      <c r="QYQ31" s="1021"/>
      <c r="QYR31" s="1021"/>
      <c r="QYS31" s="372" t="s">
        <v>38</v>
      </c>
      <c r="QYT31" s="1021" t="s">
        <v>505</v>
      </c>
      <c r="QYU31" s="1021"/>
      <c r="QYV31" s="1021"/>
      <c r="QYW31" s="1021"/>
      <c r="QYX31" s="1021"/>
      <c r="QYY31" s="1021"/>
      <c r="QYZ31" s="1021"/>
      <c r="QZA31" s="372" t="s">
        <v>38</v>
      </c>
      <c r="QZB31" s="1021" t="s">
        <v>505</v>
      </c>
      <c r="QZC31" s="1021"/>
      <c r="QZD31" s="1021"/>
      <c r="QZE31" s="1021"/>
      <c r="QZF31" s="1021"/>
      <c r="QZG31" s="1021"/>
      <c r="QZH31" s="1021"/>
      <c r="QZI31" s="372" t="s">
        <v>38</v>
      </c>
      <c r="QZJ31" s="1021" t="s">
        <v>505</v>
      </c>
      <c r="QZK31" s="1021"/>
      <c r="QZL31" s="1021"/>
      <c r="QZM31" s="1021"/>
      <c r="QZN31" s="1021"/>
      <c r="QZO31" s="1021"/>
      <c r="QZP31" s="1021"/>
      <c r="QZQ31" s="372" t="s">
        <v>38</v>
      </c>
      <c r="QZR31" s="1021" t="s">
        <v>505</v>
      </c>
      <c r="QZS31" s="1021"/>
      <c r="QZT31" s="1021"/>
      <c r="QZU31" s="1021"/>
      <c r="QZV31" s="1021"/>
      <c r="QZW31" s="1021"/>
      <c r="QZX31" s="1021"/>
      <c r="QZY31" s="372" t="s">
        <v>38</v>
      </c>
      <c r="QZZ31" s="1021" t="s">
        <v>505</v>
      </c>
      <c r="RAA31" s="1021"/>
      <c r="RAB31" s="1021"/>
      <c r="RAC31" s="1021"/>
      <c r="RAD31" s="1021"/>
      <c r="RAE31" s="1021"/>
      <c r="RAF31" s="1021"/>
      <c r="RAG31" s="372" t="s">
        <v>38</v>
      </c>
      <c r="RAH31" s="1021" t="s">
        <v>505</v>
      </c>
      <c r="RAI31" s="1021"/>
      <c r="RAJ31" s="1021"/>
      <c r="RAK31" s="1021"/>
      <c r="RAL31" s="1021"/>
      <c r="RAM31" s="1021"/>
      <c r="RAN31" s="1021"/>
      <c r="RAO31" s="372" t="s">
        <v>38</v>
      </c>
      <c r="RAP31" s="1021" t="s">
        <v>505</v>
      </c>
      <c r="RAQ31" s="1021"/>
      <c r="RAR31" s="1021"/>
      <c r="RAS31" s="1021"/>
      <c r="RAT31" s="1021"/>
      <c r="RAU31" s="1021"/>
      <c r="RAV31" s="1021"/>
      <c r="RAW31" s="372" t="s">
        <v>38</v>
      </c>
      <c r="RAX31" s="1021" t="s">
        <v>505</v>
      </c>
      <c r="RAY31" s="1021"/>
      <c r="RAZ31" s="1021"/>
      <c r="RBA31" s="1021"/>
      <c r="RBB31" s="1021"/>
      <c r="RBC31" s="1021"/>
      <c r="RBD31" s="1021"/>
      <c r="RBE31" s="372" t="s">
        <v>38</v>
      </c>
      <c r="RBF31" s="1021" t="s">
        <v>505</v>
      </c>
      <c r="RBG31" s="1021"/>
      <c r="RBH31" s="1021"/>
      <c r="RBI31" s="1021"/>
      <c r="RBJ31" s="1021"/>
      <c r="RBK31" s="1021"/>
      <c r="RBL31" s="1021"/>
      <c r="RBM31" s="372" t="s">
        <v>38</v>
      </c>
      <c r="RBN31" s="1021" t="s">
        <v>505</v>
      </c>
      <c r="RBO31" s="1021"/>
      <c r="RBP31" s="1021"/>
      <c r="RBQ31" s="1021"/>
      <c r="RBR31" s="1021"/>
      <c r="RBS31" s="1021"/>
      <c r="RBT31" s="1021"/>
      <c r="RBU31" s="372" t="s">
        <v>38</v>
      </c>
      <c r="RBV31" s="1021" t="s">
        <v>505</v>
      </c>
      <c r="RBW31" s="1021"/>
      <c r="RBX31" s="1021"/>
      <c r="RBY31" s="1021"/>
      <c r="RBZ31" s="1021"/>
      <c r="RCA31" s="1021"/>
      <c r="RCB31" s="1021"/>
      <c r="RCC31" s="372" t="s">
        <v>38</v>
      </c>
      <c r="RCD31" s="1021" t="s">
        <v>505</v>
      </c>
      <c r="RCE31" s="1021"/>
      <c r="RCF31" s="1021"/>
      <c r="RCG31" s="1021"/>
      <c r="RCH31" s="1021"/>
      <c r="RCI31" s="1021"/>
      <c r="RCJ31" s="1021"/>
      <c r="RCK31" s="372" t="s">
        <v>38</v>
      </c>
      <c r="RCL31" s="1021" t="s">
        <v>505</v>
      </c>
      <c r="RCM31" s="1021"/>
      <c r="RCN31" s="1021"/>
      <c r="RCO31" s="1021"/>
      <c r="RCP31" s="1021"/>
      <c r="RCQ31" s="1021"/>
      <c r="RCR31" s="1021"/>
      <c r="RCS31" s="372" t="s">
        <v>38</v>
      </c>
      <c r="RCT31" s="1021" t="s">
        <v>505</v>
      </c>
      <c r="RCU31" s="1021"/>
      <c r="RCV31" s="1021"/>
      <c r="RCW31" s="1021"/>
      <c r="RCX31" s="1021"/>
      <c r="RCY31" s="1021"/>
      <c r="RCZ31" s="1021"/>
      <c r="RDA31" s="372" t="s">
        <v>38</v>
      </c>
      <c r="RDB31" s="1021" t="s">
        <v>505</v>
      </c>
      <c r="RDC31" s="1021"/>
      <c r="RDD31" s="1021"/>
      <c r="RDE31" s="1021"/>
      <c r="RDF31" s="1021"/>
      <c r="RDG31" s="1021"/>
      <c r="RDH31" s="1021"/>
      <c r="RDI31" s="372" t="s">
        <v>38</v>
      </c>
      <c r="RDJ31" s="1021" t="s">
        <v>505</v>
      </c>
      <c r="RDK31" s="1021"/>
      <c r="RDL31" s="1021"/>
      <c r="RDM31" s="1021"/>
      <c r="RDN31" s="1021"/>
      <c r="RDO31" s="1021"/>
      <c r="RDP31" s="1021"/>
      <c r="RDQ31" s="372" t="s">
        <v>38</v>
      </c>
      <c r="RDR31" s="1021" t="s">
        <v>505</v>
      </c>
      <c r="RDS31" s="1021"/>
      <c r="RDT31" s="1021"/>
      <c r="RDU31" s="1021"/>
      <c r="RDV31" s="1021"/>
      <c r="RDW31" s="1021"/>
      <c r="RDX31" s="1021"/>
      <c r="RDY31" s="372" t="s">
        <v>38</v>
      </c>
      <c r="RDZ31" s="1021" t="s">
        <v>505</v>
      </c>
      <c r="REA31" s="1021"/>
      <c r="REB31" s="1021"/>
      <c r="REC31" s="1021"/>
      <c r="RED31" s="1021"/>
      <c r="REE31" s="1021"/>
      <c r="REF31" s="1021"/>
      <c r="REG31" s="372" t="s">
        <v>38</v>
      </c>
      <c r="REH31" s="1021" t="s">
        <v>505</v>
      </c>
      <c r="REI31" s="1021"/>
      <c r="REJ31" s="1021"/>
      <c r="REK31" s="1021"/>
      <c r="REL31" s="1021"/>
      <c r="REM31" s="1021"/>
      <c r="REN31" s="1021"/>
      <c r="REO31" s="372" t="s">
        <v>38</v>
      </c>
      <c r="REP31" s="1021" t="s">
        <v>505</v>
      </c>
      <c r="REQ31" s="1021"/>
      <c r="RER31" s="1021"/>
      <c r="RES31" s="1021"/>
      <c r="RET31" s="1021"/>
      <c r="REU31" s="1021"/>
      <c r="REV31" s="1021"/>
      <c r="REW31" s="372" t="s">
        <v>38</v>
      </c>
      <c r="REX31" s="1021" t="s">
        <v>505</v>
      </c>
      <c r="REY31" s="1021"/>
      <c r="REZ31" s="1021"/>
      <c r="RFA31" s="1021"/>
      <c r="RFB31" s="1021"/>
      <c r="RFC31" s="1021"/>
      <c r="RFD31" s="1021"/>
      <c r="RFE31" s="372" t="s">
        <v>38</v>
      </c>
      <c r="RFF31" s="1021" t="s">
        <v>505</v>
      </c>
      <c r="RFG31" s="1021"/>
      <c r="RFH31" s="1021"/>
      <c r="RFI31" s="1021"/>
      <c r="RFJ31" s="1021"/>
      <c r="RFK31" s="1021"/>
      <c r="RFL31" s="1021"/>
      <c r="RFM31" s="372" t="s">
        <v>38</v>
      </c>
      <c r="RFN31" s="1021" t="s">
        <v>505</v>
      </c>
      <c r="RFO31" s="1021"/>
      <c r="RFP31" s="1021"/>
      <c r="RFQ31" s="1021"/>
      <c r="RFR31" s="1021"/>
      <c r="RFS31" s="1021"/>
      <c r="RFT31" s="1021"/>
      <c r="RFU31" s="372" t="s">
        <v>38</v>
      </c>
      <c r="RFV31" s="1021" t="s">
        <v>505</v>
      </c>
      <c r="RFW31" s="1021"/>
      <c r="RFX31" s="1021"/>
      <c r="RFY31" s="1021"/>
      <c r="RFZ31" s="1021"/>
      <c r="RGA31" s="1021"/>
      <c r="RGB31" s="1021"/>
      <c r="RGC31" s="372" t="s">
        <v>38</v>
      </c>
      <c r="RGD31" s="1021" t="s">
        <v>505</v>
      </c>
      <c r="RGE31" s="1021"/>
      <c r="RGF31" s="1021"/>
      <c r="RGG31" s="1021"/>
      <c r="RGH31" s="1021"/>
      <c r="RGI31" s="1021"/>
      <c r="RGJ31" s="1021"/>
      <c r="RGK31" s="372" t="s">
        <v>38</v>
      </c>
      <c r="RGL31" s="1021" t="s">
        <v>505</v>
      </c>
      <c r="RGM31" s="1021"/>
      <c r="RGN31" s="1021"/>
      <c r="RGO31" s="1021"/>
      <c r="RGP31" s="1021"/>
      <c r="RGQ31" s="1021"/>
      <c r="RGR31" s="1021"/>
      <c r="RGS31" s="372" t="s">
        <v>38</v>
      </c>
      <c r="RGT31" s="1021" t="s">
        <v>505</v>
      </c>
      <c r="RGU31" s="1021"/>
      <c r="RGV31" s="1021"/>
      <c r="RGW31" s="1021"/>
      <c r="RGX31" s="1021"/>
      <c r="RGY31" s="1021"/>
      <c r="RGZ31" s="1021"/>
      <c r="RHA31" s="372" t="s">
        <v>38</v>
      </c>
      <c r="RHB31" s="1021" t="s">
        <v>505</v>
      </c>
      <c r="RHC31" s="1021"/>
      <c r="RHD31" s="1021"/>
      <c r="RHE31" s="1021"/>
      <c r="RHF31" s="1021"/>
      <c r="RHG31" s="1021"/>
      <c r="RHH31" s="1021"/>
      <c r="RHI31" s="372" t="s">
        <v>38</v>
      </c>
      <c r="RHJ31" s="1021" t="s">
        <v>505</v>
      </c>
      <c r="RHK31" s="1021"/>
      <c r="RHL31" s="1021"/>
      <c r="RHM31" s="1021"/>
      <c r="RHN31" s="1021"/>
      <c r="RHO31" s="1021"/>
      <c r="RHP31" s="1021"/>
      <c r="RHQ31" s="372" t="s">
        <v>38</v>
      </c>
      <c r="RHR31" s="1021" t="s">
        <v>505</v>
      </c>
      <c r="RHS31" s="1021"/>
      <c r="RHT31" s="1021"/>
      <c r="RHU31" s="1021"/>
      <c r="RHV31" s="1021"/>
      <c r="RHW31" s="1021"/>
      <c r="RHX31" s="1021"/>
      <c r="RHY31" s="372" t="s">
        <v>38</v>
      </c>
      <c r="RHZ31" s="1021" t="s">
        <v>505</v>
      </c>
      <c r="RIA31" s="1021"/>
      <c r="RIB31" s="1021"/>
      <c r="RIC31" s="1021"/>
      <c r="RID31" s="1021"/>
      <c r="RIE31" s="1021"/>
      <c r="RIF31" s="1021"/>
      <c r="RIG31" s="372" t="s">
        <v>38</v>
      </c>
      <c r="RIH31" s="1021" t="s">
        <v>505</v>
      </c>
      <c r="RII31" s="1021"/>
      <c r="RIJ31" s="1021"/>
      <c r="RIK31" s="1021"/>
      <c r="RIL31" s="1021"/>
      <c r="RIM31" s="1021"/>
      <c r="RIN31" s="1021"/>
      <c r="RIO31" s="372" t="s">
        <v>38</v>
      </c>
      <c r="RIP31" s="1021" t="s">
        <v>505</v>
      </c>
      <c r="RIQ31" s="1021"/>
      <c r="RIR31" s="1021"/>
      <c r="RIS31" s="1021"/>
      <c r="RIT31" s="1021"/>
      <c r="RIU31" s="1021"/>
      <c r="RIV31" s="1021"/>
      <c r="RIW31" s="372" t="s">
        <v>38</v>
      </c>
      <c r="RIX31" s="1021" t="s">
        <v>505</v>
      </c>
      <c r="RIY31" s="1021"/>
      <c r="RIZ31" s="1021"/>
      <c r="RJA31" s="1021"/>
      <c r="RJB31" s="1021"/>
      <c r="RJC31" s="1021"/>
      <c r="RJD31" s="1021"/>
      <c r="RJE31" s="372" t="s">
        <v>38</v>
      </c>
      <c r="RJF31" s="1021" t="s">
        <v>505</v>
      </c>
      <c r="RJG31" s="1021"/>
      <c r="RJH31" s="1021"/>
      <c r="RJI31" s="1021"/>
      <c r="RJJ31" s="1021"/>
      <c r="RJK31" s="1021"/>
      <c r="RJL31" s="1021"/>
      <c r="RJM31" s="372" t="s">
        <v>38</v>
      </c>
      <c r="RJN31" s="1021" t="s">
        <v>505</v>
      </c>
      <c r="RJO31" s="1021"/>
      <c r="RJP31" s="1021"/>
      <c r="RJQ31" s="1021"/>
      <c r="RJR31" s="1021"/>
      <c r="RJS31" s="1021"/>
      <c r="RJT31" s="1021"/>
      <c r="RJU31" s="372" t="s">
        <v>38</v>
      </c>
      <c r="RJV31" s="1021" t="s">
        <v>505</v>
      </c>
      <c r="RJW31" s="1021"/>
      <c r="RJX31" s="1021"/>
      <c r="RJY31" s="1021"/>
      <c r="RJZ31" s="1021"/>
      <c r="RKA31" s="1021"/>
      <c r="RKB31" s="1021"/>
      <c r="RKC31" s="372" t="s">
        <v>38</v>
      </c>
      <c r="RKD31" s="1021" t="s">
        <v>505</v>
      </c>
      <c r="RKE31" s="1021"/>
      <c r="RKF31" s="1021"/>
      <c r="RKG31" s="1021"/>
      <c r="RKH31" s="1021"/>
      <c r="RKI31" s="1021"/>
      <c r="RKJ31" s="1021"/>
      <c r="RKK31" s="372" t="s">
        <v>38</v>
      </c>
      <c r="RKL31" s="1021" t="s">
        <v>505</v>
      </c>
      <c r="RKM31" s="1021"/>
      <c r="RKN31" s="1021"/>
      <c r="RKO31" s="1021"/>
      <c r="RKP31" s="1021"/>
      <c r="RKQ31" s="1021"/>
      <c r="RKR31" s="1021"/>
      <c r="RKS31" s="372" t="s">
        <v>38</v>
      </c>
      <c r="RKT31" s="1021" t="s">
        <v>505</v>
      </c>
      <c r="RKU31" s="1021"/>
      <c r="RKV31" s="1021"/>
      <c r="RKW31" s="1021"/>
      <c r="RKX31" s="1021"/>
      <c r="RKY31" s="1021"/>
      <c r="RKZ31" s="1021"/>
      <c r="RLA31" s="372" t="s">
        <v>38</v>
      </c>
      <c r="RLB31" s="1021" t="s">
        <v>505</v>
      </c>
      <c r="RLC31" s="1021"/>
      <c r="RLD31" s="1021"/>
      <c r="RLE31" s="1021"/>
      <c r="RLF31" s="1021"/>
      <c r="RLG31" s="1021"/>
      <c r="RLH31" s="1021"/>
      <c r="RLI31" s="372" t="s">
        <v>38</v>
      </c>
      <c r="RLJ31" s="1021" t="s">
        <v>505</v>
      </c>
      <c r="RLK31" s="1021"/>
      <c r="RLL31" s="1021"/>
      <c r="RLM31" s="1021"/>
      <c r="RLN31" s="1021"/>
      <c r="RLO31" s="1021"/>
      <c r="RLP31" s="1021"/>
      <c r="RLQ31" s="372" t="s">
        <v>38</v>
      </c>
      <c r="RLR31" s="1021" t="s">
        <v>505</v>
      </c>
      <c r="RLS31" s="1021"/>
      <c r="RLT31" s="1021"/>
      <c r="RLU31" s="1021"/>
      <c r="RLV31" s="1021"/>
      <c r="RLW31" s="1021"/>
      <c r="RLX31" s="1021"/>
      <c r="RLY31" s="372" t="s">
        <v>38</v>
      </c>
      <c r="RLZ31" s="1021" t="s">
        <v>505</v>
      </c>
      <c r="RMA31" s="1021"/>
      <c r="RMB31" s="1021"/>
      <c r="RMC31" s="1021"/>
      <c r="RMD31" s="1021"/>
      <c r="RME31" s="1021"/>
      <c r="RMF31" s="1021"/>
      <c r="RMG31" s="372" t="s">
        <v>38</v>
      </c>
      <c r="RMH31" s="1021" t="s">
        <v>505</v>
      </c>
      <c r="RMI31" s="1021"/>
      <c r="RMJ31" s="1021"/>
      <c r="RMK31" s="1021"/>
      <c r="RML31" s="1021"/>
      <c r="RMM31" s="1021"/>
      <c r="RMN31" s="1021"/>
      <c r="RMO31" s="372" t="s">
        <v>38</v>
      </c>
      <c r="RMP31" s="1021" t="s">
        <v>505</v>
      </c>
      <c r="RMQ31" s="1021"/>
      <c r="RMR31" s="1021"/>
      <c r="RMS31" s="1021"/>
      <c r="RMT31" s="1021"/>
      <c r="RMU31" s="1021"/>
      <c r="RMV31" s="1021"/>
      <c r="RMW31" s="372" t="s">
        <v>38</v>
      </c>
      <c r="RMX31" s="1021" t="s">
        <v>505</v>
      </c>
      <c r="RMY31" s="1021"/>
      <c r="RMZ31" s="1021"/>
      <c r="RNA31" s="1021"/>
      <c r="RNB31" s="1021"/>
      <c r="RNC31" s="1021"/>
      <c r="RND31" s="1021"/>
      <c r="RNE31" s="372" t="s">
        <v>38</v>
      </c>
      <c r="RNF31" s="1021" t="s">
        <v>505</v>
      </c>
      <c r="RNG31" s="1021"/>
      <c r="RNH31" s="1021"/>
      <c r="RNI31" s="1021"/>
      <c r="RNJ31" s="1021"/>
      <c r="RNK31" s="1021"/>
      <c r="RNL31" s="1021"/>
      <c r="RNM31" s="372" t="s">
        <v>38</v>
      </c>
      <c r="RNN31" s="1021" t="s">
        <v>505</v>
      </c>
      <c r="RNO31" s="1021"/>
      <c r="RNP31" s="1021"/>
      <c r="RNQ31" s="1021"/>
      <c r="RNR31" s="1021"/>
      <c r="RNS31" s="1021"/>
      <c r="RNT31" s="1021"/>
      <c r="RNU31" s="372" t="s">
        <v>38</v>
      </c>
      <c r="RNV31" s="1021" t="s">
        <v>505</v>
      </c>
      <c r="RNW31" s="1021"/>
      <c r="RNX31" s="1021"/>
      <c r="RNY31" s="1021"/>
      <c r="RNZ31" s="1021"/>
      <c r="ROA31" s="1021"/>
      <c r="ROB31" s="1021"/>
      <c r="ROC31" s="372" t="s">
        <v>38</v>
      </c>
      <c r="ROD31" s="1021" t="s">
        <v>505</v>
      </c>
      <c r="ROE31" s="1021"/>
      <c r="ROF31" s="1021"/>
      <c r="ROG31" s="1021"/>
      <c r="ROH31" s="1021"/>
      <c r="ROI31" s="1021"/>
      <c r="ROJ31" s="1021"/>
      <c r="ROK31" s="372" t="s">
        <v>38</v>
      </c>
      <c r="ROL31" s="1021" t="s">
        <v>505</v>
      </c>
      <c r="ROM31" s="1021"/>
      <c r="RON31" s="1021"/>
      <c r="ROO31" s="1021"/>
      <c r="ROP31" s="1021"/>
      <c r="ROQ31" s="1021"/>
      <c r="ROR31" s="1021"/>
      <c r="ROS31" s="372" t="s">
        <v>38</v>
      </c>
      <c r="ROT31" s="1021" t="s">
        <v>505</v>
      </c>
      <c r="ROU31" s="1021"/>
      <c r="ROV31" s="1021"/>
      <c r="ROW31" s="1021"/>
      <c r="ROX31" s="1021"/>
      <c r="ROY31" s="1021"/>
      <c r="ROZ31" s="1021"/>
      <c r="RPA31" s="372" t="s">
        <v>38</v>
      </c>
      <c r="RPB31" s="1021" t="s">
        <v>505</v>
      </c>
      <c r="RPC31" s="1021"/>
      <c r="RPD31" s="1021"/>
      <c r="RPE31" s="1021"/>
      <c r="RPF31" s="1021"/>
      <c r="RPG31" s="1021"/>
      <c r="RPH31" s="1021"/>
      <c r="RPI31" s="372" t="s">
        <v>38</v>
      </c>
      <c r="RPJ31" s="1021" t="s">
        <v>505</v>
      </c>
      <c r="RPK31" s="1021"/>
      <c r="RPL31" s="1021"/>
      <c r="RPM31" s="1021"/>
      <c r="RPN31" s="1021"/>
      <c r="RPO31" s="1021"/>
      <c r="RPP31" s="1021"/>
      <c r="RPQ31" s="372" t="s">
        <v>38</v>
      </c>
      <c r="RPR31" s="1021" t="s">
        <v>505</v>
      </c>
      <c r="RPS31" s="1021"/>
      <c r="RPT31" s="1021"/>
      <c r="RPU31" s="1021"/>
      <c r="RPV31" s="1021"/>
      <c r="RPW31" s="1021"/>
      <c r="RPX31" s="1021"/>
      <c r="RPY31" s="372" t="s">
        <v>38</v>
      </c>
      <c r="RPZ31" s="1021" t="s">
        <v>505</v>
      </c>
      <c r="RQA31" s="1021"/>
      <c r="RQB31" s="1021"/>
      <c r="RQC31" s="1021"/>
      <c r="RQD31" s="1021"/>
      <c r="RQE31" s="1021"/>
      <c r="RQF31" s="1021"/>
      <c r="RQG31" s="372" t="s">
        <v>38</v>
      </c>
      <c r="RQH31" s="1021" t="s">
        <v>505</v>
      </c>
      <c r="RQI31" s="1021"/>
      <c r="RQJ31" s="1021"/>
      <c r="RQK31" s="1021"/>
      <c r="RQL31" s="1021"/>
      <c r="RQM31" s="1021"/>
      <c r="RQN31" s="1021"/>
      <c r="RQO31" s="372" t="s">
        <v>38</v>
      </c>
      <c r="RQP31" s="1021" t="s">
        <v>505</v>
      </c>
      <c r="RQQ31" s="1021"/>
      <c r="RQR31" s="1021"/>
      <c r="RQS31" s="1021"/>
      <c r="RQT31" s="1021"/>
      <c r="RQU31" s="1021"/>
      <c r="RQV31" s="1021"/>
      <c r="RQW31" s="372" t="s">
        <v>38</v>
      </c>
      <c r="RQX31" s="1021" t="s">
        <v>505</v>
      </c>
      <c r="RQY31" s="1021"/>
      <c r="RQZ31" s="1021"/>
      <c r="RRA31" s="1021"/>
      <c r="RRB31" s="1021"/>
      <c r="RRC31" s="1021"/>
      <c r="RRD31" s="1021"/>
      <c r="RRE31" s="372" t="s">
        <v>38</v>
      </c>
      <c r="RRF31" s="1021" t="s">
        <v>505</v>
      </c>
      <c r="RRG31" s="1021"/>
      <c r="RRH31" s="1021"/>
      <c r="RRI31" s="1021"/>
      <c r="RRJ31" s="1021"/>
      <c r="RRK31" s="1021"/>
      <c r="RRL31" s="1021"/>
      <c r="RRM31" s="372" t="s">
        <v>38</v>
      </c>
      <c r="RRN31" s="1021" t="s">
        <v>505</v>
      </c>
      <c r="RRO31" s="1021"/>
      <c r="RRP31" s="1021"/>
      <c r="RRQ31" s="1021"/>
      <c r="RRR31" s="1021"/>
      <c r="RRS31" s="1021"/>
      <c r="RRT31" s="1021"/>
      <c r="RRU31" s="372" t="s">
        <v>38</v>
      </c>
      <c r="RRV31" s="1021" t="s">
        <v>505</v>
      </c>
      <c r="RRW31" s="1021"/>
      <c r="RRX31" s="1021"/>
      <c r="RRY31" s="1021"/>
      <c r="RRZ31" s="1021"/>
      <c r="RSA31" s="1021"/>
      <c r="RSB31" s="1021"/>
      <c r="RSC31" s="372" t="s">
        <v>38</v>
      </c>
      <c r="RSD31" s="1021" t="s">
        <v>505</v>
      </c>
      <c r="RSE31" s="1021"/>
      <c r="RSF31" s="1021"/>
      <c r="RSG31" s="1021"/>
      <c r="RSH31" s="1021"/>
      <c r="RSI31" s="1021"/>
      <c r="RSJ31" s="1021"/>
      <c r="RSK31" s="372" t="s">
        <v>38</v>
      </c>
      <c r="RSL31" s="1021" t="s">
        <v>505</v>
      </c>
      <c r="RSM31" s="1021"/>
      <c r="RSN31" s="1021"/>
      <c r="RSO31" s="1021"/>
      <c r="RSP31" s="1021"/>
      <c r="RSQ31" s="1021"/>
      <c r="RSR31" s="1021"/>
      <c r="RSS31" s="372" t="s">
        <v>38</v>
      </c>
      <c r="RST31" s="1021" t="s">
        <v>505</v>
      </c>
      <c r="RSU31" s="1021"/>
      <c r="RSV31" s="1021"/>
      <c r="RSW31" s="1021"/>
      <c r="RSX31" s="1021"/>
      <c r="RSY31" s="1021"/>
      <c r="RSZ31" s="1021"/>
      <c r="RTA31" s="372" t="s">
        <v>38</v>
      </c>
      <c r="RTB31" s="1021" t="s">
        <v>505</v>
      </c>
      <c r="RTC31" s="1021"/>
      <c r="RTD31" s="1021"/>
      <c r="RTE31" s="1021"/>
      <c r="RTF31" s="1021"/>
      <c r="RTG31" s="1021"/>
      <c r="RTH31" s="1021"/>
      <c r="RTI31" s="372" t="s">
        <v>38</v>
      </c>
      <c r="RTJ31" s="1021" t="s">
        <v>505</v>
      </c>
      <c r="RTK31" s="1021"/>
      <c r="RTL31" s="1021"/>
      <c r="RTM31" s="1021"/>
      <c r="RTN31" s="1021"/>
      <c r="RTO31" s="1021"/>
      <c r="RTP31" s="1021"/>
      <c r="RTQ31" s="372" t="s">
        <v>38</v>
      </c>
      <c r="RTR31" s="1021" t="s">
        <v>505</v>
      </c>
      <c r="RTS31" s="1021"/>
      <c r="RTT31" s="1021"/>
      <c r="RTU31" s="1021"/>
      <c r="RTV31" s="1021"/>
      <c r="RTW31" s="1021"/>
      <c r="RTX31" s="1021"/>
      <c r="RTY31" s="372" t="s">
        <v>38</v>
      </c>
      <c r="RTZ31" s="1021" t="s">
        <v>505</v>
      </c>
      <c r="RUA31" s="1021"/>
      <c r="RUB31" s="1021"/>
      <c r="RUC31" s="1021"/>
      <c r="RUD31" s="1021"/>
      <c r="RUE31" s="1021"/>
      <c r="RUF31" s="1021"/>
      <c r="RUG31" s="372" t="s">
        <v>38</v>
      </c>
      <c r="RUH31" s="1021" t="s">
        <v>505</v>
      </c>
      <c r="RUI31" s="1021"/>
      <c r="RUJ31" s="1021"/>
      <c r="RUK31" s="1021"/>
      <c r="RUL31" s="1021"/>
      <c r="RUM31" s="1021"/>
      <c r="RUN31" s="1021"/>
      <c r="RUO31" s="372" t="s">
        <v>38</v>
      </c>
      <c r="RUP31" s="1021" t="s">
        <v>505</v>
      </c>
      <c r="RUQ31" s="1021"/>
      <c r="RUR31" s="1021"/>
      <c r="RUS31" s="1021"/>
      <c r="RUT31" s="1021"/>
      <c r="RUU31" s="1021"/>
      <c r="RUV31" s="1021"/>
      <c r="RUW31" s="372" t="s">
        <v>38</v>
      </c>
      <c r="RUX31" s="1021" t="s">
        <v>505</v>
      </c>
      <c r="RUY31" s="1021"/>
      <c r="RUZ31" s="1021"/>
      <c r="RVA31" s="1021"/>
      <c r="RVB31" s="1021"/>
      <c r="RVC31" s="1021"/>
      <c r="RVD31" s="1021"/>
      <c r="RVE31" s="372" t="s">
        <v>38</v>
      </c>
      <c r="RVF31" s="1021" t="s">
        <v>505</v>
      </c>
      <c r="RVG31" s="1021"/>
      <c r="RVH31" s="1021"/>
      <c r="RVI31" s="1021"/>
      <c r="RVJ31" s="1021"/>
      <c r="RVK31" s="1021"/>
      <c r="RVL31" s="1021"/>
      <c r="RVM31" s="372" t="s">
        <v>38</v>
      </c>
      <c r="RVN31" s="1021" t="s">
        <v>505</v>
      </c>
      <c r="RVO31" s="1021"/>
      <c r="RVP31" s="1021"/>
      <c r="RVQ31" s="1021"/>
      <c r="RVR31" s="1021"/>
      <c r="RVS31" s="1021"/>
      <c r="RVT31" s="1021"/>
      <c r="RVU31" s="372" t="s">
        <v>38</v>
      </c>
      <c r="RVV31" s="1021" t="s">
        <v>505</v>
      </c>
      <c r="RVW31" s="1021"/>
      <c r="RVX31" s="1021"/>
      <c r="RVY31" s="1021"/>
      <c r="RVZ31" s="1021"/>
      <c r="RWA31" s="1021"/>
      <c r="RWB31" s="1021"/>
      <c r="RWC31" s="372" t="s">
        <v>38</v>
      </c>
      <c r="RWD31" s="1021" t="s">
        <v>505</v>
      </c>
      <c r="RWE31" s="1021"/>
      <c r="RWF31" s="1021"/>
      <c r="RWG31" s="1021"/>
      <c r="RWH31" s="1021"/>
      <c r="RWI31" s="1021"/>
      <c r="RWJ31" s="1021"/>
      <c r="RWK31" s="372" t="s">
        <v>38</v>
      </c>
      <c r="RWL31" s="1021" t="s">
        <v>505</v>
      </c>
      <c r="RWM31" s="1021"/>
      <c r="RWN31" s="1021"/>
      <c r="RWO31" s="1021"/>
      <c r="RWP31" s="1021"/>
      <c r="RWQ31" s="1021"/>
      <c r="RWR31" s="1021"/>
      <c r="RWS31" s="372" t="s">
        <v>38</v>
      </c>
      <c r="RWT31" s="1021" t="s">
        <v>505</v>
      </c>
      <c r="RWU31" s="1021"/>
      <c r="RWV31" s="1021"/>
      <c r="RWW31" s="1021"/>
      <c r="RWX31" s="1021"/>
      <c r="RWY31" s="1021"/>
      <c r="RWZ31" s="1021"/>
      <c r="RXA31" s="372" t="s">
        <v>38</v>
      </c>
      <c r="RXB31" s="1021" t="s">
        <v>505</v>
      </c>
      <c r="RXC31" s="1021"/>
      <c r="RXD31" s="1021"/>
      <c r="RXE31" s="1021"/>
      <c r="RXF31" s="1021"/>
      <c r="RXG31" s="1021"/>
      <c r="RXH31" s="1021"/>
      <c r="RXI31" s="372" t="s">
        <v>38</v>
      </c>
      <c r="RXJ31" s="1021" t="s">
        <v>505</v>
      </c>
      <c r="RXK31" s="1021"/>
      <c r="RXL31" s="1021"/>
      <c r="RXM31" s="1021"/>
      <c r="RXN31" s="1021"/>
      <c r="RXO31" s="1021"/>
      <c r="RXP31" s="1021"/>
      <c r="RXQ31" s="372" t="s">
        <v>38</v>
      </c>
      <c r="RXR31" s="1021" t="s">
        <v>505</v>
      </c>
      <c r="RXS31" s="1021"/>
      <c r="RXT31" s="1021"/>
      <c r="RXU31" s="1021"/>
      <c r="RXV31" s="1021"/>
      <c r="RXW31" s="1021"/>
      <c r="RXX31" s="1021"/>
      <c r="RXY31" s="372" t="s">
        <v>38</v>
      </c>
      <c r="RXZ31" s="1021" t="s">
        <v>505</v>
      </c>
      <c r="RYA31" s="1021"/>
      <c r="RYB31" s="1021"/>
      <c r="RYC31" s="1021"/>
      <c r="RYD31" s="1021"/>
      <c r="RYE31" s="1021"/>
      <c r="RYF31" s="1021"/>
      <c r="RYG31" s="372" t="s">
        <v>38</v>
      </c>
      <c r="RYH31" s="1021" t="s">
        <v>505</v>
      </c>
      <c r="RYI31" s="1021"/>
      <c r="RYJ31" s="1021"/>
      <c r="RYK31" s="1021"/>
      <c r="RYL31" s="1021"/>
      <c r="RYM31" s="1021"/>
      <c r="RYN31" s="1021"/>
      <c r="RYO31" s="372" t="s">
        <v>38</v>
      </c>
      <c r="RYP31" s="1021" t="s">
        <v>505</v>
      </c>
      <c r="RYQ31" s="1021"/>
      <c r="RYR31" s="1021"/>
      <c r="RYS31" s="1021"/>
      <c r="RYT31" s="1021"/>
      <c r="RYU31" s="1021"/>
      <c r="RYV31" s="1021"/>
      <c r="RYW31" s="372" t="s">
        <v>38</v>
      </c>
      <c r="RYX31" s="1021" t="s">
        <v>505</v>
      </c>
      <c r="RYY31" s="1021"/>
      <c r="RYZ31" s="1021"/>
      <c r="RZA31" s="1021"/>
      <c r="RZB31" s="1021"/>
      <c r="RZC31" s="1021"/>
      <c r="RZD31" s="1021"/>
      <c r="RZE31" s="372" t="s">
        <v>38</v>
      </c>
      <c r="RZF31" s="1021" t="s">
        <v>505</v>
      </c>
      <c r="RZG31" s="1021"/>
      <c r="RZH31" s="1021"/>
      <c r="RZI31" s="1021"/>
      <c r="RZJ31" s="1021"/>
      <c r="RZK31" s="1021"/>
      <c r="RZL31" s="1021"/>
      <c r="RZM31" s="372" t="s">
        <v>38</v>
      </c>
      <c r="RZN31" s="1021" t="s">
        <v>505</v>
      </c>
      <c r="RZO31" s="1021"/>
      <c r="RZP31" s="1021"/>
      <c r="RZQ31" s="1021"/>
      <c r="RZR31" s="1021"/>
      <c r="RZS31" s="1021"/>
      <c r="RZT31" s="1021"/>
      <c r="RZU31" s="372" t="s">
        <v>38</v>
      </c>
      <c r="RZV31" s="1021" t="s">
        <v>505</v>
      </c>
      <c r="RZW31" s="1021"/>
      <c r="RZX31" s="1021"/>
      <c r="RZY31" s="1021"/>
      <c r="RZZ31" s="1021"/>
      <c r="SAA31" s="1021"/>
      <c r="SAB31" s="1021"/>
      <c r="SAC31" s="372" t="s">
        <v>38</v>
      </c>
      <c r="SAD31" s="1021" t="s">
        <v>505</v>
      </c>
      <c r="SAE31" s="1021"/>
      <c r="SAF31" s="1021"/>
      <c r="SAG31" s="1021"/>
      <c r="SAH31" s="1021"/>
      <c r="SAI31" s="1021"/>
      <c r="SAJ31" s="1021"/>
      <c r="SAK31" s="372" t="s">
        <v>38</v>
      </c>
      <c r="SAL31" s="1021" t="s">
        <v>505</v>
      </c>
      <c r="SAM31" s="1021"/>
      <c r="SAN31" s="1021"/>
      <c r="SAO31" s="1021"/>
      <c r="SAP31" s="1021"/>
      <c r="SAQ31" s="1021"/>
      <c r="SAR31" s="1021"/>
      <c r="SAS31" s="372" t="s">
        <v>38</v>
      </c>
      <c r="SAT31" s="1021" t="s">
        <v>505</v>
      </c>
      <c r="SAU31" s="1021"/>
      <c r="SAV31" s="1021"/>
      <c r="SAW31" s="1021"/>
      <c r="SAX31" s="1021"/>
      <c r="SAY31" s="1021"/>
      <c r="SAZ31" s="1021"/>
      <c r="SBA31" s="372" t="s">
        <v>38</v>
      </c>
      <c r="SBB31" s="1021" t="s">
        <v>505</v>
      </c>
      <c r="SBC31" s="1021"/>
      <c r="SBD31" s="1021"/>
      <c r="SBE31" s="1021"/>
      <c r="SBF31" s="1021"/>
      <c r="SBG31" s="1021"/>
      <c r="SBH31" s="1021"/>
      <c r="SBI31" s="372" t="s">
        <v>38</v>
      </c>
      <c r="SBJ31" s="1021" t="s">
        <v>505</v>
      </c>
      <c r="SBK31" s="1021"/>
      <c r="SBL31" s="1021"/>
      <c r="SBM31" s="1021"/>
      <c r="SBN31" s="1021"/>
      <c r="SBO31" s="1021"/>
      <c r="SBP31" s="1021"/>
      <c r="SBQ31" s="372" t="s">
        <v>38</v>
      </c>
      <c r="SBR31" s="1021" t="s">
        <v>505</v>
      </c>
      <c r="SBS31" s="1021"/>
      <c r="SBT31" s="1021"/>
      <c r="SBU31" s="1021"/>
      <c r="SBV31" s="1021"/>
      <c r="SBW31" s="1021"/>
      <c r="SBX31" s="1021"/>
      <c r="SBY31" s="372" t="s">
        <v>38</v>
      </c>
      <c r="SBZ31" s="1021" t="s">
        <v>505</v>
      </c>
      <c r="SCA31" s="1021"/>
      <c r="SCB31" s="1021"/>
      <c r="SCC31" s="1021"/>
      <c r="SCD31" s="1021"/>
      <c r="SCE31" s="1021"/>
      <c r="SCF31" s="1021"/>
      <c r="SCG31" s="372" t="s">
        <v>38</v>
      </c>
      <c r="SCH31" s="1021" t="s">
        <v>505</v>
      </c>
      <c r="SCI31" s="1021"/>
      <c r="SCJ31" s="1021"/>
      <c r="SCK31" s="1021"/>
      <c r="SCL31" s="1021"/>
      <c r="SCM31" s="1021"/>
      <c r="SCN31" s="1021"/>
      <c r="SCO31" s="372" t="s">
        <v>38</v>
      </c>
      <c r="SCP31" s="1021" t="s">
        <v>505</v>
      </c>
      <c r="SCQ31" s="1021"/>
      <c r="SCR31" s="1021"/>
      <c r="SCS31" s="1021"/>
      <c r="SCT31" s="1021"/>
      <c r="SCU31" s="1021"/>
      <c r="SCV31" s="1021"/>
      <c r="SCW31" s="372" t="s">
        <v>38</v>
      </c>
      <c r="SCX31" s="1021" t="s">
        <v>505</v>
      </c>
      <c r="SCY31" s="1021"/>
      <c r="SCZ31" s="1021"/>
      <c r="SDA31" s="1021"/>
      <c r="SDB31" s="1021"/>
      <c r="SDC31" s="1021"/>
      <c r="SDD31" s="1021"/>
      <c r="SDE31" s="372" t="s">
        <v>38</v>
      </c>
      <c r="SDF31" s="1021" t="s">
        <v>505</v>
      </c>
      <c r="SDG31" s="1021"/>
      <c r="SDH31" s="1021"/>
      <c r="SDI31" s="1021"/>
      <c r="SDJ31" s="1021"/>
      <c r="SDK31" s="1021"/>
      <c r="SDL31" s="1021"/>
      <c r="SDM31" s="372" t="s">
        <v>38</v>
      </c>
      <c r="SDN31" s="1021" t="s">
        <v>505</v>
      </c>
      <c r="SDO31" s="1021"/>
      <c r="SDP31" s="1021"/>
      <c r="SDQ31" s="1021"/>
      <c r="SDR31" s="1021"/>
      <c r="SDS31" s="1021"/>
      <c r="SDT31" s="1021"/>
      <c r="SDU31" s="372" t="s">
        <v>38</v>
      </c>
      <c r="SDV31" s="1021" t="s">
        <v>505</v>
      </c>
      <c r="SDW31" s="1021"/>
      <c r="SDX31" s="1021"/>
      <c r="SDY31" s="1021"/>
      <c r="SDZ31" s="1021"/>
      <c r="SEA31" s="1021"/>
      <c r="SEB31" s="1021"/>
      <c r="SEC31" s="372" t="s">
        <v>38</v>
      </c>
      <c r="SED31" s="1021" t="s">
        <v>505</v>
      </c>
      <c r="SEE31" s="1021"/>
      <c r="SEF31" s="1021"/>
      <c r="SEG31" s="1021"/>
      <c r="SEH31" s="1021"/>
      <c r="SEI31" s="1021"/>
      <c r="SEJ31" s="1021"/>
      <c r="SEK31" s="372" t="s">
        <v>38</v>
      </c>
      <c r="SEL31" s="1021" t="s">
        <v>505</v>
      </c>
      <c r="SEM31" s="1021"/>
      <c r="SEN31" s="1021"/>
      <c r="SEO31" s="1021"/>
      <c r="SEP31" s="1021"/>
      <c r="SEQ31" s="1021"/>
      <c r="SER31" s="1021"/>
      <c r="SES31" s="372" t="s">
        <v>38</v>
      </c>
      <c r="SET31" s="1021" t="s">
        <v>505</v>
      </c>
      <c r="SEU31" s="1021"/>
      <c r="SEV31" s="1021"/>
      <c r="SEW31" s="1021"/>
      <c r="SEX31" s="1021"/>
      <c r="SEY31" s="1021"/>
      <c r="SEZ31" s="1021"/>
      <c r="SFA31" s="372" t="s">
        <v>38</v>
      </c>
      <c r="SFB31" s="1021" t="s">
        <v>505</v>
      </c>
      <c r="SFC31" s="1021"/>
      <c r="SFD31" s="1021"/>
      <c r="SFE31" s="1021"/>
      <c r="SFF31" s="1021"/>
      <c r="SFG31" s="1021"/>
      <c r="SFH31" s="1021"/>
      <c r="SFI31" s="372" t="s">
        <v>38</v>
      </c>
      <c r="SFJ31" s="1021" t="s">
        <v>505</v>
      </c>
      <c r="SFK31" s="1021"/>
      <c r="SFL31" s="1021"/>
      <c r="SFM31" s="1021"/>
      <c r="SFN31" s="1021"/>
      <c r="SFO31" s="1021"/>
      <c r="SFP31" s="1021"/>
      <c r="SFQ31" s="372" t="s">
        <v>38</v>
      </c>
      <c r="SFR31" s="1021" t="s">
        <v>505</v>
      </c>
      <c r="SFS31" s="1021"/>
      <c r="SFT31" s="1021"/>
      <c r="SFU31" s="1021"/>
      <c r="SFV31" s="1021"/>
      <c r="SFW31" s="1021"/>
      <c r="SFX31" s="1021"/>
      <c r="SFY31" s="372" t="s">
        <v>38</v>
      </c>
      <c r="SFZ31" s="1021" t="s">
        <v>505</v>
      </c>
      <c r="SGA31" s="1021"/>
      <c r="SGB31" s="1021"/>
      <c r="SGC31" s="1021"/>
      <c r="SGD31" s="1021"/>
      <c r="SGE31" s="1021"/>
      <c r="SGF31" s="1021"/>
      <c r="SGG31" s="372" t="s">
        <v>38</v>
      </c>
      <c r="SGH31" s="1021" t="s">
        <v>505</v>
      </c>
      <c r="SGI31" s="1021"/>
      <c r="SGJ31" s="1021"/>
      <c r="SGK31" s="1021"/>
      <c r="SGL31" s="1021"/>
      <c r="SGM31" s="1021"/>
      <c r="SGN31" s="1021"/>
      <c r="SGO31" s="372" t="s">
        <v>38</v>
      </c>
      <c r="SGP31" s="1021" t="s">
        <v>505</v>
      </c>
      <c r="SGQ31" s="1021"/>
      <c r="SGR31" s="1021"/>
      <c r="SGS31" s="1021"/>
      <c r="SGT31" s="1021"/>
      <c r="SGU31" s="1021"/>
      <c r="SGV31" s="1021"/>
      <c r="SGW31" s="372" t="s">
        <v>38</v>
      </c>
      <c r="SGX31" s="1021" t="s">
        <v>505</v>
      </c>
      <c r="SGY31" s="1021"/>
      <c r="SGZ31" s="1021"/>
      <c r="SHA31" s="1021"/>
      <c r="SHB31" s="1021"/>
      <c r="SHC31" s="1021"/>
      <c r="SHD31" s="1021"/>
      <c r="SHE31" s="372" t="s">
        <v>38</v>
      </c>
      <c r="SHF31" s="1021" t="s">
        <v>505</v>
      </c>
      <c r="SHG31" s="1021"/>
      <c r="SHH31" s="1021"/>
      <c r="SHI31" s="1021"/>
      <c r="SHJ31" s="1021"/>
      <c r="SHK31" s="1021"/>
      <c r="SHL31" s="1021"/>
      <c r="SHM31" s="372" t="s">
        <v>38</v>
      </c>
      <c r="SHN31" s="1021" t="s">
        <v>505</v>
      </c>
      <c r="SHO31" s="1021"/>
      <c r="SHP31" s="1021"/>
      <c r="SHQ31" s="1021"/>
      <c r="SHR31" s="1021"/>
      <c r="SHS31" s="1021"/>
      <c r="SHT31" s="1021"/>
      <c r="SHU31" s="372" t="s">
        <v>38</v>
      </c>
      <c r="SHV31" s="1021" t="s">
        <v>505</v>
      </c>
      <c r="SHW31" s="1021"/>
      <c r="SHX31" s="1021"/>
      <c r="SHY31" s="1021"/>
      <c r="SHZ31" s="1021"/>
      <c r="SIA31" s="1021"/>
      <c r="SIB31" s="1021"/>
      <c r="SIC31" s="372" t="s">
        <v>38</v>
      </c>
      <c r="SID31" s="1021" t="s">
        <v>505</v>
      </c>
      <c r="SIE31" s="1021"/>
      <c r="SIF31" s="1021"/>
      <c r="SIG31" s="1021"/>
      <c r="SIH31" s="1021"/>
      <c r="SII31" s="1021"/>
      <c r="SIJ31" s="1021"/>
      <c r="SIK31" s="372" t="s">
        <v>38</v>
      </c>
      <c r="SIL31" s="1021" t="s">
        <v>505</v>
      </c>
      <c r="SIM31" s="1021"/>
      <c r="SIN31" s="1021"/>
      <c r="SIO31" s="1021"/>
      <c r="SIP31" s="1021"/>
      <c r="SIQ31" s="1021"/>
      <c r="SIR31" s="1021"/>
      <c r="SIS31" s="372" t="s">
        <v>38</v>
      </c>
      <c r="SIT31" s="1021" t="s">
        <v>505</v>
      </c>
      <c r="SIU31" s="1021"/>
      <c r="SIV31" s="1021"/>
      <c r="SIW31" s="1021"/>
      <c r="SIX31" s="1021"/>
      <c r="SIY31" s="1021"/>
      <c r="SIZ31" s="1021"/>
      <c r="SJA31" s="372" t="s">
        <v>38</v>
      </c>
      <c r="SJB31" s="1021" t="s">
        <v>505</v>
      </c>
      <c r="SJC31" s="1021"/>
      <c r="SJD31" s="1021"/>
      <c r="SJE31" s="1021"/>
      <c r="SJF31" s="1021"/>
      <c r="SJG31" s="1021"/>
      <c r="SJH31" s="1021"/>
      <c r="SJI31" s="372" t="s">
        <v>38</v>
      </c>
      <c r="SJJ31" s="1021" t="s">
        <v>505</v>
      </c>
      <c r="SJK31" s="1021"/>
      <c r="SJL31" s="1021"/>
      <c r="SJM31" s="1021"/>
      <c r="SJN31" s="1021"/>
      <c r="SJO31" s="1021"/>
      <c r="SJP31" s="1021"/>
      <c r="SJQ31" s="372" t="s">
        <v>38</v>
      </c>
      <c r="SJR31" s="1021" t="s">
        <v>505</v>
      </c>
      <c r="SJS31" s="1021"/>
      <c r="SJT31" s="1021"/>
      <c r="SJU31" s="1021"/>
      <c r="SJV31" s="1021"/>
      <c r="SJW31" s="1021"/>
      <c r="SJX31" s="1021"/>
      <c r="SJY31" s="372" t="s">
        <v>38</v>
      </c>
      <c r="SJZ31" s="1021" t="s">
        <v>505</v>
      </c>
      <c r="SKA31" s="1021"/>
      <c r="SKB31" s="1021"/>
      <c r="SKC31" s="1021"/>
      <c r="SKD31" s="1021"/>
      <c r="SKE31" s="1021"/>
      <c r="SKF31" s="1021"/>
      <c r="SKG31" s="372" t="s">
        <v>38</v>
      </c>
      <c r="SKH31" s="1021" t="s">
        <v>505</v>
      </c>
      <c r="SKI31" s="1021"/>
      <c r="SKJ31" s="1021"/>
      <c r="SKK31" s="1021"/>
      <c r="SKL31" s="1021"/>
      <c r="SKM31" s="1021"/>
      <c r="SKN31" s="1021"/>
      <c r="SKO31" s="372" t="s">
        <v>38</v>
      </c>
      <c r="SKP31" s="1021" t="s">
        <v>505</v>
      </c>
      <c r="SKQ31" s="1021"/>
      <c r="SKR31" s="1021"/>
      <c r="SKS31" s="1021"/>
      <c r="SKT31" s="1021"/>
      <c r="SKU31" s="1021"/>
      <c r="SKV31" s="1021"/>
      <c r="SKW31" s="372" t="s">
        <v>38</v>
      </c>
      <c r="SKX31" s="1021" t="s">
        <v>505</v>
      </c>
      <c r="SKY31" s="1021"/>
      <c r="SKZ31" s="1021"/>
      <c r="SLA31" s="1021"/>
      <c r="SLB31" s="1021"/>
      <c r="SLC31" s="1021"/>
      <c r="SLD31" s="1021"/>
      <c r="SLE31" s="372" t="s">
        <v>38</v>
      </c>
      <c r="SLF31" s="1021" t="s">
        <v>505</v>
      </c>
      <c r="SLG31" s="1021"/>
      <c r="SLH31" s="1021"/>
      <c r="SLI31" s="1021"/>
      <c r="SLJ31" s="1021"/>
      <c r="SLK31" s="1021"/>
      <c r="SLL31" s="1021"/>
      <c r="SLM31" s="372" t="s">
        <v>38</v>
      </c>
      <c r="SLN31" s="1021" t="s">
        <v>505</v>
      </c>
      <c r="SLO31" s="1021"/>
      <c r="SLP31" s="1021"/>
      <c r="SLQ31" s="1021"/>
      <c r="SLR31" s="1021"/>
      <c r="SLS31" s="1021"/>
      <c r="SLT31" s="1021"/>
      <c r="SLU31" s="372" t="s">
        <v>38</v>
      </c>
      <c r="SLV31" s="1021" t="s">
        <v>505</v>
      </c>
      <c r="SLW31" s="1021"/>
      <c r="SLX31" s="1021"/>
      <c r="SLY31" s="1021"/>
      <c r="SLZ31" s="1021"/>
      <c r="SMA31" s="1021"/>
      <c r="SMB31" s="1021"/>
      <c r="SMC31" s="372" t="s">
        <v>38</v>
      </c>
      <c r="SMD31" s="1021" t="s">
        <v>505</v>
      </c>
      <c r="SME31" s="1021"/>
      <c r="SMF31" s="1021"/>
      <c r="SMG31" s="1021"/>
      <c r="SMH31" s="1021"/>
      <c r="SMI31" s="1021"/>
      <c r="SMJ31" s="1021"/>
      <c r="SMK31" s="372" t="s">
        <v>38</v>
      </c>
      <c r="SML31" s="1021" t="s">
        <v>505</v>
      </c>
      <c r="SMM31" s="1021"/>
      <c r="SMN31" s="1021"/>
      <c r="SMO31" s="1021"/>
      <c r="SMP31" s="1021"/>
      <c r="SMQ31" s="1021"/>
      <c r="SMR31" s="1021"/>
      <c r="SMS31" s="372" t="s">
        <v>38</v>
      </c>
      <c r="SMT31" s="1021" t="s">
        <v>505</v>
      </c>
      <c r="SMU31" s="1021"/>
      <c r="SMV31" s="1021"/>
      <c r="SMW31" s="1021"/>
      <c r="SMX31" s="1021"/>
      <c r="SMY31" s="1021"/>
      <c r="SMZ31" s="1021"/>
      <c r="SNA31" s="372" t="s">
        <v>38</v>
      </c>
      <c r="SNB31" s="1021" t="s">
        <v>505</v>
      </c>
      <c r="SNC31" s="1021"/>
      <c r="SND31" s="1021"/>
      <c r="SNE31" s="1021"/>
      <c r="SNF31" s="1021"/>
      <c r="SNG31" s="1021"/>
      <c r="SNH31" s="1021"/>
      <c r="SNI31" s="372" t="s">
        <v>38</v>
      </c>
      <c r="SNJ31" s="1021" t="s">
        <v>505</v>
      </c>
      <c r="SNK31" s="1021"/>
      <c r="SNL31" s="1021"/>
      <c r="SNM31" s="1021"/>
      <c r="SNN31" s="1021"/>
      <c r="SNO31" s="1021"/>
      <c r="SNP31" s="1021"/>
      <c r="SNQ31" s="372" t="s">
        <v>38</v>
      </c>
      <c r="SNR31" s="1021" t="s">
        <v>505</v>
      </c>
      <c r="SNS31" s="1021"/>
      <c r="SNT31" s="1021"/>
      <c r="SNU31" s="1021"/>
      <c r="SNV31" s="1021"/>
      <c r="SNW31" s="1021"/>
      <c r="SNX31" s="1021"/>
      <c r="SNY31" s="372" t="s">
        <v>38</v>
      </c>
      <c r="SNZ31" s="1021" t="s">
        <v>505</v>
      </c>
      <c r="SOA31" s="1021"/>
      <c r="SOB31" s="1021"/>
      <c r="SOC31" s="1021"/>
      <c r="SOD31" s="1021"/>
      <c r="SOE31" s="1021"/>
      <c r="SOF31" s="1021"/>
      <c r="SOG31" s="372" t="s">
        <v>38</v>
      </c>
      <c r="SOH31" s="1021" t="s">
        <v>505</v>
      </c>
      <c r="SOI31" s="1021"/>
      <c r="SOJ31" s="1021"/>
      <c r="SOK31" s="1021"/>
      <c r="SOL31" s="1021"/>
      <c r="SOM31" s="1021"/>
      <c r="SON31" s="1021"/>
      <c r="SOO31" s="372" t="s">
        <v>38</v>
      </c>
      <c r="SOP31" s="1021" t="s">
        <v>505</v>
      </c>
      <c r="SOQ31" s="1021"/>
      <c r="SOR31" s="1021"/>
      <c r="SOS31" s="1021"/>
      <c r="SOT31" s="1021"/>
      <c r="SOU31" s="1021"/>
      <c r="SOV31" s="1021"/>
      <c r="SOW31" s="372" t="s">
        <v>38</v>
      </c>
      <c r="SOX31" s="1021" t="s">
        <v>505</v>
      </c>
      <c r="SOY31" s="1021"/>
      <c r="SOZ31" s="1021"/>
      <c r="SPA31" s="1021"/>
      <c r="SPB31" s="1021"/>
      <c r="SPC31" s="1021"/>
      <c r="SPD31" s="1021"/>
      <c r="SPE31" s="372" t="s">
        <v>38</v>
      </c>
      <c r="SPF31" s="1021" t="s">
        <v>505</v>
      </c>
      <c r="SPG31" s="1021"/>
      <c r="SPH31" s="1021"/>
      <c r="SPI31" s="1021"/>
      <c r="SPJ31" s="1021"/>
      <c r="SPK31" s="1021"/>
      <c r="SPL31" s="1021"/>
      <c r="SPM31" s="372" t="s">
        <v>38</v>
      </c>
      <c r="SPN31" s="1021" t="s">
        <v>505</v>
      </c>
      <c r="SPO31" s="1021"/>
      <c r="SPP31" s="1021"/>
      <c r="SPQ31" s="1021"/>
      <c r="SPR31" s="1021"/>
      <c r="SPS31" s="1021"/>
      <c r="SPT31" s="1021"/>
      <c r="SPU31" s="372" t="s">
        <v>38</v>
      </c>
      <c r="SPV31" s="1021" t="s">
        <v>505</v>
      </c>
      <c r="SPW31" s="1021"/>
      <c r="SPX31" s="1021"/>
      <c r="SPY31" s="1021"/>
      <c r="SPZ31" s="1021"/>
      <c r="SQA31" s="1021"/>
      <c r="SQB31" s="1021"/>
      <c r="SQC31" s="372" t="s">
        <v>38</v>
      </c>
      <c r="SQD31" s="1021" t="s">
        <v>505</v>
      </c>
      <c r="SQE31" s="1021"/>
      <c r="SQF31" s="1021"/>
      <c r="SQG31" s="1021"/>
      <c r="SQH31" s="1021"/>
      <c r="SQI31" s="1021"/>
      <c r="SQJ31" s="1021"/>
      <c r="SQK31" s="372" t="s">
        <v>38</v>
      </c>
      <c r="SQL31" s="1021" t="s">
        <v>505</v>
      </c>
      <c r="SQM31" s="1021"/>
      <c r="SQN31" s="1021"/>
      <c r="SQO31" s="1021"/>
      <c r="SQP31" s="1021"/>
      <c r="SQQ31" s="1021"/>
      <c r="SQR31" s="1021"/>
      <c r="SQS31" s="372" t="s">
        <v>38</v>
      </c>
      <c r="SQT31" s="1021" t="s">
        <v>505</v>
      </c>
      <c r="SQU31" s="1021"/>
      <c r="SQV31" s="1021"/>
      <c r="SQW31" s="1021"/>
      <c r="SQX31" s="1021"/>
      <c r="SQY31" s="1021"/>
      <c r="SQZ31" s="1021"/>
      <c r="SRA31" s="372" t="s">
        <v>38</v>
      </c>
      <c r="SRB31" s="1021" t="s">
        <v>505</v>
      </c>
      <c r="SRC31" s="1021"/>
      <c r="SRD31" s="1021"/>
      <c r="SRE31" s="1021"/>
      <c r="SRF31" s="1021"/>
      <c r="SRG31" s="1021"/>
      <c r="SRH31" s="1021"/>
      <c r="SRI31" s="372" t="s">
        <v>38</v>
      </c>
      <c r="SRJ31" s="1021" t="s">
        <v>505</v>
      </c>
      <c r="SRK31" s="1021"/>
      <c r="SRL31" s="1021"/>
      <c r="SRM31" s="1021"/>
      <c r="SRN31" s="1021"/>
      <c r="SRO31" s="1021"/>
      <c r="SRP31" s="1021"/>
      <c r="SRQ31" s="372" t="s">
        <v>38</v>
      </c>
      <c r="SRR31" s="1021" t="s">
        <v>505</v>
      </c>
      <c r="SRS31" s="1021"/>
      <c r="SRT31" s="1021"/>
      <c r="SRU31" s="1021"/>
      <c r="SRV31" s="1021"/>
      <c r="SRW31" s="1021"/>
      <c r="SRX31" s="1021"/>
      <c r="SRY31" s="372" t="s">
        <v>38</v>
      </c>
      <c r="SRZ31" s="1021" t="s">
        <v>505</v>
      </c>
      <c r="SSA31" s="1021"/>
      <c r="SSB31" s="1021"/>
      <c r="SSC31" s="1021"/>
      <c r="SSD31" s="1021"/>
      <c r="SSE31" s="1021"/>
      <c r="SSF31" s="1021"/>
      <c r="SSG31" s="372" t="s">
        <v>38</v>
      </c>
      <c r="SSH31" s="1021" t="s">
        <v>505</v>
      </c>
      <c r="SSI31" s="1021"/>
      <c r="SSJ31" s="1021"/>
      <c r="SSK31" s="1021"/>
      <c r="SSL31" s="1021"/>
      <c r="SSM31" s="1021"/>
      <c r="SSN31" s="1021"/>
      <c r="SSO31" s="372" t="s">
        <v>38</v>
      </c>
      <c r="SSP31" s="1021" t="s">
        <v>505</v>
      </c>
      <c r="SSQ31" s="1021"/>
      <c r="SSR31" s="1021"/>
      <c r="SSS31" s="1021"/>
      <c r="SST31" s="1021"/>
      <c r="SSU31" s="1021"/>
      <c r="SSV31" s="1021"/>
      <c r="SSW31" s="372" t="s">
        <v>38</v>
      </c>
      <c r="SSX31" s="1021" t="s">
        <v>505</v>
      </c>
      <c r="SSY31" s="1021"/>
      <c r="SSZ31" s="1021"/>
      <c r="STA31" s="1021"/>
      <c r="STB31" s="1021"/>
      <c r="STC31" s="1021"/>
      <c r="STD31" s="1021"/>
      <c r="STE31" s="372" t="s">
        <v>38</v>
      </c>
      <c r="STF31" s="1021" t="s">
        <v>505</v>
      </c>
      <c r="STG31" s="1021"/>
      <c r="STH31" s="1021"/>
      <c r="STI31" s="1021"/>
      <c r="STJ31" s="1021"/>
      <c r="STK31" s="1021"/>
      <c r="STL31" s="1021"/>
      <c r="STM31" s="372" t="s">
        <v>38</v>
      </c>
      <c r="STN31" s="1021" t="s">
        <v>505</v>
      </c>
      <c r="STO31" s="1021"/>
      <c r="STP31" s="1021"/>
      <c r="STQ31" s="1021"/>
      <c r="STR31" s="1021"/>
      <c r="STS31" s="1021"/>
      <c r="STT31" s="1021"/>
      <c r="STU31" s="372" t="s">
        <v>38</v>
      </c>
      <c r="STV31" s="1021" t="s">
        <v>505</v>
      </c>
      <c r="STW31" s="1021"/>
      <c r="STX31" s="1021"/>
      <c r="STY31" s="1021"/>
      <c r="STZ31" s="1021"/>
      <c r="SUA31" s="1021"/>
      <c r="SUB31" s="1021"/>
      <c r="SUC31" s="372" t="s">
        <v>38</v>
      </c>
      <c r="SUD31" s="1021" t="s">
        <v>505</v>
      </c>
      <c r="SUE31" s="1021"/>
      <c r="SUF31" s="1021"/>
      <c r="SUG31" s="1021"/>
      <c r="SUH31" s="1021"/>
      <c r="SUI31" s="1021"/>
      <c r="SUJ31" s="1021"/>
      <c r="SUK31" s="372" t="s">
        <v>38</v>
      </c>
      <c r="SUL31" s="1021" t="s">
        <v>505</v>
      </c>
      <c r="SUM31" s="1021"/>
      <c r="SUN31" s="1021"/>
      <c r="SUO31" s="1021"/>
      <c r="SUP31" s="1021"/>
      <c r="SUQ31" s="1021"/>
      <c r="SUR31" s="1021"/>
      <c r="SUS31" s="372" t="s">
        <v>38</v>
      </c>
      <c r="SUT31" s="1021" t="s">
        <v>505</v>
      </c>
      <c r="SUU31" s="1021"/>
      <c r="SUV31" s="1021"/>
      <c r="SUW31" s="1021"/>
      <c r="SUX31" s="1021"/>
      <c r="SUY31" s="1021"/>
      <c r="SUZ31" s="1021"/>
      <c r="SVA31" s="372" t="s">
        <v>38</v>
      </c>
      <c r="SVB31" s="1021" t="s">
        <v>505</v>
      </c>
      <c r="SVC31" s="1021"/>
      <c r="SVD31" s="1021"/>
      <c r="SVE31" s="1021"/>
      <c r="SVF31" s="1021"/>
      <c r="SVG31" s="1021"/>
      <c r="SVH31" s="1021"/>
      <c r="SVI31" s="372" t="s">
        <v>38</v>
      </c>
      <c r="SVJ31" s="1021" t="s">
        <v>505</v>
      </c>
      <c r="SVK31" s="1021"/>
      <c r="SVL31" s="1021"/>
      <c r="SVM31" s="1021"/>
      <c r="SVN31" s="1021"/>
      <c r="SVO31" s="1021"/>
      <c r="SVP31" s="1021"/>
      <c r="SVQ31" s="372" t="s">
        <v>38</v>
      </c>
      <c r="SVR31" s="1021" t="s">
        <v>505</v>
      </c>
      <c r="SVS31" s="1021"/>
      <c r="SVT31" s="1021"/>
      <c r="SVU31" s="1021"/>
      <c r="SVV31" s="1021"/>
      <c r="SVW31" s="1021"/>
      <c r="SVX31" s="1021"/>
      <c r="SVY31" s="372" t="s">
        <v>38</v>
      </c>
      <c r="SVZ31" s="1021" t="s">
        <v>505</v>
      </c>
      <c r="SWA31" s="1021"/>
      <c r="SWB31" s="1021"/>
      <c r="SWC31" s="1021"/>
      <c r="SWD31" s="1021"/>
      <c r="SWE31" s="1021"/>
      <c r="SWF31" s="1021"/>
      <c r="SWG31" s="372" t="s">
        <v>38</v>
      </c>
      <c r="SWH31" s="1021" t="s">
        <v>505</v>
      </c>
      <c r="SWI31" s="1021"/>
      <c r="SWJ31" s="1021"/>
      <c r="SWK31" s="1021"/>
      <c r="SWL31" s="1021"/>
      <c r="SWM31" s="1021"/>
      <c r="SWN31" s="1021"/>
      <c r="SWO31" s="372" t="s">
        <v>38</v>
      </c>
      <c r="SWP31" s="1021" t="s">
        <v>505</v>
      </c>
      <c r="SWQ31" s="1021"/>
      <c r="SWR31" s="1021"/>
      <c r="SWS31" s="1021"/>
      <c r="SWT31" s="1021"/>
      <c r="SWU31" s="1021"/>
      <c r="SWV31" s="1021"/>
      <c r="SWW31" s="372" t="s">
        <v>38</v>
      </c>
      <c r="SWX31" s="1021" t="s">
        <v>505</v>
      </c>
      <c r="SWY31" s="1021"/>
      <c r="SWZ31" s="1021"/>
      <c r="SXA31" s="1021"/>
      <c r="SXB31" s="1021"/>
      <c r="SXC31" s="1021"/>
      <c r="SXD31" s="1021"/>
      <c r="SXE31" s="372" t="s">
        <v>38</v>
      </c>
      <c r="SXF31" s="1021" t="s">
        <v>505</v>
      </c>
      <c r="SXG31" s="1021"/>
      <c r="SXH31" s="1021"/>
      <c r="SXI31" s="1021"/>
      <c r="SXJ31" s="1021"/>
      <c r="SXK31" s="1021"/>
      <c r="SXL31" s="1021"/>
      <c r="SXM31" s="372" t="s">
        <v>38</v>
      </c>
      <c r="SXN31" s="1021" t="s">
        <v>505</v>
      </c>
      <c r="SXO31" s="1021"/>
      <c r="SXP31" s="1021"/>
      <c r="SXQ31" s="1021"/>
      <c r="SXR31" s="1021"/>
      <c r="SXS31" s="1021"/>
      <c r="SXT31" s="1021"/>
      <c r="SXU31" s="372" t="s">
        <v>38</v>
      </c>
      <c r="SXV31" s="1021" t="s">
        <v>505</v>
      </c>
      <c r="SXW31" s="1021"/>
      <c r="SXX31" s="1021"/>
      <c r="SXY31" s="1021"/>
      <c r="SXZ31" s="1021"/>
      <c r="SYA31" s="1021"/>
      <c r="SYB31" s="1021"/>
      <c r="SYC31" s="372" t="s">
        <v>38</v>
      </c>
      <c r="SYD31" s="1021" t="s">
        <v>505</v>
      </c>
      <c r="SYE31" s="1021"/>
      <c r="SYF31" s="1021"/>
      <c r="SYG31" s="1021"/>
      <c r="SYH31" s="1021"/>
      <c r="SYI31" s="1021"/>
      <c r="SYJ31" s="1021"/>
      <c r="SYK31" s="372" t="s">
        <v>38</v>
      </c>
      <c r="SYL31" s="1021" t="s">
        <v>505</v>
      </c>
      <c r="SYM31" s="1021"/>
      <c r="SYN31" s="1021"/>
      <c r="SYO31" s="1021"/>
      <c r="SYP31" s="1021"/>
      <c r="SYQ31" s="1021"/>
      <c r="SYR31" s="1021"/>
      <c r="SYS31" s="372" t="s">
        <v>38</v>
      </c>
      <c r="SYT31" s="1021" t="s">
        <v>505</v>
      </c>
      <c r="SYU31" s="1021"/>
      <c r="SYV31" s="1021"/>
      <c r="SYW31" s="1021"/>
      <c r="SYX31" s="1021"/>
      <c r="SYY31" s="1021"/>
      <c r="SYZ31" s="1021"/>
      <c r="SZA31" s="372" t="s">
        <v>38</v>
      </c>
      <c r="SZB31" s="1021" t="s">
        <v>505</v>
      </c>
      <c r="SZC31" s="1021"/>
      <c r="SZD31" s="1021"/>
      <c r="SZE31" s="1021"/>
      <c r="SZF31" s="1021"/>
      <c r="SZG31" s="1021"/>
      <c r="SZH31" s="1021"/>
      <c r="SZI31" s="372" t="s">
        <v>38</v>
      </c>
      <c r="SZJ31" s="1021" t="s">
        <v>505</v>
      </c>
      <c r="SZK31" s="1021"/>
      <c r="SZL31" s="1021"/>
      <c r="SZM31" s="1021"/>
      <c r="SZN31" s="1021"/>
      <c r="SZO31" s="1021"/>
      <c r="SZP31" s="1021"/>
      <c r="SZQ31" s="372" t="s">
        <v>38</v>
      </c>
      <c r="SZR31" s="1021" t="s">
        <v>505</v>
      </c>
      <c r="SZS31" s="1021"/>
      <c r="SZT31" s="1021"/>
      <c r="SZU31" s="1021"/>
      <c r="SZV31" s="1021"/>
      <c r="SZW31" s="1021"/>
      <c r="SZX31" s="1021"/>
      <c r="SZY31" s="372" t="s">
        <v>38</v>
      </c>
      <c r="SZZ31" s="1021" t="s">
        <v>505</v>
      </c>
      <c r="TAA31" s="1021"/>
      <c r="TAB31" s="1021"/>
      <c r="TAC31" s="1021"/>
      <c r="TAD31" s="1021"/>
      <c r="TAE31" s="1021"/>
      <c r="TAF31" s="1021"/>
      <c r="TAG31" s="372" t="s">
        <v>38</v>
      </c>
      <c r="TAH31" s="1021" t="s">
        <v>505</v>
      </c>
      <c r="TAI31" s="1021"/>
      <c r="TAJ31" s="1021"/>
      <c r="TAK31" s="1021"/>
      <c r="TAL31" s="1021"/>
      <c r="TAM31" s="1021"/>
      <c r="TAN31" s="1021"/>
      <c r="TAO31" s="372" t="s">
        <v>38</v>
      </c>
      <c r="TAP31" s="1021" t="s">
        <v>505</v>
      </c>
      <c r="TAQ31" s="1021"/>
      <c r="TAR31" s="1021"/>
      <c r="TAS31" s="1021"/>
      <c r="TAT31" s="1021"/>
      <c r="TAU31" s="1021"/>
      <c r="TAV31" s="1021"/>
      <c r="TAW31" s="372" t="s">
        <v>38</v>
      </c>
      <c r="TAX31" s="1021" t="s">
        <v>505</v>
      </c>
      <c r="TAY31" s="1021"/>
      <c r="TAZ31" s="1021"/>
      <c r="TBA31" s="1021"/>
      <c r="TBB31" s="1021"/>
      <c r="TBC31" s="1021"/>
      <c r="TBD31" s="1021"/>
      <c r="TBE31" s="372" t="s">
        <v>38</v>
      </c>
      <c r="TBF31" s="1021" t="s">
        <v>505</v>
      </c>
      <c r="TBG31" s="1021"/>
      <c r="TBH31" s="1021"/>
      <c r="TBI31" s="1021"/>
      <c r="TBJ31" s="1021"/>
      <c r="TBK31" s="1021"/>
      <c r="TBL31" s="1021"/>
      <c r="TBM31" s="372" t="s">
        <v>38</v>
      </c>
      <c r="TBN31" s="1021" t="s">
        <v>505</v>
      </c>
      <c r="TBO31" s="1021"/>
      <c r="TBP31" s="1021"/>
      <c r="TBQ31" s="1021"/>
      <c r="TBR31" s="1021"/>
      <c r="TBS31" s="1021"/>
      <c r="TBT31" s="1021"/>
      <c r="TBU31" s="372" t="s">
        <v>38</v>
      </c>
      <c r="TBV31" s="1021" t="s">
        <v>505</v>
      </c>
      <c r="TBW31" s="1021"/>
      <c r="TBX31" s="1021"/>
      <c r="TBY31" s="1021"/>
      <c r="TBZ31" s="1021"/>
      <c r="TCA31" s="1021"/>
      <c r="TCB31" s="1021"/>
      <c r="TCC31" s="372" t="s">
        <v>38</v>
      </c>
      <c r="TCD31" s="1021" t="s">
        <v>505</v>
      </c>
      <c r="TCE31" s="1021"/>
      <c r="TCF31" s="1021"/>
      <c r="TCG31" s="1021"/>
      <c r="TCH31" s="1021"/>
      <c r="TCI31" s="1021"/>
      <c r="TCJ31" s="1021"/>
      <c r="TCK31" s="372" t="s">
        <v>38</v>
      </c>
      <c r="TCL31" s="1021" t="s">
        <v>505</v>
      </c>
      <c r="TCM31" s="1021"/>
      <c r="TCN31" s="1021"/>
      <c r="TCO31" s="1021"/>
      <c r="TCP31" s="1021"/>
      <c r="TCQ31" s="1021"/>
      <c r="TCR31" s="1021"/>
      <c r="TCS31" s="372" t="s">
        <v>38</v>
      </c>
      <c r="TCT31" s="1021" t="s">
        <v>505</v>
      </c>
      <c r="TCU31" s="1021"/>
      <c r="TCV31" s="1021"/>
      <c r="TCW31" s="1021"/>
      <c r="TCX31" s="1021"/>
      <c r="TCY31" s="1021"/>
      <c r="TCZ31" s="1021"/>
      <c r="TDA31" s="372" t="s">
        <v>38</v>
      </c>
      <c r="TDB31" s="1021" t="s">
        <v>505</v>
      </c>
      <c r="TDC31" s="1021"/>
      <c r="TDD31" s="1021"/>
      <c r="TDE31" s="1021"/>
      <c r="TDF31" s="1021"/>
      <c r="TDG31" s="1021"/>
      <c r="TDH31" s="1021"/>
      <c r="TDI31" s="372" t="s">
        <v>38</v>
      </c>
      <c r="TDJ31" s="1021" t="s">
        <v>505</v>
      </c>
      <c r="TDK31" s="1021"/>
      <c r="TDL31" s="1021"/>
      <c r="TDM31" s="1021"/>
      <c r="TDN31" s="1021"/>
      <c r="TDO31" s="1021"/>
      <c r="TDP31" s="1021"/>
      <c r="TDQ31" s="372" t="s">
        <v>38</v>
      </c>
      <c r="TDR31" s="1021" t="s">
        <v>505</v>
      </c>
      <c r="TDS31" s="1021"/>
      <c r="TDT31" s="1021"/>
      <c r="TDU31" s="1021"/>
      <c r="TDV31" s="1021"/>
      <c r="TDW31" s="1021"/>
      <c r="TDX31" s="1021"/>
      <c r="TDY31" s="372" t="s">
        <v>38</v>
      </c>
      <c r="TDZ31" s="1021" t="s">
        <v>505</v>
      </c>
      <c r="TEA31" s="1021"/>
      <c r="TEB31" s="1021"/>
      <c r="TEC31" s="1021"/>
      <c r="TED31" s="1021"/>
      <c r="TEE31" s="1021"/>
      <c r="TEF31" s="1021"/>
      <c r="TEG31" s="372" t="s">
        <v>38</v>
      </c>
      <c r="TEH31" s="1021" t="s">
        <v>505</v>
      </c>
      <c r="TEI31" s="1021"/>
      <c r="TEJ31" s="1021"/>
      <c r="TEK31" s="1021"/>
      <c r="TEL31" s="1021"/>
      <c r="TEM31" s="1021"/>
      <c r="TEN31" s="1021"/>
      <c r="TEO31" s="372" t="s">
        <v>38</v>
      </c>
      <c r="TEP31" s="1021" t="s">
        <v>505</v>
      </c>
      <c r="TEQ31" s="1021"/>
      <c r="TER31" s="1021"/>
      <c r="TES31" s="1021"/>
      <c r="TET31" s="1021"/>
      <c r="TEU31" s="1021"/>
      <c r="TEV31" s="1021"/>
      <c r="TEW31" s="372" t="s">
        <v>38</v>
      </c>
      <c r="TEX31" s="1021" t="s">
        <v>505</v>
      </c>
      <c r="TEY31" s="1021"/>
      <c r="TEZ31" s="1021"/>
      <c r="TFA31" s="1021"/>
      <c r="TFB31" s="1021"/>
      <c r="TFC31" s="1021"/>
      <c r="TFD31" s="1021"/>
      <c r="TFE31" s="372" t="s">
        <v>38</v>
      </c>
      <c r="TFF31" s="1021" t="s">
        <v>505</v>
      </c>
      <c r="TFG31" s="1021"/>
      <c r="TFH31" s="1021"/>
      <c r="TFI31" s="1021"/>
      <c r="TFJ31" s="1021"/>
      <c r="TFK31" s="1021"/>
      <c r="TFL31" s="1021"/>
      <c r="TFM31" s="372" t="s">
        <v>38</v>
      </c>
      <c r="TFN31" s="1021" t="s">
        <v>505</v>
      </c>
      <c r="TFO31" s="1021"/>
      <c r="TFP31" s="1021"/>
      <c r="TFQ31" s="1021"/>
      <c r="TFR31" s="1021"/>
      <c r="TFS31" s="1021"/>
      <c r="TFT31" s="1021"/>
      <c r="TFU31" s="372" t="s">
        <v>38</v>
      </c>
      <c r="TFV31" s="1021" t="s">
        <v>505</v>
      </c>
      <c r="TFW31" s="1021"/>
      <c r="TFX31" s="1021"/>
      <c r="TFY31" s="1021"/>
      <c r="TFZ31" s="1021"/>
      <c r="TGA31" s="1021"/>
      <c r="TGB31" s="1021"/>
      <c r="TGC31" s="372" t="s">
        <v>38</v>
      </c>
      <c r="TGD31" s="1021" t="s">
        <v>505</v>
      </c>
      <c r="TGE31" s="1021"/>
      <c r="TGF31" s="1021"/>
      <c r="TGG31" s="1021"/>
      <c r="TGH31" s="1021"/>
      <c r="TGI31" s="1021"/>
      <c r="TGJ31" s="1021"/>
      <c r="TGK31" s="372" t="s">
        <v>38</v>
      </c>
      <c r="TGL31" s="1021" t="s">
        <v>505</v>
      </c>
      <c r="TGM31" s="1021"/>
      <c r="TGN31" s="1021"/>
      <c r="TGO31" s="1021"/>
      <c r="TGP31" s="1021"/>
      <c r="TGQ31" s="1021"/>
      <c r="TGR31" s="1021"/>
      <c r="TGS31" s="372" t="s">
        <v>38</v>
      </c>
      <c r="TGT31" s="1021" t="s">
        <v>505</v>
      </c>
      <c r="TGU31" s="1021"/>
      <c r="TGV31" s="1021"/>
      <c r="TGW31" s="1021"/>
      <c r="TGX31" s="1021"/>
      <c r="TGY31" s="1021"/>
      <c r="TGZ31" s="1021"/>
      <c r="THA31" s="372" t="s">
        <v>38</v>
      </c>
      <c r="THB31" s="1021" t="s">
        <v>505</v>
      </c>
      <c r="THC31" s="1021"/>
      <c r="THD31" s="1021"/>
      <c r="THE31" s="1021"/>
      <c r="THF31" s="1021"/>
      <c r="THG31" s="1021"/>
      <c r="THH31" s="1021"/>
      <c r="THI31" s="372" t="s">
        <v>38</v>
      </c>
      <c r="THJ31" s="1021" t="s">
        <v>505</v>
      </c>
      <c r="THK31" s="1021"/>
      <c r="THL31" s="1021"/>
      <c r="THM31" s="1021"/>
      <c r="THN31" s="1021"/>
      <c r="THO31" s="1021"/>
      <c r="THP31" s="1021"/>
      <c r="THQ31" s="372" t="s">
        <v>38</v>
      </c>
      <c r="THR31" s="1021" t="s">
        <v>505</v>
      </c>
      <c r="THS31" s="1021"/>
      <c r="THT31" s="1021"/>
      <c r="THU31" s="1021"/>
      <c r="THV31" s="1021"/>
      <c r="THW31" s="1021"/>
      <c r="THX31" s="1021"/>
      <c r="THY31" s="372" t="s">
        <v>38</v>
      </c>
      <c r="THZ31" s="1021" t="s">
        <v>505</v>
      </c>
      <c r="TIA31" s="1021"/>
      <c r="TIB31" s="1021"/>
      <c r="TIC31" s="1021"/>
      <c r="TID31" s="1021"/>
      <c r="TIE31" s="1021"/>
      <c r="TIF31" s="1021"/>
      <c r="TIG31" s="372" t="s">
        <v>38</v>
      </c>
      <c r="TIH31" s="1021" t="s">
        <v>505</v>
      </c>
      <c r="TII31" s="1021"/>
      <c r="TIJ31" s="1021"/>
      <c r="TIK31" s="1021"/>
      <c r="TIL31" s="1021"/>
      <c r="TIM31" s="1021"/>
      <c r="TIN31" s="1021"/>
      <c r="TIO31" s="372" t="s">
        <v>38</v>
      </c>
      <c r="TIP31" s="1021" t="s">
        <v>505</v>
      </c>
      <c r="TIQ31" s="1021"/>
      <c r="TIR31" s="1021"/>
      <c r="TIS31" s="1021"/>
      <c r="TIT31" s="1021"/>
      <c r="TIU31" s="1021"/>
      <c r="TIV31" s="1021"/>
      <c r="TIW31" s="372" t="s">
        <v>38</v>
      </c>
      <c r="TIX31" s="1021" t="s">
        <v>505</v>
      </c>
      <c r="TIY31" s="1021"/>
      <c r="TIZ31" s="1021"/>
      <c r="TJA31" s="1021"/>
      <c r="TJB31" s="1021"/>
      <c r="TJC31" s="1021"/>
      <c r="TJD31" s="1021"/>
      <c r="TJE31" s="372" t="s">
        <v>38</v>
      </c>
      <c r="TJF31" s="1021" t="s">
        <v>505</v>
      </c>
      <c r="TJG31" s="1021"/>
      <c r="TJH31" s="1021"/>
      <c r="TJI31" s="1021"/>
      <c r="TJJ31" s="1021"/>
      <c r="TJK31" s="1021"/>
      <c r="TJL31" s="1021"/>
      <c r="TJM31" s="372" t="s">
        <v>38</v>
      </c>
      <c r="TJN31" s="1021" t="s">
        <v>505</v>
      </c>
      <c r="TJO31" s="1021"/>
      <c r="TJP31" s="1021"/>
      <c r="TJQ31" s="1021"/>
      <c r="TJR31" s="1021"/>
      <c r="TJS31" s="1021"/>
      <c r="TJT31" s="1021"/>
      <c r="TJU31" s="372" t="s">
        <v>38</v>
      </c>
      <c r="TJV31" s="1021" t="s">
        <v>505</v>
      </c>
      <c r="TJW31" s="1021"/>
      <c r="TJX31" s="1021"/>
      <c r="TJY31" s="1021"/>
      <c r="TJZ31" s="1021"/>
      <c r="TKA31" s="1021"/>
      <c r="TKB31" s="1021"/>
      <c r="TKC31" s="372" t="s">
        <v>38</v>
      </c>
      <c r="TKD31" s="1021" t="s">
        <v>505</v>
      </c>
      <c r="TKE31" s="1021"/>
      <c r="TKF31" s="1021"/>
      <c r="TKG31" s="1021"/>
      <c r="TKH31" s="1021"/>
      <c r="TKI31" s="1021"/>
      <c r="TKJ31" s="1021"/>
      <c r="TKK31" s="372" t="s">
        <v>38</v>
      </c>
      <c r="TKL31" s="1021" t="s">
        <v>505</v>
      </c>
      <c r="TKM31" s="1021"/>
      <c r="TKN31" s="1021"/>
      <c r="TKO31" s="1021"/>
      <c r="TKP31" s="1021"/>
      <c r="TKQ31" s="1021"/>
      <c r="TKR31" s="1021"/>
      <c r="TKS31" s="372" t="s">
        <v>38</v>
      </c>
      <c r="TKT31" s="1021" t="s">
        <v>505</v>
      </c>
      <c r="TKU31" s="1021"/>
      <c r="TKV31" s="1021"/>
      <c r="TKW31" s="1021"/>
      <c r="TKX31" s="1021"/>
      <c r="TKY31" s="1021"/>
      <c r="TKZ31" s="1021"/>
      <c r="TLA31" s="372" t="s">
        <v>38</v>
      </c>
      <c r="TLB31" s="1021" t="s">
        <v>505</v>
      </c>
      <c r="TLC31" s="1021"/>
      <c r="TLD31" s="1021"/>
      <c r="TLE31" s="1021"/>
      <c r="TLF31" s="1021"/>
      <c r="TLG31" s="1021"/>
      <c r="TLH31" s="1021"/>
      <c r="TLI31" s="372" t="s">
        <v>38</v>
      </c>
      <c r="TLJ31" s="1021" t="s">
        <v>505</v>
      </c>
      <c r="TLK31" s="1021"/>
      <c r="TLL31" s="1021"/>
      <c r="TLM31" s="1021"/>
      <c r="TLN31" s="1021"/>
      <c r="TLO31" s="1021"/>
      <c r="TLP31" s="1021"/>
      <c r="TLQ31" s="372" t="s">
        <v>38</v>
      </c>
      <c r="TLR31" s="1021" t="s">
        <v>505</v>
      </c>
      <c r="TLS31" s="1021"/>
      <c r="TLT31" s="1021"/>
      <c r="TLU31" s="1021"/>
      <c r="TLV31" s="1021"/>
      <c r="TLW31" s="1021"/>
      <c r="TLX31" s="1021"/>
      <c r="TLY31" s="372" t="s">
        <v>38</v>
      </c>
      <c r="TLZ31" s="1021" t="s">
        <v>505</v>
      </c>
      <c r="TMA31" s="1021"/>
      <c r="TMB31" s="1021"/>
      <c r="TMC31" s="1021"/>
      <c r="TMD31" s="1021"/>
      <c r="TME31" s="1021"/>
      <c r="TMF31" s="1021"/>
      <c r="TMG31" s="372" t="s">
        <v>38</v>
      </c>
      <c r="TMH31" s="1021" t="s">
        <v>505</v>
      </c>
      <c r="TMI31" s="1021"/>
      <c r="TMJ31" s="1021"/>
      <c r="TMK31" s="1021"/>
      <c r="TML31" s="1021"/>
      <c r="TMM31" s="1021"/>
      <c r="TMN31" s="1021"/>
      <c r="TMO31" s="372" t="s">
        <v>38</v>
      </c>
      <c r="TMP31" s="1021" t="s">
        <v>505</v>
      </c>
      <c r="TMQ31" s="1021"/>
      <c r="TMR31" s="1021"/>
      <c r="TMS31" s="1021"/>
      <c r="TMT31" s="1021"/>
      <c r="TMU31" s="1021"/>
      <c r="TMV31" s="1021"/>
      <c r="TMW31" s="372" t="s">
        <v>38</v>
      </c>
      <c r="TMX31" s="1021" t="s">
        <v>505</v>
      </c>
      <c r="TMY31" s="1021"/>
      <c r="TMZ31" s="1021"/>
      <c r="TNA31" s="1021"/>
      <c r="TNB31" s="1021"/>
      <c r="TNC31" s="1021"/>
      <c r="TND31" s="1021"/>
      <c r="TNE31" s="372" t="s">
        <v>38</v>
      </c>
      <c r="TNF31" s="1021" t="s">
        <v>505</v>
      </c>
      <c r="TNG31" s="1021"/>
      <c r="TNH31" s="1021"/>
      <c r="TNI31" s="1021"/>
      <c r="TNJ31" s="1021"/>
      <c r="TNK31" s="1021"/>
      <c r="TNL31" s="1021"/>
      <c r="TNM31" s="372" t="s">
        <v>38</v>
      </c>
      <c r="TNN31" s="1021" t="s">
        <v>505</v>
      </c>
      <c r="TNO31" s="1021"/>
      <c r="TNP31" s="1021"/>
      <c r="TNQ31" s="1021"/>
      <c r="TNR31" s="1021"/>
      <c r="TNS31" s="1021"/>
      <c r="TNT31" s="1021"/>
      <c r="TNU31" s="372" t="s">
        <v>38</v>
      </c>
      <c r="TNV31" s="1021" t="s">
        <v>505</v>
      </c>
      <c r="TNW31" s="1021"/>
      <c r="TNX31" s="1021"/>
      <c r="TNY31" s="1021"/>
      <c r="TNZ31" s="1021"/>
      <c r="TOA31" s="1021"/>
      <c r="TOB31" s="1021"/>
      <c r="TOC31" s="372" t="s">
        <v>38</v>
      </c>
      <c r="TOD31" s="1021" t="s">
        <v>505</v>
      </c>
      <c r="TOE31" s="1021"/>
      <c r="TOF31" s="1021"/>
      <c r="TOG31" s="1021"/>
      <c r="TOH31" s="1021"/>
      <c r="TOI31" s="1021"/>
      <c r="TOJ31" s="1021"/>
      <c r="TOK31" s="372" t="s">
        <v>38</v>
      </c>
      <c r="TOL31" s="1021" t="s">
        <v>505</v>
      </c>
      <c r="TOM31" s="1021"/>
      <c r="TON31" s="1021"/>
      <c r="TOO31" s="1021"/>
      <c r="TOP31" s="1021"/>
      <c r="TOQ31" s="1021"/>
      <c r="TOR31" s="1021"/>
      <c r="TOS31" s="372" t="s">
        <v>38</v>
      </c>
      <c r="TOT31" s="1021" t="s">
        <v>505</v>
      </c>
      <c r="TOU31" s="1021"/>
      <c r="TOV31" s="1021"/>
      <c r="TOW31" s="1021"/>
      <c r="TOX31" s="1021"/>
      <c r="TOY31" s="1021"/>
      <c r="TOZ31" s="1021"/>
      <c r="TPA31" s="372" t="s">
        <v>38</v>
      </c>
      <c r="TPB31" s="1021" t="s">
        <v>505</v>
      </c>
      <c r="TPC31" s="1021"/>
      <c r="TPD31" s="1021"/>
      <c r="TPE31" s="1021"/>
      <c r="TPF31" s="1021"/>
      <c r="TPG31" s="1021"/>
      <c r="TPH31" s="1021"/>
      <c r="TPI31" s="372" t="s">
        <v>38</v>
      </c>
      <c r="TPJ31" s="1021" t="s">
        <v>505</v>
      </c>
      <c r="TPK31" s="1021"/>
      <c r="TPL31" s="1021"/>
      <c r="TPM31" s="1021"/>
      <c r="TPN31" s="1021"/>
      <c r="TPO31" s="1021"/>
      <c r="TPP31" s="1021"/>
      <c r="TPQ31" s="372" t="s">
        <v>38</v>
      </c>
      <c r="TPR31" s="1021" t="s">
        <v>505</v>
      </c>
      <c r="TPS31" s="1021"/>
      <c r="TPT31" s="1021"/>
      <c r="TPU31" s="1021"/>
      <c r="TPV31" s="1021"/>
      <c r="TPW31" s="1021"/>
      <c r="TPX31" s="1021"/>
      <c r="TPY31" s="372" t="s">
        <v>38</v>
      </c>
      <c r="TPZ31" s="1021" t="s">
        <v>505</v>
      </c>
      <c r="TQA31" s="1021"/>
      <c r="TQB31" s="1021"/>
      <c r="TQC31" s="1021"/>
      <c r="TQD31" s="1021"/>
      <c r="TQE31" s="1021"/>
      <c r="TQF31" s="1021"/>
      <c r="TQG31" s="372" t="s">
        <v>38</v>
      </c>
      <c r="TQH31" s="1021" t="s">
        <v>505</v>
      </c>
      <c r="TQI31" s="1021"/>
      <c r="TQJ31" s="1021"/>
      <c r="TQK31" s="1021"/>
      <c r="TQL31" s="1021"/>
      <c r="TQM31" s="1021"/>
      <c r="TQN31" s="1021"/>
      <c r="TQO31" s="372" t="s">
        <v>38</v>
      </c>
      <c r="TQP31" s="1021" t="s">
        <v>505</v>
      </c>
      <c r="TQQ31" s="1021"/>
      <c r="TQR31" s="1021"/>
      <c r="TQS31" s="1021"/>
      <c r="TQT31" s="1021"/>
      <c r="TQU31" s="1021"/>
      <c r="TQV31" s="1021"/>
      <c r="TQW31" s="372" t="s">
        <v>38</v>
      </c>
      <c r="TQX31" s="1021" t="s">
        <v>505</v>
      </c>
      <c r="TQY31" s="1021"/>
      <c r="TQZ31" s="1021"/>
      <c r="TRA31" s="1021"/>
      <c r="TRB31" s="1021"/>
      <c r="TRC31" s="1021"/>
      <c r="TRD31" s="1021"/>
      <c r="TRE31" s="372" t="s">
        <v>38</v>
      </c>
      <c r="TRF31" s="1021" t="s">
        <v>505</v>
      </c>
      <c r="TRG31" s="1021"/>
      <c r="TRH31" s="1021"/>
      <c r="TRI31" s="1021"/>
      <c r="TRJ31" s="1021"/>
      <c r="TRK31" s="1021"/>
      <c r="TRL31" s="1021"/>
      <c r="TRM31" s="372" t="s">
        <v>38</v>
      </c>
      <c r="TRN31" s="1021" t="s">
        <v>505</v>
      </c>
      <c r="TRO31" s="1021"/>
      <c r="TRP31" s="1021"/>
      <c r="TRQ31" s="1021"/>
      <c r="TRR31" s="1021"/>
      <c r="TRS31" s="1021"/>
      <c r="TRT31" s="1021"/>
      <c r="TRU31" s="372" t="s">
        <v>38</v>
      </c>
      <c r="TRV31" s="1021" t="s">
        <v>505</v>
      </c>
      <c r="TRW31" s="1021"/>
      <c r="TRX31" s="1021"/>
      <c r="TRY31" s="1021"/>
      <c r="TRZ31" s="1021"/>
      <c r="TSA31" s="1021"/>
      <c r="TSB31" s="1021"/>
      <c r="TSC31" s="372" t="s">
        <v>38</v>
      </c>
      <c r="TSD31" s="1021" t="s">
        <v>505</v>
      </c>
      <c r="TSE31" s="1021"/>
      <c r="TSF31" s="1021"/>
      <c r="TSG31" s="1021"/>
      <c r="TSH31" s="1021"/>
      <c r="TSI31" s="1021"/>
      <c r="TSJ31" s="1021"/>
      <c r="TSK31" s="372" t="s">
        <v>38</v>
      </c>
      <c r="TSL31" s="1021" t="s">
        <v>505</v>
      </c>
      <c r="TSM31" s="1021"/>
      <c r="TSN31" s="1021"/>
      <c r="TSO31" s="1021"/>
      <c r="TSP31" s="1021"/>
      <c r="TSQ31" s="1021"/>
      <c r="TSR31" s="1021"/>
      <c r="TSS31" s="372" t="s">
        <v>38</v>
      </c>
      <c r="TST31" s="1021" t="s">
        <v>505</v>
      </c>
      <c r="TSU31" s="1021"/>
      <c r="TSV31" s="1021"/>
      <c r="TSW31" s="1021"/>
      <c r="TSX31" s="1021"/>
      <c r="TSY31" s="1021"/>
      <c r="TSZ31" s="1021"/>
      <c r="TTA31" s="372" t="s">
        <v>38</v>
      </c>
      <c r="TTB31" s="1021" t="s">
        <v>505</v>
      </c>
      <c r="TTC31" s="1021"/>
      <c r="TTD31" s="1021"/>
      <c r="TTE31" s="1021"/>
      <c r="TTF31" s="1021"/>
      <c r="TTG31" s="1021"/>
      <c r="TTH31" s="1021"/>
      <c r="TTI31" s="372" t="s">
        <v>38</v>
      </c>
      <c r="TTJ31" s="1021" t="s">
        <v>505</v>
      </c>
      <c r="TTK31" s="1021"/>
      <c r="TTL31" s="1021"/>
      <c r="TTM31" s="1021"/>
      <c r="TTN31" s="1021"/>
      <c r="TTO31" s="1021"/>
      <c r="TTP31" s="1021"/>
      <c r="TTQ31" s="372" t="s">
        <v>38</v>
      </c>
      <c r="TTR31" s="1021" t="s">
        <v>505</v>
      </c>
      <c r="TTS31" s="1021"/>
      <c r="TTT31" s="1021"/>
      <c r="TTU31" s="1021"/>
      <c r="TTV31" s="1021"/>
      <c r="TTW31" s="1021"/>
      <c r="TTX31" s="1021"/>
      <c r="TTY31" s="372" t="s">
        <v>38</v>
      </c>
      <c r="TTZ31" s="1021" t="s">
        <v>505</v>
      </c>
      <c r="TUA31" s="1021"/>
      <c r="TUB31" s="1021"/>
      <c r="TUC31" s="1021"/>
      <c r="TUD31" s="1021"/>
      <c r="TUE31" s="1021"/>
      <c r="TUF31" s="1021"/>
      <c r="TUG31" s="372" t="s">
        <v>38</v>
      </c>
      <c r="TUH31" s="1021" t="s">
        <v>505</v>
      </c>
      <c r="TUI31" s="1021"/>
      <c r="TUJ31" s="1021"/>
      <c r="TUK31" s="1021"/>
      <c r="TUL31" s="1021"/>
      <c r="TUM31" s="1021"/>
      <c r="TUN31" s="1021"/>
      <c r="TUO31" s="372" t="s">
        <v>38</v>
      </c>
      <c r="TUP31" s="1021" t="s">
        <v>505</v>
      </c>
      <c r="TUQ31" s="1021"/>
      <c r="TUR31" s="1021"/>
      <c r="TUS31" s="1021"/>
      <c r="TUT31" s="1021"/>
      <c r="TUU31" s="1021"/>
      <c r="TUV31" s="1021"/>
      <c r="TUW31" s="372" t="s">
        <v>38</v>
      </c>
      <c r="TUX31" s="1021" t="s">
        <v>505</v>
      </c>
      <c r="TUY31" s="1021"/>
      <c r="TUZ31" s="1021"/>
      <c r="TVA31" s="1021"/>
      <c r="TVB31" s="1021"/>
      <c r="TVC31" s="1021"/>
      <c r="TVD31" s="1021"/>
      <c r="TVE31" s="372" t="s">
        <v>38</v>
      </c>
      <c r="TVF31" s="1021" t="s">
        <v>505</v>
      </c>
      <c r="TVG31" s="1021"/>
      <c r="TVH31" s="1021"/>
      <c r="TVI31" s="1021"/>
      <c r="TVJ31" s="1021"/>
      <c r="TVK31" s="1021"/>
      <c r="TVL31" s="1021"/>
      <c r="TVM31" s="372" t="s">
        <v>38</v>
      </c>
      <c r="TVN31" s="1021" t="s">
        <v>505</v>
      </c>
      <c r="TVO31" s="1021"/>
      <c r="TVP31" s="1021"/>
      <c r="TVQ31" s="1021"/>
      <c r="TVR31" s="1021"/>
      <c r="TVS31" s="1021"/>
      <c r="TVT31" s="1021"/>
      <c r="TVU31" s="372" t="s">
        <v>38</v>
      </c>
      <c r="TVV31" s="1021" t="s">
        <v>505</v>
      </c>
      <c r="TVW31" s="1021"/>
      <c r="TVX31" s="1021"/>
      <c r="TVY31" s="1021"/>
      <c r="TVZ31" s="1021"/>
      <c r="TWA31" s="1021"/>
      <c r="TWB31" s="1021"/>
      <c r="TWC31" s="372" t="s">
        <v>38</v>
      </c>
      <c r="TWD31" s="1021" t="s">
        <v>505</v>
      </c>
      <c r="TWE31" s="1021"/>
      <c r="TWF31" s="1021"/>
      <c r="TWG31" s="1021"/>
      <c r="TWH31" s="1021"/>
      <c r="TWI31" s="1021"/>
      <c r="TWJ31" s="1021"/>
      <c r="TWK31" s="372" t="s">
        <v>38</v>
      </c>
      <c r="TWL31" s="1021" t="s">
        <v>505</v>
      </c>
      <c r="TWM31" s="1021"/>
      <c r="TWN31" s="1021"/>
      <c r="TWO31" s="1021"/>
      <c r="TWP31" s="1021"/>
      <c r="TWQ31" s="1021"/>
      <c r="TWR31" s="1021"/>
      <c r="TWS31" s="372" t="s">
        <v>38</v>
      </c>
      <c r="TWT31" s="1021" t="s">
        <v>505</v>
      </c>
      <c r="TWU31" s="1021"/>
      <c r="TWV31" s="1021"/>
      <c r="TWW31" s="1021"/>
      <c r="TWX31" s="1021"/>
      <c r="TWY31" s="1021"/>
      <c r="TWZ31" s="1021"/>
      <c r="TXA31" s="372" t="s">
        <v>38</v>
      </c>
      <c r="TXB31" s="1021" t="s">
        <v>505</v>
      </c>
      <c r="TXC31" s="1021"/>
      <c r="TXD31" s="1021"/>
      <c r="TXE31" s="1021"/>
      <c r="TXF31" s="1021"/>
      <c r="TXG31" s="1021"/>
      <c r="TXH31" s="1021"/>
      <c r="TXI31" s="372" t="s">
        <v>38</v>
      </c>
      <c r="TXJ31" s="1021" t="s">
        <v>505</v>
      </c>
      <c r="TXK31" s="1021"/>
      <c r="TXL31" s="1021"/>
      <c r="TXM31" s="1021"/>
      <c r="TXN31" s="1021"/>
      <c r="TXO31" s="1021"/>
      <c r="TXP31" s="1021"/>
      <c r="TXQ31" s="372" t="s">
        <v>38</v>
      </c>
      <c r="TXR31" s="1021" t="s">
        <v>505</v>
      </c>
      <c r="TXS31" s="1021"/>
      <c r="TXT31" s="1021"/>
      <c r="TXU31" s="1021"/>
      <c r="TXV31" s="1021"/>
      <c r="TXW31" s="1021"/>
      <c r="TXX31" s="1021"/>
      <c r="TXY31" s="372" t="s">
        <v>38</v>
      </c>
      <c r="TXZ31" s="1021" t="s">
        <v>505</v>
      </c>
      <c r="TYA31" s="1021"/>
      <c r="TYB31" s="1021"/>
      <c r="TYC31" s="1021"/>
      <c r="TYD31" s="1021"/>
      <c r="TYE31" s="1021"/>
      <c r="TYF31" s="1021"/>
      <c r="TYG31" s="372" t="s">
        <v>38</v>
      </c>
      <c r="TYH31" s="1021" t="s">
        <v>505</v>
      </c>
      <c r="TYI31" s="1021"/>
      <c r="TYJ31" s="1021"/>
      <c r="TYK31" s="1021"/>
      <c r="TYL31" s="1021"/>
      <c r="TYM31" s="1021"/>
      <c r="TYN31" s="1021"/>
      <c r="TYO31" s="372" t="s">
        <v>38</v>
      </c>
      <c r="TYP31" s="1021" t="s">
        <v>505</v>
      </c>
      <c r="TYQ31" s="1021"/>
      <c r="TYR31" s="1021"/>
      <c r="TYS31" s="1021"/>
      <c r="TYT31" s="1021"/>
      <c r="TYU31" s="1021"/>
      <c r="TYV31" s="1021"/>
      <c r="TYW31" s="372" t="s">
        <v>38</v>
      </c>
      <c r="TYX31" s="1021" t="s">
        <v>505</v>
      </c>
      <c r="TYY31" s="1021"/>
      <c r="TYZ31" s="1021"/>
      <c r="TZA31" s="1021"/>
      <c r="TZB31" s="1021"/>
      <c r="TZC31" s="1021"/>
      <c r="TZD31" s="1021"/>
      <c r="TZE31" s="372" t="s">
        <v>38</v>
      </c>
      <c r="TZF31" s="1021" t="s">
        <v>505</v>
      </c>
      <c r="TZG31" s="1021"/>
      <c r="TZH31" s="1021"/>
      <c r="TZI31" s="1021"/>
      <c r="TZJ31" s="1021"/>
      <c r="TZK31" s="1021"/>
      <c r="TZL31" s="1021"/>
      <c r="TZM31" s="372" t="s">
        <v>38</v>
      </c>
      <c r="TZN31" s="1021" t="s">
        <v>505</v>
      </c>
      <c r="TZO31" s="1021"/>
      <c r="TZP31" s="1021"/>
      <c r="TZQ31" s="1021"/>
      <c r="TZR31" s="1021"/>
      <c r="TZS31" s="1021"/>
      <c r="TZT31" s="1021"/>
      <c r="TZU31" s="372" t="s">
        <v>38</v>
      </c>
      <c r="TZV31" s="1021" t="s">
        <v>505</v>
      </c>
      <c r="TZW31" s="1021"/>
      <c r="TZX31" s="1021"/>
      <c r="TZY31" s="1021"/>
      <c r="TZZ31" s="1021"/>
      <c r="UAA31" s="1021"/>
      <c r="UAB31" s="1021"/>
      <c r="UAC31" s="372" t="s">
        <v>38</v>
      </c>
      <c r="UAD31" s="1021" t="s">
        <v>505</v>
      </c>
      <c r="UAE31" s="1021"/>
      <c r="UAF31" s="1021"/>
      <c r="UAG31" s="1021"/>
      <c r="UAH31" s="1021"/>
      <c r="UAI31" s="1021"/>
      <c r="UAJ31" s="1021"/>
      <c r="UAK31" s="372" t="s">
        <v>38</v>
      </c>
      <c r="UAL31" s="1021" t="s">
        <v>505</v>
      </c>
      <c r="UAM31" s="1021"/>
      <c r="UAN31" s="1021"/>
      <c r="UAO31" s="1021"/>
      <c r="UAP31" s="1021"/>
      <c r="UAQ31" s="1021"/>
      <c r="UAR31" s="1021"/>
      <c r="UAS31" s="372" t="s">
        <v>38</v>
      </c>
      <c r="UAT31" s="1021" t="s">
        <v>505</v>
      </c>
      <c r="UAU31" s="1021"/>
      <c r="UAV31" s="1021"/>
      <c r="UAW31" s="1021"/>
      <c r="UAX31" s="1021"/>
      <c r="UAY31" s="1021"/>
      <c r="UAZ31" s="1021"/>
      <c r="UBA31" s="372" t="s">
        <v>38</v>
      </c>
      <c r="UBB31" s="1021" t="s">
        <v>505</v>
      </c>
      <c r="UBC31" s="1021"/>
      <c r="UBD31" s="1021"/>
      <c r="UBE31" s="1021"/>
      <c r="UBF31" s="1021"/>
      <c r="UBG31" s="1021"/>
      <c r="UBH31" s="1021"/>
      <c r="UBI31" s="372" t="s">
        <v>38</v>
      </c>
      <c r="UBJ31" s="1021" t="s">
        <v>505</v>
      </c>
      <c r="UBK31" s="1021"/>
      <c r="UBL31" s="1021"/>
      <c r="UBM31" s="1021"/>
      <c r="UBN31" s="1021"/>
      <c r="UBO31" s="1021"/>
      <c r="UBP31" s="1021"/>
      <c r="UBQ31" s="372" t="s">
        <v>38</v>
      </c>
      <c r="UBR31" s="1021" t="s">
        <v>505</v>
      </c>
      <c r="UBS31" s="1021"/>
      <c r="UBT31" s="1021"/>
      <c r="UBU31" s="1021"/>
      <c r="UBV31" s="1021"/>
      <c r="UBW31" s="1021"/>
      <c r="UBX31" s="1021"/>
      <c r="UBY31" s="372" t="s">
        <v>38</v>
      </c>
      <c r="UBZ31" s="1021" t="s">
        <v>505</v>
      </c>
      <c r="UCA31" s="1021"/>
      <c r="UCB31" s="1021"/>
      <c r="UCC31" s="1021"/>
      <c r="UCD31" s="1021"/>
      <c r="UCE31" s="1021"/>
      <c r="UCF31" s="1021"/>
      <c r="UCG31" s="372" t="s">
        <v>38</v>
      </c>
      <c r="UCH31" s="1021" t="s">
        <v>505</v>
      </c>
      <c r="UCI31" s="1021"/>
      <c r="UCJ31" s="1021"/>
      <c r="UCK31" s="1021"/>
      <c r="UCL31" s="1021"/>
      <c r="UCM31" s="1021"/>
      <c r="UCN31" s="1021"/>
      <c r="UCO31" s="372" t="s">
        <v>38</v>
      </c>
      <c r="UCP31" s="1021" t="s">
        <v>505</v>
      </c>
      <c r="UCQ31" s="1021"/>
      <c r="UCR31" s="1021"/>
      <c r="UCS31" s="1021"/>
      <c r="UCT31" s="1021"/>
      <c r="UCU31" s="1021"/>
      <c r="UCV31" s="1021"/>
      <c r="UCW31" s="372" t="s">
        <v>38</v>
      </c>
      <c r="UCX31" s="1021" t="s">
        <v>505</v>
      </c>
      <c r="UCY31" s="1021"/>
      <c r="UCZ31" s="1021"/>
      <c r="UDA31" s="1021"/>
      <c r="UDB31" s="1021"/>
      <c r="UDC31" s="1021"/>
      <c r="UDD31" s="1021"/>
      <c r="UDE31" s="372" t="s">
        <v>38</v>
      </c>
      <c r="UDF31" s="1021" t="s">
        <v>505</v>
      </c>
      <c r="UDG31" s="1021"/>
      <c r="UDH31" s="1021"/>
      <c r="UDI31" s="1021"/>
      <c r="UDJ31" s="1021"/>
      <c r="UDK31" s="1021"/>
      <c r="UDL31" s="1021"/>
      <c r="UDM31" s="372" t="s">
        <v>38</v>
      </c>
      <c r="UDN31" s="1021" t="s">
        <v>505</v>
      </c>
      <c r="UDO31" s="1021"/>
      <c r="UDP31" s="1021"/>
      <c r="UDQ31" s="1021"/>
      <c r="UDR31" s="1021"/>
      <c r="UDS31" s="1021"/>
      <c r="UDT31" s="1021"/>
      <c r="UDU31" s="372" t="s">
        <v>38</v>
      </c>
      <c r="UDV31" s="1021" t="s">
        <v>505</v>
      </c>
      <c r="UDW31" s="1021"/>
      <c r="UDX31" s="1021"/>
      <c r="UDY31" s="1021"/>
      <c r="UDZ31" s="1021"/>
      <c r="UEA31" s="1021"/>
      <c r="UEB31" s="1021"/>
      <c r="UEC31" s="372" t="s">
        <v>38</v>
      </c>
      <c r="UED31" s="1021" t="s">
        <v>505</v>
      </c>
      <c r="UEE31" s="1021"/>
      <c r="UEF31" s="1021"/>
      <c r="UEG31" s="1021"/>
      <c r="UEH31" s="1021"/>
      <c r="UEI31" s="1021"/>
      <c r="UEJ31" s="1021"/>
      <c r="UEK31" s="372" t="s">
        <v>38</v>
      </c>
      <c r="UEL31" s="1021" t="s">
        <v>505</v>
      </c>
      <c r="UEM31" s="1021"/>
      <c r="UEN31" s="1021"/>
      <c r="UEO31" s="1021"/>
      <c r="UEP31" s="1021"/>
      <c r="UEQ31" s="1021"/>
      <c r="UER31" s="1021"/>
      <c r="UES31" s="372" t="s">
        <v>38</v>
      </c>
      <c r="UET31" s="1021" t="s">
        <v>505</v>
      </c>
      <c r="UEU31" s="1021"/>
      <c r="UEV31" s="1021"/>
      <c r="UEW31" s="1021"/>
      <c r="UEX31" s="1021"/>
      <c r="UEY31" s="1021"/>
      <c r="UEZ31" s="1021"/>
      <c r="UFA31" s="372" t="s">
        <v>38</v>
      </c>
      <c r="UFB31" s="1021" t="s">
        <v>505</v>
      </c>
      <c r="UFC31" s="1021"/>
      <c r="UFD31" s="1021"/>
      <c r="UFE31" s="1021"/>
      <c r="UFF31" s="1021"/>
      <c r="UFG31" s="1021"/>
      <c r="UFH31" s="1021"/>
      <c r="UFI31" s="372" t="s">
        <v>38</v>
      </c>
      <c r="UFJ31" s="1021" t="s">
        <v>505</v>
      </c>
      <c r="UFK31" s="1021"/>
      <c r="UFL31" s="1021"/>
      <c r="UFM31" s="1021"/>
      <c r="UFN31" s="1021"/>
      <c r="UFO31" s="1021"/>
      <c r="UFP31" s="1021"/>
      <c r="UFQ31" s="372" t="s">
        <v>38</v>
      </c>
      <c r="UFR31" s="1021" t="s">
        <v>505</v>
      </c>
      <c r="UFS31" s="1021"/>
      <c r="UFT31" s="1021"/>
      <c r="UFU31" s="1021"/>
      <c r="UFV31" s="1021"/>
      <c r="UFW31" s="1021"/>
      <c r="UFX31" s="1021"/>
      <c r="UFY31" s="372" t="s">
        <v>38</v>
      </c>
      <c r="UFZ31" s="1021" t="s">
        <v>505</v>
      </c>
      <c r="UGA31" s="1021"/>
      <c r="UGB31" s="1021"/>
      <c r="UGC31" s="1021"/>
      <c r="UGD31" s="1021"/>
      <c r="UGE31" s="1021"/>
      <c r="UGF31" s="1021"/>
      <c r="UGG31" s="372" t="s">
        <v>38</v>
      </c>
      <c r="UGH31" s="1021" t="s">
        <v>505</v>
      </c>
      <c r="UGI31" s="1021"/>
      <c r="UGJ31" s="1021"/>
      <c r="UGK31" s="1021"/>
      <c r="UGL31" s="1021"/>
      <c r="UGM31" s="1021"/>
      <c r="UGN31" s="1021"/>
      <c r="UGO31" s="372" t="s">
        <v>38</v>
      </c>
      <c r="UGP31" s="1021" t="s">
        <v>505</v>
      </c>
      <c r="UGQ31" s="1021"/>
      <c r="UGR31" s="1021"/>
      <c r="UGS31" s="1021"/>
      <c r="UGT31" s="1021"/>
      <c r="UGU31" s="1021"/>
      <c r="UGV31" s="1021"/>
      <c r="UGW31" s="372" t="s">
        <v>38</v>
      </c>
      <c r="UGX31" s="1021" t="s">
        <v>505</v>
      </c>
      <c r="UGY31" s="1021"/>
      <c r="UGZ31" s="1021"/>
      <c r="UHA31" s="1021"/>
      <c r="UHB31" s="1021"/>
      <c r="UHC31" s="1021"/>
      <c r="UHD31" s="1021"/>
      <c r="UHE31" s="372" t="s">
        <v>38</v>
      </c>
      <c r="UHF31" s="1021" t="s">
        <v>505</v>
      </c>
      <c r="UHG31" s="1021"/>
      <c r="UHH31" s="1021"/>
      <c r="UHI31" s="1021"/>
      <c r="UHJ31" s="1021"/>
      <c r="UHK31" s="1021"/>
      <c r="UHL31" s="1021"/>
      <c r="UHM31" s="372" t="s">
        <v>38</v>
      </c>
      <c r="UHN31" s="1021" t="s">
        <v>505</v>
      </c>
      <c r="UHO31" s="1021"/>
      <c r="UHP31" s="1021"/>
      <c r="UHQ31" s="1021"/>
      <c r="UHR31" s="1021"/>
      <c r="UHS31" s="1021"/>
      <c r="UHT31" s="1021"/>
      <c r="UHU31" s="372" t="s">
        <v>38</v>
      </c>
      <c r="UHV31" s="1021" t="s">
        <v>505</v>
      </c>
      <c r="UHW31" s="1021"/>
      <c r="UHX31" s="1021"/>
      <c r="UHY31" s="1021"/>
      <c r="UHZ31" s="1021"/>
      <c r="UIA31" s="1021"/>
      <c r="UIB31" s="1021"/>
      <c r="UIC31" s="372" t="s">
        <v>38</v>
      </c>
      <c r="UID31" s="1021" t="s">
        <v>505</v>
      </c>
      <c r="UIE31" s="1021"/>
      <c r="UIF31" s="1021"/>
      <c r="UIG31" s="1021"/>
      <c r="UIH31" s="1021"/>
      <c r="UII31" s="1021"/>
      <c r="UIJ31" s="1021"/>
      <c r="UIK31" s="372" t="s">
        <v>38</v>
      </c>
      <c r="UIL31" s="1021" t="s">
        <v>505</v>
      </c>
      <c r="UIM31" s="1021"/>
      <c r="UIN31" s="1021"/>
      <c r="UIO31" s="1021"/>
      <c r="UIP31" s="1021"/>
      <c r="UIQ31" s="1021"/>
      <c r="UIR31" s="1021"/>
      <c r="UIS31" s="372" t="s">
        <v>38</v>
      </c>
      <c r="UIT31" s="1021" t="s">
        <v>505</v>
      </c>
      <c r="UIU31" s="1021"/>
      <c r="UIV31" s="1021"/>
      <c r="UIW31" s="1021"/>
      <c r="UIX31" s="1021"/>
      <c r="UIY31" s="1021"/>
      <c r="UIZ31" s="1021"/>
      <c r="UJA31" s="372" t="s">
        <v>38</v>
      </c>
      <c r="UJB31" s="1021" t="s">
        <v>505</v>
      </c>
      <c r="UJC31" s="1021"/>
      <c r="UJD31" s="1021"/>
      <c r="UJE31" s="1021"/>
      <c r="UJF31" s="1021"/>
      <c r="UJG31" s="1021"/>
      <c r="UJH31" s="1021"/>
      <c r="UJI31" s="372" t="s">
        <v>38</v>
      </c>
      <c r="UJJ31" s="1021" t="s">
        <v>505</v>
      </c>
      <c r="UJK31" s="1021"/>
      <c r="UJL31" s="1021"/>
      <c r="UJM31" s="1021"/>
      <c r="UJN31" s="1021"/>
      <c r="UJO31" s="1021"/>
      <c r="UJP31" s="1021"/>
      <c r="UJQ31" s="372" t="s">
        <v>38</v>
      </c>
      <c r="UJR31" s="1021" t="s">
        <v>505</v>
      </c>
      <c r="UJS31" s="1021"/>
      <c r="UJT31" s="1021"/>
      <c r="UJU31" s="1021"/>
      <c r="UJV31" s="1021"/>
      <c r="UJW31" s="1021"/>
      <c r="UJX31" s="1021"/>
      <c r="UJY31" s="372" t="s">
        <v>38</v>
      </c>
      <c r="UJZ31" s="1021" t="s">
        <v>505</v>
      </c>
      <c r="UKA31" s="1021"/>
      <c r="UKB31" s="1021"/>
      <c r="UKC31" s="1021"/>
      <c r="UKD31" s="1021"/>
      <c r="UKE31" s="1021"/>
      <c r="UKF31" s="1021"/>
      <c r="UKG31" s="372" t="s">
        <v>38</v>
      </c>
      <c r="UKH31" s="1021" t="s">
        <v>505</v>
      </c>
      <c r="UKI31" s="1021"/>
      <c r="UKJ31" s="1021"/>
      <c r="UKK31" s="1021"/>
      <c r="UKL31" s="1021"/>
      <c r="UKM31" s="1021"/>
      <c r="UKN31" s="1021"/>
      <c r="UKO31" s="372" t="s">
        <v>38</v>
      </c>
      <c r="UKP31" s="1021" t="s">
        <v>505</v>
      </c>
      <c r="UKQ31" s="1021"/>
      <c r="UKR31" s="1021"/>
      <c r="UKS31" s="1021"/>
      <c r="UKT31" s="1021"/>
      <c r="UKU31" s="1021"/>
      <c r="UKV31" s="1021"/>
      <c r="UKW31" s="372" t="s">
        <v>38</v>
      </c>
      <c r="UKX31" s="1021" t="s">
        <v>505</v>
      </c>
      <c r="UKY31" s="1021"/>
      <c r="UKZ31" s="1021"/>
      <c r="ULA31" s="1021"/>
      <c r="ULB31" s="1021"/>
      <c r="ULC31" s="1021"/>
      <c r="ULD31" s="1021"/>
      <c r="ULE31" s="372" t="s">
        <v>38</v>
      </c>
      <c r="ULF31" s="1021" t="s">
        <v>505</v>
      </c>
      <c r="ULG31" s="1021"/>
      <c r="ULH31" s="1021"/>
      <c r="ULI31" s="1021"/>
      <c r="ULJ31" s="1021"/>
      <c r="ULK31" s="1021"/>
      <c r="ULL31" s="1021"/>
      <c r="ULM31" s="372" t="s">
        <v>38</v>
      </c>
      <c r="ULN31" s="1021" t="s">
        <v>505</v>
      </c>
      <c r="ULO31" s="1021"/>
      <c r="ULP31" s="1021"/>
      <c r="ULQ31" s="1021"/>
      <c r="ULR31" s="1021"/>
      <c r="ULS31" s="1021"/>
      <c r="ULT31" s="1021"/>
      <c r="ULU31" s="372" t="s">
        <v>38</v>
      </c>
      <c r="ULV31" s="1021" t="s">
        <v>505</v>
      </c>
      <c r="ULW31" s="1021"/>
      <c r="ULX31" s="1021"/>
      <c r="ULY31" s="1021"/>
      <c r="ULZ31" s="1021"/>
      <c r="UMA31" s="1021"/>
      <c r="UMB31" s="1021"/>
      <c r="UMC31" s="372" t="s">
        <v>38</v>
      </c>
      <c r="UMD31" s="1021" t="s">
        <v>505</v>
      </c>
      <c r="UME31" s="1021"/>
      <c r="UMF31" s="1021"/>
      <c r="UMG31" s="1021"/>
      <c r="UMH31" s="1021"/>
      <c r="UMI31" s="1021"/>
      <c r="UMJ31" s="1021"/>
      <c r="UMK31" s="372" t="s">
        <v>38</v>
      </c>
      <c r="UML31" s="1021" t="s">
        <v>505</v>
      </c>
      <c r="UMM31" s="1021"/>
      <c r="UMN31" s="1021"/>
      <c r="UMO31" s="1021"/>
      <c r="UMP31" s="1021"/>
      <c r="UMQ31" s="1021"/>
      <c r="UMR31" s="1021"/>
      <c r="UMS31" s="372" t="s">
        <v>38</v>
      </c>
      <c r="UMT31" s="1021" t="s">
        <v>505</v>
      </c>
      <c r="UMU31" s="1021"/>
      <c r="UMV31" s="1021"/>
      <c r="UMW31" s="1021"/>
      <c r="UMX31" s="1021"/>
      <c r="UMY31" s="1021"/>
      <c r="UMZ31" s="1021"/>
      <c r="UNA31" s="372" t="s">
        <v>38</v>
      </c>
      <c r="UNB31" s="1021" t="s">
        <v>505</v>
      </c>
      <c r="UNC31" s="1021"/>
      <c r="UND31" s="1021"/>
      <c r="UNE31" s="1021"/>
      <c r="UNF31" s="1021"/>
      <c r="UNG31" s="1021"/>
      <c r="UNH31" s="1021"/>
      <c r="UNI31" s="372" t="s">
        <v>38</v>
      </c>
      <c r="UNJ31" s="1021" t="s">
        <v>505</v>
      </c>
      <c r="UNK31" s="1021"/>
      <c r="UNL31" s="1021"/>
      <c r="UNM31" s="1021"/>
      <c r="UNN31" s="1021"/>
      <c r="UNO31" s="1021"/>
      <c r="UNP31" s="1021"/>
      <c r="UNQ31" s="372" t="s">
        <v>38</v>
      </c>
      <c r="UNR31" s="1021" t="s">
        <v>505</v>
      </c>
      <c r="UNS31" s="1021"/>
      <c r="UNT31" s="1021"/>
      <c r="UNU31" s="1021"/>
      <c r="UNV31" s="1021"/>
      <c r="UNW31" s="1021"/>
      <c r="UNX31" s="1021"/>
      <c r="UNY31" s="372" t="s">
        <v>38</v>
      </c>
      <c r="UNZ31" s="1021" t="s">
        <v>505</v>
      </c>
      <c r="UOA31" s="1021"/>
      <c r="UOB31" s="1021"/>
      <c r="UOC31" s="1021"/>
      <c r="UOD31" s="1021"/>
      <c r="UOE31" s="1021"/>
      <c r="UOF31" s="1021"/>
      <c r="UOG31" s="372" t="s">
        <v>38</v>
      </c>
      <c r="UOH31" s="1021" t="s">
        <v>505</v>
      </c>
      <c r="UOI31" s="1021"/>
      <c r="UOJ31" s="1021"/>
      <c r="UOK31" s="1021"/>
      <c r="UOL31" s="1021"/>
      <c r="UOM31" s="1021"/>
      <c r="UON31" s="1021"/>
      <c r="UOO31" s="372" t="s">
        <v>38</v>
      </c>
      <c r="UOP31" s="1021" t="s">
        <v>505</v>
      </c>
      <c r="UOQ31" s="1021"/>
      <c r="UOR31" s="1021"/>
      <c r="UOS31" s="1021"/>
      <c r="UOT31" s="1021"/>
      <c r="UOU31" s="1021"/>
      <c r="UOV31" s="1021"/>
      <c r="UOW31" s="372" t="s">
        <v>38</v>
      </c>
      <c r="UOX31" s="1021" t="s">
        <v>505</v>
      </c>
      <c r="UOY31" s="1021"/>
      <c r="UOZ31" s="1021"/>
      <c r="UPA31" s="1021"/>
      <c r="UPB31" s="1021"/>
      <c r="UPC31" s="1021"/>
      <c r="UPD31" s="1021"/>
      <c r="UPE31" s="372" t="s">
        <v>38</v>
      </c>
      <c r="UPF31" s="1021" t="s">
        <v>505</v>
      </c>
      <c r="UPG31" s="1021"/>
      <c r="UPH31" s="1021"/>
      <c r="UPI31" s="1021"/>
      <c r="UPJ31" s="1021"/>
      <c r="UPK31" s="1021"/>
      <c r="UPL31" s="1021"/>
      <c r="UPM31" s="372" t="s">
        <v>38</v>
      </c>
      <c r="UPN31" s="1021" t="s">
        <v>505</v>
      </c>
      <c r="UPO31" s="1021"/>
      <c r="UPP31" s="1021"/>
      <c r="UPQ31" s="1021"/>
      <c r="UPR31" s="1021"/>
      <c r="UPS31" s="1021"/>
      <c r="UPT31" s="1021"/>
      <c r="UPU31" s="372" t="s">
        <v>38</v>
      </c>
      <c r="UPV31" s="1021" t="s">
        <v>505</v>
      </c>
      <c r="UPW31" s="1021"/>
      <c r="UPX31" s="1021"/>
      <c r="UPY31" s="1021"/>
      <c r="UPZ31" s="1021"/>
      <c r="UQA31" s="1021"/>
      <c r="UQB31" s="1021"/>
      <c r="UQC31" s="372" t="s">
        <v>38</v>
      </c>
      <c r="UQD31" s="1021" t="s">
        <v>505</v>
      </c>
      <c r="UQE31" s="1021"/>
      <c r="UQF31" s="1021"/>
      <c r="UQG31" s="1021"/>
      <c r="UQH31" s="1021"/>
      <c r="UQI31" s="1021"/>
      <c r="UQJ31" s="1021"/>
      <c r="UQK31" s="372" t="s">
        <v>38</v>
      </c>
      <c r="UQL31" s="1021" t="s">
        <v>505</v>
      </c>
      <c r="UQM31" s="1021"/>
      <c r="UQN31" s="1021"/>
      <c r="UQO31" s="1021"/>
      <c r="UQP31" s="1021"/>
      <c r="UQQ31" s="1021"/>
      <c r="UQR31" s="1021"/>
      <c r="UQS31" s="372" t="s">
        <v>38</v>
      </c>
      <c r="UQT31" s="1021" t="s">
        <v>505</v>
      </c>
      <c r="UQU31" s="1021"/>
      <c r="UQV31" s="1021"/>
      <c r="UQW31" s="1021"/>
      <c r="UQX31" s="1021"/>
      <c r="UQY31" s="1021"/>
      <c r="UQZ31" s="1021"/>
      <c r="URA31" s="372" t="s">
        <v>38</v>
      </c>
      <c r="URB31" s="1021" t="s">
        <v>505</v>
      </c>
      <c r="URC31" s="1021"/>
      <c r="URD31" s="1021"/>
      <c r="URE31" s="1021"/>
      <c r="URF31" s="1021"/>
      <c r="URG31" s="1021"/>
      <c r="URH31" s="1021"/>
      <c r="URI31" s="372" t="s">
        <v>38</v>
      </c>
      <c r="URJ31" s="1021" t="s">
        <v>505</v>
      </c>
      <c r="URK31" s="1021"/>
      <c r="URL31" s="1021"/>
      <c r="URM31" s="1021"/>
      <c r="URN31" s="1021"/>
      <c r="URO31" s="1021"/>
      <c r="URP31" s="1021"/>
      <c r="URQ31" s="372" t="s">
        <v>38</v>
      </c>
      <c r="URR31" s="1021" t="s">
        <v>505</v>
      </c>
      <c r="URS31" s="1021"/>
      <c r="URT31" s="1021"/>
      <c r="URU31" s="1021"/>
      <c r="URV31" s="1021"/>
      <c r="URW31" s="1021"/>
      <c r="URX31" s="1021"/>
      <c r="URY31" s="372" t="s">
        <v>38</v>
      </c>
      <c r="URZ31" s="1021" t="s">
        <v>505</v>
      </c>
      <c r="USA31" s="1021"/>
      <c r="USB31" s="1021"/>
      <c r="USC31" s="1021"/>
      <c r="USD31" s="1021"/>
      <c r="USE31" s="1021"/>
      <c r="USF31" s="1021"/>
      <c r="USG31" s="372" t="s">
        <v>38</v>
      </c>
      <c r="USH31" s="1021" t="s">
        <v>505</v>
      </c>
      <c r="USI31" s="1021"/>
      <c r="USJ31" s="1021"/>
      <c r="USK31" s="1021"/>
      <c r="USL31" s="1021"/>
      <c r="USM31" s="1021"/>
      <c r="USN31" s="1021"/>
      <c r="USO31" s="372" t="s">
        <v>38</v>
      </c>
      <c r="USP31" s="1021" t="s">
        <v>505</v>
      </c>
      <c r="USQ31" s="1021"/>
      <c r="USR31" s="1021"/>
      <c r="USS31" s="1021"/>
      <c r="UST31" s="1021"/>
      <c r="USU31" s="1021"/>
      <c r="USV31" s="1021"/>
      <c r="USW31" s="372" t="s">
        <v>38</v>
      </c>
      <c r="USX31" s="1021" t="s">
        <v>505</v>
      </c>
      <c r="USY31" s="1021"/>
      <c r="USZ31" s="1021"/>
      <c r="UTA31" s="1021"/>
      <c r="UTB31" s="1021"/>
      <c r="UTC31" s="1021"/>
      <c r="UTD31" s="1021"/>
      <c r="UTE31" s="372" t="s">
        <v>38</v>
      </c>
      <c r="UTF31" s="1021" t="s">
        <v>505</v>
      </c>
      <c r="UTG31" s="1021"/>
      <c r="UTH31" s="1021"/>
      <c r="UTI31" s="1021"/>
      <c r="UTJ31" s="1021"/>
      <c r="UTK31" s="1021"/>
      <c r="UTL31" s="1021"/>
      <c r="UTM31" s="372" t="s">
        <v>38</v>
      </c>
      <c r="UTN31" s="1021" t="s">
        <v>505</v>
      </c>
      <c r="UTO31" s="1021"/>
      <c r="UTP31" s="1021"/>
      <c r="UTQ31" s="1021"/>
      <c r="UTR31" s="1021"/>
      <c r="UTS31" s="1021"/>
      <c r="UTT31" s="1021"/>
      <c r="UTU31" s="372" t="s">
        <v>38</v>
      </c>
      <c r="UTV31" s="1021" t="s">
        <v>505</v>
      </c>
      <c r="UTW31" s="1021"/>
      <c r="UTX31" s="1021"/>
      <c r="UTY31" s="1021"/>
      <c r="UTZ31" s="1021"/>
      <c r="UUA31" s="1021"/>
      <c r="UUB31" s="1021"/>
      <c r="UUC31" s="372" t="s">
        <v>38</v>
      </c>
      <c r="UUD31" s="1021" t="s">
        <v>505</v>
      </c>
      <c r="UUE31" s="1021"/>
      <c r="UUF31" s="1021"/>
      <c r="UUG31" s="1021"/>
      <c r="UUH31" s="1021"/>
      <c r="UUI31" s="1021"/>
      <c r="UUJ31" s="1021"/>
      <c r="UUK31" s="372" t="s">
        <v>38</v>
      </c>
      <c r="UUL31" s="1021" t="s">
        <v>505</v>
      </c>
      <c r="UUM31" s="1021"/>
      <c r="UUN31" s="1021"/>
      <c r="UUO31" s="1021"/>
      <c r="UUP31" s="1021"/>
      <c r="UUQ31" s="1021"/>
      <c r="UUR31" s="1021"/>
      <c r="UUS31" s="372" t="s">
        <v>38</v>
      </c>
      <c r="UUT31" s="1021" t="s">
        <v>505</v>
      </c>
      <c r="UUU31" s="1021"/>
      <c r="UUV31" s="1021"/>
      <c r="UUW31" s="1021"/>
      <c r="UUX31" s="1021"/>
      <c r="UUY31" s="1021"/>
      <c r="UUZ31" s="1021"/>
      <c r="UVA31" s="372" t="s">
        <v>38</v>
      </c>
      <c r="UVB31" s="1021" t="s">
        <v>505</v>
      </c>
      <c r="UVC31" s="1021"/>
      <c r="UVD31" s="1021"/>
      <c r="UVE31" s="1021"/>
      <c r="UVF31" s="1021"/>
      <c r="UVG31" s="1021"/>
      <c r="UVH31" s="1021"/>
      <c r="UVI31" s="372" t="s">
        <v>38</v>
      </c>
      <c r="UVJ31" s="1021" t="s">
        <v>505</v>
      </c>
      <c r="UVK31" s="1021"/>
      <c r="UVL31" s="1021"/>
      <c r="UVM31" s="1021"/>
      <c r="UVN31" s="1021"/>
      <c r="UVO31" s="1021"/>
      <c r="UVP31" s="1021"/>
      <c r="UVQ31" s="372" t="s">
        <v>38</v>
      </c>
      <c r="UVR31" s="1021" t="s">
        <v>505</v>
      </c>
      <c r="UVS31" s="1021"/>
      <c r="UVT31" s="1021"/>
      <c r="UVU31" s="1021"/>
      <c r="UVV31" s="1021"/>
      <c r="UVW31" s="1021"/>
      <c r="UVX31" s="1021"/>
      <c r="UVY31" s="372" t="s">
        <v>38</v>
      </c>
      <c r="UVZ31" s="1021" t="s">
        <v>505</v>
      </c>
      <c r="UWA31" s="1021"/>
      <c r="UWB31" s="1021"/>
      <c r="UWC31" s="1021"/>
      <c r="UWD31" s="1021"/>
      <c r="UWE31" s="1021"/>
      <c r="UWF31" s="1021"/>
      <c r="UWG31" s="372" t="s">
        <v>38</v>
      </c>
      <c r="UWH31" s="1021" t="s">
        <v>505</v>
      </c>
      <c r="UWI31" s="1021"/>
      <c r="UWJ31" s="1021"/>
      <c r="UWK31" s="1021"/>
      <c r="UWL31" s="1021"/>
      <c r="UWM31" s="1021"/>
      <c r="UWN31" s="1021"/>
      <c r="UWO31" s="372" t="s">
        <v>38</v>
      </c>
      <c r="UWP31" s="1021" t="s">
        <v>505</v>
      </c>
      <c r="UWQ31" s="1021"/>
      <c r="UWR31" s="1021"/>
      <c r="UWS31" s="1021"/>
      <c r="UWT31" s="1021"/>
      <c r="UWU31" s="1021"/>
      <c r="UWV31" s="1021"/>
      <c r="UWW31" s="372" t="s">
        <v>38</v>
      </c>
      <c r="UWX31" s="1021" t="s">
        <v>505</v>
      </c>
      <c r="UWY31" s="1021"/>
      <c r="UWZ31" s="1021"/>
      <c r="UXA31" s="1021"/>
      <c r="UXB31" s="1021"/>
      <c r="UXC31" s="1021"/>
      <c r="UXD31" s="1021"/>
      <c r="UXE31" s="372" t="s">
        <v>38</v>
      </c>
      <c r="UXF31" s="1021" t="s">
        <v>505</v>
      </c>
      <c r="UXG31" s="1021"/>
      <c r="UXH31" s="1021"/>
      <c r="UXI31" s="1021"/>
      <c r="UXJ31" s="1021"/>
      <c r="UXK31" s="1021"/>
      <c r="UXL31" s="1021"/>
      <c r="UXM31" s="372" t="s">
        <v>38</v>
      </c>
      <c r="UXN31" s="1021" t="s">
        <v>505</v>
      </c>
      <c r="UXO31" s="1021"/>
      <c r="UXP31" s="1021"/>
      <c r="UXQ31" s="1021"/>
      <c r="UXR31" s="1021"/>
      <c r="UXS31" s="1021"/>
      <c r="UXT31" s="1021"/>
      <c r="UXU31" s="372" t="s">
        <v>38</v>
      </c>
      <c r="UXV31" s="1021" t="s">
        <v>505</v>
      </c>
      <c r="UXW31" s="1021"/>
      <c r="UXX31" s="1021"/>
      <c r="UXY31" s="1021"/>
      <c r="UXZ31" s="1021"/>
      <c r="UYA31" s="1021"/>
      <c r="UYB31" s="1021"/>
      <c r="UYC31" s="372" t="s">
        <v>38</v>
      </c>
      <c r="UYD31" s="1021" t="s">
        <v>505</v>
      </c>
      <c r="UYE31" s="1021"/>
      <c r="UYF31" s="1021"/>
      <c r="UYG31" s="1021"/>
      <c r="UYH31" s="1021"/>
      <c r="UYI31" s="1021"/>
      <c r="UYJ31" s="1021"/>
      <c r="UYK31" s="372" t="s">
        <v>38</v>
      </c>
      <c r="UYL31" s="1021" t="s">
        <v>505</v>
      </c>
      <c r="UYM31" s="1021"/>
      <c r="UYN31" s="1021"/>
      <c r="UYO31" s="1021"/>
      <c r="UYP31" s="1021"/>
      <c r="UYQ31" s="1021"/>
      <c r="UYR31" s="1021"/>
      <c r="UYS31" s="372" t="s">
        <v>38</v>
      </c>
      <c r="UYT31" s="1021" t="s">
        <v>505</v>
      </c>
      <c r="UYU31" s="1021"/>
      <c r="UYV31" s="1021"/>
      <c r="UYW31" s="1021"/>
      <c r="UYX31" s="1021"/>
      <c r="UYY31" s="1021"/>
      <c r="UYZ31" s="1021"/>
      <c r="UZA31" s="372" t="s">
        <v>38</v>
      </c>
      <c r="UZB31" s="1021" t="s">
        <v>505</v>
      </c>
      <c r="UZC31" s="1021"/>
      <c r="UZD31" s="1021"/>
      <c r="UZE31" s="1021"/>
      <c r="UZF31" s="1021"/>
      <c r="UZG31" s="1021"/>
      <c r="UZH31" s="1021"/>
      <c r="UZI31" s="372" t="s">
        <v>38</v>
      </c>
      <c r="UZJ31" s="1021" t="s">
        <v>505</v>
      </c>
      <c r="UZK31" s="1021"/>
      <c r="UZL31" s="1021"/>
      <c r="UZM31" s="1021"/>
      <c r="UZN31" s="1021"/>
      <c r="UZO31" s="1021"/>
      <c r="UZP31" s="1021"/>
      <c r="UZQ31" s="372" t="s">
        <v>38</v>
      </c>
      <c r="UZR31" s="1021" t="s">
        <v>505</v>
      </c>
      <c r="UZS31" s="1021"/>
      <c r="UZT31" s="1021"/>
      <c r="UZU31" s="1021"/>
      <c r="UZV31" s="1021"/>
      <c r="UZW31" s="1021"/>
      <c r="UZX31" s="1021"/>
      <c r="UZY31" s="372" t="s">
        <v>38</v>
      </c>
      <c r="UZZ31" s="1021" t="s">
        <v>505</v>
      </c>
      <c r="VAA31" s="1021"/>
      <c r="VAB31" s="1021"/>
      <c r="VAC31" s="1021"/>
      <c r="VAD31" s="1021"/>
      <c r="VAE31" s="1021"/>
      <c r="VAF31" s="1021"/>
      <c r="VAG31" s="372" t="s">
        <v>38</v>
      </c>
      <c r="VAH31" s="1021" t="s">
        <v>505</v>
      </c>
      <c r="VAI31" s="1021"/>
      <c r="VAJ31" s="1021"/>
      <c r="VAK31" s="1021"/>
      <c r="VAL31" s="1021"/>
      <c r="VAM31" s="1021"/>
      <c r="VAN31" s="1021"/>
      <c r="VAO31" s="372" t="s">
        <v>38</v>
      </c>
      <c r="VAP31" s="1021" t="s">
        <v>505</v>
      </c>
      <c r="VAQ31" s="1021"/>
      <c r="VAR31" s="1021"/>
      <c r="VAS31" s="1021"/>
      <c r="VAT31" s="1021"/>
      <c r="VAU31" s="1021"/>
      <c r="VAV31" s="1021"/>
      <c r="VAW31" s="372" t="s">
        <v>38</v>
      </c>
      <c r="VAX31" s="1021" t="s">
        <v>505</v>
      </c>
      <c r="VAY31" s="1021"/>
      <c r="VAZ31" s="1021"/>
      <c r="VBA31" s="1021"/>
      <c r="VBB31" s="1021"/>
      <c r="VBC31" s="1021"/>
      <c r="VBD31" s="1021"/>
      <c r="VBE31" s="372" t="s">
        <v>38</v>
      </c>
      <c r="VBF31" s="1021" t="s">
        <v>505</v>
      </c>
      <c r="VBG31" s="1021"/>
      <c r="VBH31" s="1021"/>
      <c r="VBI31" s="1021"/>
      <c r="VBJ31" s="1021"/>
      <c r="VBK31" s="1021"/>
      <c r="VBL31" s="1021"/>
      <c r="VBM31" s="372" t="s">
        <v>38</v>
      </c>
      <c r="VBN31" s="1021" t="s">
        <v>505</v>
      </c>
      <c r="VBO31" s="1021"/>
      <c r="VBP31" s="1021"/>
      <c r="VBQ31" s="1021"/>
      <c r="VBR31" s="1021"/>
      <c r="VBS31" s="1021"/>
      <c r="VBT31" s="1021"/>
      <c r="VBU31" s="372" t="s">
        <v>38</v>
      </c>
      <c r="VBV31" s="1021" t="s">
        <v>505</v>
      </c>
      <c r="VBW31" s="1021"/>
      <c r="VBX31" s="1021"/>
      <c r="VBY31" s="1021"/>
      <c r="VBZ31" s="1021"/>
      <c r="VCA31" s="1021"/>
      <c r="VCB31" s="1021"/>
      <c r="VCC31" s="372" t="s">
        <v>38</v>
      </c>
      <c r="VCD31" s="1021" t="s">
        <v>505</v>
      </c>
      <c r="VCE31" s="1021"/>
      <c r="VCF31" s="1021"/>
      <c r="VCG31" s="1021"/>
      <c r="VCH31" s="1021"/>
      <c r="VCI31" s="1021"/>
      <c r="VCJ31" s="1021"/>
      <c r="VCK31" s="372" t="s">
        <v>38</v>
      </c>
      <c r="VCL31" s="1021" t="s">
        <v>505</v>
      </c>
      <c r="VCM31" s="1021"/>
      <c r="VCN31" s="1021"/>
      <c r="VCO31" s="1021"/>
      <c r="VCP31" s="1021"/>
      <c r="VCQ31" s="1021"/>
      <c r="VCR31" s="1021"/>
      <c r="VCS31" s="372" t="s">
        <v>38</v>
      </c>
      <c r="VCT31" s="1021" t="s">
        <v>505</v>
      </c>
      <c r="VCU31" s="1021"/>
      <c r="VCV31" s="1021"/>
      <c r="VCW31" s="1021"/>
      <c r="VCX31" s="1021"/>
      <c r="VCY31" s="1021"/>
      <c r="VCZ31" s="1021"/>
      <c r="VDA31" s="372" t="s">
        <v>38</v>
      </c>
      <c r="VDB31" s="1021" t="s">
        <v>505</v>
      </c>
      <c r="VDC31" s="1021"/>
      <c r="VDD31" s="1021"/>
      <c r="VDE31" s="1021"/>
      <c r="VDF31" s="1021"/>
      <c r="VDG31" s="1021"/>
      <c r="VDH31" s="1021"/>
      <c r="VDI31" s="372" t="s">
        <v>38</v>
      </c>
      <c r="VDJ31" s="1021" t="s">
        <v>505</v>
      </c>
      <c r="VDK31" s="1021"/>
      <c r="VDL31" s="1021"/>
      <c r="VDM31" s="1021"/>
      <c r="VDN31" s="1021"/>
      <c r="VDO31" s="1021"/>
      <c r="VDP31" s="1021"/>
      <c r="VDQ31" s="372" t="s">
        <v>38</v>
      </c>
      <c r="VDR31" s="1021" t="s">
        <v>505</v>
      </c>
      <c r="VDS31" s="1021"/>
      <c r="VDT31" s="1021"/>
      <c r="VDU31" s="1021"/>
      <c r="VDV31" s="1021"/>
      <c r="VDW31" s="1021"/>
      <c r="VDX31" s="1021"/>
      <c r="VDY31" s="372" t="s">
        <v>38</v>
      </c>
      <c r="VDZ31" s="1021" t="s">
        <v>505</v>
      </c>
      <c r="VEA31" s="1021"/>
      <c r="VEB31" s="1021"/>
      <c r="VEC31" s="1021"/>
      <c r="VED31" s="1021"/>
      <c r="VEE31" s="1021"/>
      <c r="VEF31" s="1021"/>
      <c r="VEG31" s="372" t="s">
        <v>38</v>
      </c>
      <c r="VEH31" s="1021" t="s">
        <v>505</v>
      </c>
      <c r="VEI31" s="1021"/>
      <c r="VEJ31" s="1021"/>
      <c r="VEK31" s="1021"/>
      <c r="VEL31" s="1021"/>
      <c r="VEM31" s="1021"/>
      <c r="VEN31" s="1021"/>
      <c r="VEO31" s="372" t="s">
        <v>38</v>
      </c>
      <c r="VEP31" s="1021" t="s">
        <v>505</v>
      </c>
      <c r="VEQ31" s="1021"/>
      <c r="VER31" s="1021"/>
      <c r="VES31" s="1021"/>
      <c r="VET31" s="1021"/>
      <c r="VEU31" s="1021"/>
      <c r="VEV31" s="1021"/>
      <c r="VEW31" s="372" t="s">
        <v>38</v>
      </c>
      <c r="VEX31" s="1021" t="s">
        <v>505</v>
      </c>
      <c r="VEY31" s="1021"/>
      <c r="VEZ31" s="1021"/>
      <c r="VFA31" s="1021"/>
      <c r="VFB31" s="1021"/>
      <c r="VFC31" s="1021"/>
      <c r="VFD31" s="1021"/>
      <c r="VFE31" s="372" t="s">
        <v>38</v>
      </c>
      <c r="VFF31" s="1021" t="s">
        <v>505</v>
      </c>
      <c r="VFG31" s="1021"/>
      <c r="VFH31" s="1021"/>
      <c r="VFI31" s="1021"/>
      <c r="VFJ31" s="1021"/>
      <c r="VFK31" s="1021"/>
      <c r="VFL31" s="1021"/>
      <c r="VFM31" s="372" t="s">
        <v>38</v>
      </c>
      <c r="VFN31" s="1021" t="s">
        <v>505</v>
      </c>
      <c r="VFO31" s="1021"/>
      <c r="VFP31" s="1021"/>
      <c r="VFQ31" s="1021"/>
      <c r="VFR31" s="1021"/>
      <c r="VFS31" s="1021"/>
      <c r="VFT31" s="1021"/>
      <c r="VFU31" s="372" t="s">
        <v>38</v>
      </c>
      <c r="VFV31" s="1021" t="s">
        <v>505</v>
      </c>
      <c r="VFW31" s="1021"/>
      <c r="VFX31" s="1021"/>
      <c r="VFY31" s="1021"/>
      <c r="VFZ31" s="1021"/>
      <c r="VGA31" s="1021"/>
      <c r="VGB31" s="1021"/>
      <c r="VGC31" s="372" t="s">
        <v>38</v>
      </c>
      <c r="VGD31" s="1021" t="s">
        <v>505</v>
      </c>
      <c r="VGE31" s="1021"/>
      <c r="VGF31" s="1021"/>
      <c r="VGG31" s="1021"/>
      <c r="VGH31" s="1021"/>
      <c r="VGI31" s="1021"/>
      <c r="VGJ31" s="1021"/>
      <c r="VGK31" s="372" t="s">
        <v>38</v>
      </c>
      <c r="VGL31" s="1021" t="s">
        <v>505</v>
      </c>
      <c r="VGM31" s="1021"/>
      <c r="VGN31" s="1021"/>
      <c r="VGO31" s="1021"/>
      <c r="VGP31" s="1021"/>
      <c r="VGQ31" s="1021"/>
      <c r="VGR31" s="1021"/>
      <c r="VGS31" s="372" t="s">
        <v>38</v>
      </c>
      <c r="VGT31" s="1021" t="s">
        <v>505</v>
      </c>
      <c r="VGU31" s="1021"/>
      <c r="VGV31" s="1021"/>
      <c r="VGW31" s="1021"/>
      <c r="VGX31" s="1021"/>
      <c r="VGY31" s="1021"/>
      <c r="VGZ31" s="1021"/>
      <c r="VHA31" s="372" t="s">
        <v>38</v>
      </c>
      <c r="VHB31" s="1021" t="s">
        <v>505</v>
      </c>
      <c r="VHC31" s="1021"/>
      <c r="VHD31" s="1021"/>
      <c r="VHE31" s="1021"/>
      <c r="VHF31" s="1021"/>
      <c r="VHG31" s="1021"/>
      <c r="VHH31" s="1021"/>
      <c r="VHI31" s="372" t="s">
        <v>38</v>
      </c>
      <c r="VHJ31" s="1021" t="s">
        <v>505</v>
      </c>
      <c r="VHK31" s="1021"/>
      <c r="VHL31" s="1021"/>
      <c r="VHM31" s="1021"/>
      <c r="VHN31" s="1021"/>
      <c r="VHO31" s="1021"/>
      <c r="VHP31" s="1021"/>
      <c r="VHQ31" s="372" t="s">
        <v>38</v>
      </c>
      <c r="VHR31" s="1021" t="s">
        <v>505</v>
      </c>
      <c r="VHS31" s="1021"/>
      <c r="VHT31" s="1021"/>
      <c r="VHU31" s="1021"/>
      <c r="VHV31" s="1021"/>
      <c r="VHW31" s="1021"/>
      <c r="VHX31" s="1021"/>
      <c r="VHY31" s="372" t="s">
        <v>38</v>
      </c>
      <c r="VHZ31" s="1021" t="s">
        <v>505</v>
      </c>
      <c r="VIA31" s="1021"/>
      <c r="VIB31" s="1021"/>
      <c r="VIC31" s="1021"/>
      <c r="VID31" s="1021"/>
      <c r="VIE31" s="1021"/>
      <c r="VIF31" s="1021"/>
      <c r="VIG31" s="372" t="s">
        <v>38</v>
      </c>
      <c r="VIH31" s="1021" t="s">
        <v>505</v>
      </c>
      <c r="VII31" s="1021"/>
      <c r="VIJ31" s="1021"/>
      <c r="VIK31" s="1021"/>
      <c r="VIL31" s="1021"/>
      <c r="VIM31" s="1021"/>
      <c r="VIN31" s="1021"/>
      <c r="VIO31" s="372" t="s">
        <v>38</v>
      </c>
      <c r="VIP31" s="1021" t="s">
        <v>505</v>
      </c>
      <c r="VIQ31" s="1021"/>
      <c r="VIR31" s="1021"/>
      <c r="VIS31" s="1021"/>
      <c r="VIT31" s="1021"/>
      <c r="VIU31" s="1021"/>
      <c r="VIV31" s="1021"/>
      <c r="VIW31" s="372" t="s">
        <v>38</v>
      </c>
      <c r="VIX31" s="1021" t="s">
        <v>505</v>
      </c>
      <c r="VIY31" s="1021"/>
      <c r="VIZ31" s="1021"/>
      <c r="VJA31" s="1021"/>
      <c r="VJB31" s="1021"/>
      <c r="VJC31" s="1021"/>
      <c r="VJD31" s="1021"/>
      <c r="VJE31" s="372" t="s">
        <v>38</v>
      </c>
      <c r="VJF31" s="1021" t="s">
        <v>505</v>
      </c>
      <c r="VJG31" s="1021"/>
      <c r="VJH31" s="1021"/>
      <c r="VJI31" s="1021"/>
      <c r="VJJ31" s="1021"/>
      <c r="VJK31" s="1021"/>
      <c r="VJL31" s="1021"/>
      <c r="VJM31" s="372" t="s">
        <v>38</v>
      </c>
      <c r="VJN31" s="1021" t="s">
        <v>505</v>
      </c>
      <c r="VJO31" s="1021"/>
      <c r="VJP31" s="1021"/>
      <c r="VJQ31" s="1021"/>
      <c r="VJR31" s="1021"/>
      <c r="VJS31" s="1021"/>
      <c r="VJT31" s="1021"/>
      <c r="VJU31" s="372" t="s">
        <v>38</v>
      </c>
      <c r="VJV31" s="1021" t="s">
        <v>505</v>
      </c>
      <c r="VJW31" s="1021"/>
      <c r="VJX31" s="1021"/>
      <c r="VJY31" s="1021"/>
      <c r="VJZ31" s="1021"/>
      <c r="VKA31" s="1021"/>
      <c r="VKB31" s="1021"/>
      <c r="VKC31" s="372" t="s">
        <v>38</v>
      </c>
      <c r="VKD31" s="1021" t="s">
        <v>505</v>
      </c>
      <c r="VKE31" s="1021"/>
      <c r="VKF31" s="1021"/>
      <c r="VKG31" s="1021"/>
      <c r="VKH31" s="1021"/>
      <c r="VKI31" s="1021"/>
      <c r="VKJ31" s="1021"/>
      <c r="VKK31" s="372" t="s">
        <v>38</v>
      </c>
      <c r="VKL31" s="1021" t="s">
        <v>505</v>
      </c>
      <c r="VKM31" s="1021"/>
      <c r="VKN31" s="1021"/>
      <c r="VKO31" s="1021"/>
      <c r="VKP31" s="1021"/>
      <c r="VKQ31" s="1021"/>
      <c r="VKR31" s="1021"/>
      <c r="VKS31" s="372" t="s">
        <v>38</v>
      </c>
      <c r="VKT31" s="1021" t="s">
        <v>505</v>
      </c>
      <c r="VKU31" s="1021"/>
      <c r="VKV31" s="1021"/>
      <c r="VKW31" s="1021"/>
      <c r="VKX31" s="1021"/>
      <c r="VKY31" s="1021"/>
      <c r="VKZ31" s="1021"/>
      <c r="VLA31" s="372" t="s">
        <v>38</v>
      </c>
      <c r="VLB31" s="1021" t="s">
        <v>505</v>
      </c>
      <c r="VLC31" s="1021"/>
      <c r="VLD31" s="1021"/>
      <c r="VLE31" s="1021"/>
      <c r="VLF31" s="1021"/>
      <c r="VLG31" s="1021"/>
      <c r="VLH31" s="1021"/>
      <c r="VLI31" s="372" t="s">
        <v>38</v>
      </c>
      <c r="VLJ31" s="1021" t="s">
        <v>505</v>
      </c>
      <c r="VLK31" s="1021"/>
      <c r="VLL31" s="1021"/>
      <c r="VLM31" s="1021"/>
      <c r="VLN31" s="1021"/>
      <c r="VLO31" s="1021"/>
      <c r="VLP31" s="1021"/>
      <c r="VLQ31" s="372" t="s">
        <v>38</v>
      </c>
      <c r="VLR31" s="1021" t="s">
        <v>505</v>
      </c>
      <c r="VLS31" s="1021"/>
      <c r="VLT31" s="1021"/>
      <c r="VLU31" s="1021"/>
      <c r="VLV31" s="1021"/>
      <c r="VLW31" s="1021"/>
      <c r="VLX31" s="1021"/>
      <c r="VLY31" s="372" t="s">
        <v>38</v>
      </c>
      <c r="VLZ31" s="1021" t="s">
        <v>505</v>
      </c>
      <c r="VMA31" s="1021"/>
      <c r="VMB31" s="1021"/>
      <c r="VMC31" s="1021"/>
      <c r="VMD31" s="1021"/>
      <c r="VME31" s="1021"/>
      <c r="VMF31" s="1021"/>
      <c r="VMG31" s="372" t="s">
        <v>38</v>
      </c>
      <c r="VMH31" s="1021" t="s">
        <v>505</v>
      </c>
      <c r="VMI31" s="1021"/>
      <c r="VMJ31" s="1021"/>
      <c r="VMK31" s="1021"/>
      <c r="VML31" s="1021"/>
      <c r="VMM31" s="1021"/>
      <c r="VMN31" s="1021"/>
      <c r="VMO31" s="372" t="s">
        <v>38</v>
      </c>
      <c r="VMP31" s="1021" t="s">
        <v>505</v>
      </c>
      <c r="VMQ31" s="1021"/>
      <c r="VMR31" s="1021"/>
      <c r="VMS31" s="1021"/>
      <c r="VMT31" s="1021"/>
      <c r="VMU31" s="1021"/>
      <c r="VMV31" s="1021"/>
      <c r="VMW31" s="372" t="s">
        <v>38</v>
      </c>
      <c r="VMX31" s="1021" t="s">
        <v>505</v>
      </c>
      <c r="VMY31" s="1021"/>
      <c r="VMZ31" s="1021"/>
      <c r="VNA31" s="1021"/>
      <c r="VNB31" s="1021"/>
      <c r="VNC31" s="1021"/>
      <c r="VND31" s="1021"/>
      <c r="VNE31" s="372" t="s">
        <v>38</v>
      </c>
      <c r="VNF31" s="1021" t="s">
        <v>505</v>
      </c>
      <c r="VNG31" s="1021"/>
      <c r="VNH31" s="1021"/>
      <c r="VNI31" s="1021"/>
      <c r="VNJ31" s="1021"/>
      <c r="VNK31" s="1021"/>
      <c r="VNL31" s="1021"/>
      <c r="VNM31" s="372" t="s">
        <v>38</v>
      </c>
      <c r="VNN31" s="1021" t="s">
        <v>505</v>
      </c>
      <c r="VNO31" s="1021"/>
      <c r="VNP31" s="1021"/>
      <c r="VNQ31" s="1021"/>
      <c r="VNR31" s="1021"/>
      <c r="VNS31" s="1021"/>
      <c r="VNT31" s="1021"/>
      <c r="VNU31" s="372" t="s">
        <v>38</v>
      </c>
      <c r="VNV31" s="1021" t="s">
        <v>505</v>
      </c>
      <c r="VNW31" s="1021"/>
      <c r="VNX31" s="1021"/>
      <c r="VNY31" s="1021"/>
      <c r="VNZ31" s="1021"/>
      <c r="VOA31" s="1021"/>
      <c r="VOB31" s="1021"/>
      <c r="VOC31" s="372" t="s">
        <v>38</v>
      </c>
      <c r="VOD31" s="1021" t="s">
        <v>505</v>
      </c>
      <c r="VOE31" s="1021"/>
      <c r="VOF31" s="1021"/>
      <c r="VOG31" s="1021"/>
      <c r="VOH31" s="1021"/>
      <c r="VOI31" s="1021"/>
      <c r="VOJ31" s="1021"/>
      <c r="VOK31" s="372" t="s">
        <v>38</v>
      </c>
      <c r="VOL31" s="1021" t="s">
        <v>505</v>
      </c>
      <c r="VOM31" s="1021"/>
      <c r="VON31" s="1021"/>
      <c r="VOO31" s="1021"/>
      <c r="VOP31" s="1021"/>
      <c r="VOQ31" s="1021"/>
      <c r="VOR31" s="1021"/>
      <c r="VOS31" s="372" t="s">
        <v>38</v>
      </c>
      <c r="VOT31" s="1021" t="s">
        <v>505</v>
      </c>
      <c r="VOU31" s="1021"/>
      <c r="VOV31" s="1021"/>
      <c r="VOW31" s="1021"/>
      <c r="VOX31" s="1021"/>
      <c r="VOY31" s="1021"/>
      <c r="VOZ31" s="1021"/>
      <c r="VPA31" s="372" t="s">
        <v>38</v>
      </c>
      <c r="VPB31" s="1021" t="s">
        <v>505</v>
      </c>
      <c r="VPC31" s="1021"/>
      <c r="VPD31" s="1021"/>
      <c r="VPE31" s="1021"/>
      <c r="VPF31" s="1021"/>
      <c r="VPG31" s="1021"/>
      <c r="VPH31" s="1021"/>
      <c r="VPI31" s="372" t="s">
        <v>38</v>
      </c>
      <c r="VPJ31" s="1021" t="s">
        <v>505</v>
      </c>
      <c r="VPK31" s="1021"/>
      <c r="VPL31" s="1021"/>
      <c r="VPM31" s="1021"/>
      <c r="VPN31" s="1021"/>
      <c r="VPO31" s="1021"/>
      <c r="VPP31" s="1021"/>
      <c r="VPQ31" s="372" t="s">
        <v>38</v>
      </c>
      <c r="VPR31" s="1021" t="s">
        <v>505</v>
      </c>
      <c r="VPS31" s="1021"/>
      <c r="VPT31" s="1021"/>
      <c r="VPU31" s="1021"/>
      <c r="VPV31" s="1021"/>
      <c r="VPW31" s="1021"/>
      <c r="VPX31" s="1021"/>
      <c r="VPY31" s="372" t="s">
        <v>38</v>
      </c>
      <c r="VPZ31" s="1021" t="s">
        <v>505</v>
      </c>
      <c r="VQA31" s="1021"/>
      <c r="VQB31" s="1021"/>
      <c r="VQC31" s="1021"/>
      <c r="VQD31" s="1021"/>
      <c r="VQE31" s="1021"/>
      <c r="VQF31" s="1021"/>
      <c r="VQG31" s="372" t="s">
        <v>38</v>
      </c>
      <c r="VQH31" s="1021" t="s">
        <v>505</v>
      </c>
      <c r="VQI31" s="1021"/>
      <c r="VQJ31" s="1021"/>
      <c r="VQK31" s="1021"/>
      <c r="VQL31" s="1021"/>
      <c r="VQM31" s="1021"/>
      <c r="VQN31" s="1021"/>
      <c r="VQO31" s="372" t="s">
        <v>38</v>
      </c>
      <c r="VQP31" s="1021" t="s">
        <v>505</v>
      </c>
      <c r="VQQ31" s="1021"/>
      <c r="VQR31" s="1021"/>
      <c r="VQS31" s="1021"/>
      <c r="VQT31" s="1021"/>
      <c r="VQU31" s="1021"/>
      <c r="VQV31" s="1021"/>
      <c r="VQW31" s="372" t="s">
        <v>38</v>
      </c>
      <c r="VQX31" s="1021" t="s">
        <v>505</v>
      </c>
      <c r="VQY31" s="1021"/>
      <c r="VQZ31" s="1021"/>
      <c r="VRA31" s="1021"/>
      <c r="VRB31" s="1021"/>
      <c r="VRC31" s="1021"/>
      <c r="VRD31" s="1021"/>
      <c r="VRE31" s="372" t="s">
        <v>38</v>
      </c>
      <c r="VRF31" s="1021" t="s">
        <v>505</v>
      </c>
      <c r="VRG31" s="1021"/>
      <c r="VRH31" s="1021"/>
      <c r="VRI31" s="1021"/>
      <c r="VRJ31" s="1021"/>
      <c r="VRK31" s="1021"/>
      <c r="VRL31" s="1021"/>
      <c r="VRM31" s="372" t="s">
        <v>38</v>
      </c>
      <c r="VRN31" s="1021" t="s">
        <v>505</v>
      </c>
      <c r="VRO31" s="1021"/>
      <c r="VRP31" s="1021"/>
      <c r="VRQ31" s="1021"/>
      <c r="VRR31" s="1021"/>
      <c r="VRS31" s="1021"/>
      <c r="VRT31" s="1021"/>
      <c r="VRU31" s="372" t="s">
        <v>38</v>
      </c>
      <c r="VRV31" s="1021" t="s">
        <v>505</v>
      </c>
      <c r="VRW31" s="1021"/>
      <c r="VRX31" s="1021"/>
      <c r="VRY31" s="1021"/>
      <c r="VRZ31" s="1021"/>
      <c r="VSA31" s="1021"/>
      <c r="VSB31" s="1021"/>
      <c r="VSC31" s="372" t="s">
        <v>38</v>
      </c>
      <c r="VSD31" s="1021" t="s">
        <v>505</v>
      </c>
      <c r="VSE31" s="1021"/>
      <c r="VSF31" s="1021"/>
      <c r="VSG31" s="1021"/>
      <c r="VSH31" s="1021"/>
      <c r="VSI31" s="1021"/>
      <c r="VSJ31" s="1021"/>
      <c r="VSK31" s="372" t="s">
        <v>38</v>
      </c>
      <c r="VSL31" s="1021" t="s">
        <v>505</v>
      </c>
      <c r="VSM31" s="1021"/>
      <c r="VSN31" s="1021"/>
      <c r="VSO31" s="1021"/>
      <c r="VSP31" s="1021"/>
      <c r="VSQ31" s="1021"/>
      <c r="VSR31" s="1021"/>
      <c r="VSS31" s="372" t="s">
        <v>38</v>
      </c>
      <c r="VST31" s="1021" t="s">
        <v>505</v>
      </c>
      <c r="VSU31" s="1021"/>
      <c r="VSV31" s="1021"/>
      <c r="VSW31" s="1021"/>
      <c r="VSX31" s="1021"/>
      <c r="VSY31" s="1021"/>
      <c r="VSZ31" s="1021"/>
      <c r="VTA31" s="372" t="s">
        <v>38</v>
      </c>
      <c r="VTB31" s="1021" t="s">
        <v>505</v>
      </c>
      <c r="VTC31" s="1021"/>
      <c r="VTD31" s="1021"/>
      <c r="VTE31" s="1021"/>
      <c r="VTF31" s="1021"/>
      <c r="VTG31" s="1021"/>
      <c r="VTH31" s="1021"/>
      <c r="VTI31" s="372" t="s">
        <v>38</v>
      </c>
      <c r="VTJ31" s="1021" t="s">
        <v>505</v>
      </c>
      <c r="VTK31" s="1021"/>
      <c r="VTL31" s="1021"/>
      <c r="VTM31" s="1021"/>
      <c r="VTN31" s="1021"/>
      <c r="VTO31" s="1021"/>
      <c r="VTP31" s="1021"/>
      <c r="VTQ31" s="372" t="s">
        <v>38</v>
      </c>
      <c r="VTR31" s="1021" t="s">
        <v>505</v>
      </c>
      <c r="VTS31" s="1021"/>
      <c r="VTT31" s="1021"/>
      <c r="VTU31" s="1021"/>
      <c r="VTV31" s="1021"/>
      <c r="VTW31" s="1021"/>
      <c r="VTX31" s="1021"/>
      <c r="VTY31" s="372" t="s">
        <v>38</v>
      </c>
      <c r="VTZ31" s="1021" t="s">
        <v>505</v>
      </c>
      <c r="VUA31" s="1021"/>
      <c r="VUB31" s="1021"/>
      <c r="VUC31" s="1021"/>
      <c r="VUD31" s="1021"/>
      <c r="VUE31" s="1021"/>
      <c r="VUF31" s="1021"/>
      <c r="VUG31" s="372" t="s">
        <v>38</v>
      </c>
      <c r="VUH31" s="1021" t="s">
        <v>505</v>
      </c>
      <c r="VUI31" s="1021"/>
      <c r="VUJ31" s="1021"/>
      <c r="VUK31" s="1021"/>
      <c r="VUL31" s="1021"/>
      <c r="VUM31" s="1021"/>
      <c r="VUN31" s="1021"/>
      <c r="VUO31" s="372" t="s">
        <v>38</v>
      </c>
      <c r="VUP31" s="1021" t="s">
        <v>505</v>
      </c>
      <c r="VUQ31" s="1021"/>
      <c r="VUR31" s="1021"/>
      <c r="VUS31" s="1021"/>
      <c r="VUT31" s="1021"/>
      <c r="VUU31" s="1021"/>
      <c r="VUV31" s="1021"/>
      <c r="VUW31" s="372" t="s">
        <v>38</v>
      </c>
      <c r="VUX31" s="1021" t="s">
        <v>505</v>
      </c>
      <c r="VUY31" s="1021"/>
      <c r="VUZ31" s="1021"/>
      <c r="VVA31" s="1021"/>
      <c r="VVB31" s="1021"/>
      <c r="VVC31" s="1021"/>
      <c r="VVD31" s="1021"/>
      <c r="VVE31" s="372" t="s">
        <v>38</v>
      </c>
      <c r="VVF31" s="1021" t="s">
        <v>505</v>
      </c>
      <c r="VVG31" s="1021"/>
      <c r="VVH31" s="1021"/>
      <c r="VVI31" s="1021"/>
      <c r="VVJ31" s="1021"/>
      <c r="VVK31" s="1021"/>
      <c r="VVL31" s="1021"/>
      <c r="VVM31" s="372" t="s">
        <v>38</v>
      </c>
      <c r="VVN31" s="1021" t="s">
        <v>505</v>
      </c>
      <c r="VVO31" s="1021"/>
      <c r="VVP31" s="1021"/>
      <c r="VVQ31" s="1021"/>
      <c r="VVR31" s="1021"/>
      <c r="VVS31" s="1021"/>
      <c r="VVT31" s="1021"/>
      <c r="VVU31" s="372" t="s">
        <v>38</v>
      </c>
      <c r="VVV31" s="1021" t="s">
        <v>505</v>
      </c>
      <c r="VVW31" s="1021"/>
      <c r="VVX31" s="1021"/>
      <c r="VVY31" s="1021"/>
      <c r="VVZ31" s="1021"/>
      <c r="VWA31" s="1021"/>
      <c r="VWB31" s="1021"/>
      <c r="VWC31" s="372" t="s">
        <v>38</v>
      </c>
      <c r="VWD31" s="1021" t="s">
        <v>505</v>
      </c>
      <c r="VWE31" s="1021"/>
      <c r="VWF31" s="1021"/>
      <c r="VWG31" s="1021"/>
      <c r="VWH31" s="1021"/>
      <c r="VWI31" s="1021"/>
      <c r="VWJ31" s="1021"/>
      <c r="VWK31" s="372" t="s">
        <v>38</v>
      </c>
      <c r="VWL31" s="1021" t="s">
        <v>505</v>
      </c>
      <c r="VWM31" s="1021"/>
      <c r="VWN31" s="1021"/>
      <c r="VWO31" s="1021"/>
      <c r="VWP31" s="1021"/>
      <c r="VWQ31" s="1021"/>
      <c r="VWR31" s="1021"/>
      <c r="VWS31" s="372" t="s">
        <v>38</v>
      </c>
      <c r="VWT31" s="1021" t="s">
        <v>505</v>
      </c>
      <c r="VWU31" s="1021"/>
      <c r="VWV31" s="1021"/>
      <c r="VWW31" s="1021"/>
      <c r="VWX31" s="1021"/>
      <c r="VWY31" s="1021"/>
      <c r="VWZ31" s="1021"/>
      <c r="VXA31" s="372" t="s">
        <v>38</v>
      </c>
      <c r="VXB31" s="1021" t="s">
        <v>505</v>
      </c>
      <c r="VXC31" s="1021"/>
      <c r="VXD31" s="1021"/>
      <c r="VXE31" s="1021"/>
      <c r="VXF31" s="1021"/>
      <c r="VXG31" s="1021"/>
      <c r="VXH31" s="1021"/>
      <c r="VXI31" s="372" t="s">
        <v>38</v>
      </c>
      <c r="VXJ31" s="1021" t="s">
        <v>505</v>
      </c>
      <c r="VXK31" s="1021"/>
      <c r="VXL31" s="1021"/>
      <c r="VXM31" s="1021"/>
      <c r="VXN31" s="1021"/>
      <c r="VXO31" s="1021"/>
      <c r="VXP31" s="1021"/>
      <c r="VXQ31" s="372" t="s">
        <v>38</v>
      </c>
      <c r="VXR31" s="1021" t="s">
        <v>505</v>
      </c>
      <c r="VXS31" s="1021"/>
      <c r="VXT31" s="1021"/>
      <c r="VXU31" s="1021"/>
      <c r="VXV31" s="1021"/>
      <c r="VXW31" s="1021"/>
      <c r="VXX31" s="1021"/>
      <c r="VXY31" s="372" t="s">
        <v>38</v>
      </c>
      <c r="VXZ31" s="1021" t="s">
        <v>505</v>
      </c>
      <c r="VYA31" s="1021"/>
      <c r="VYB31" s="1021"/>
      <c r="VYC31" s="1021"/>
      <c r="VYD31" s="1021"/>
      <c r="VYE31" s="1021"/>
      <c r="VYF31" s="1021"/>
      <c r="VYG31" s="372" t="s">
        <v>38</v>
      </c>
      <c r="VYH31" s="1021" t="s">
        <v>505</v>
      </c>
      <c r="VYI31" s="1021"/>
      <c r="VYJ31" s="1021"/>
      <c r="VYK31" s="1021"/>
      <c r="VYL31" s="1021"/>
      <c r="VYM31" s="1021"/>
      <c r="VYN31" s="1021"/>
      <c r="VYO31" s="372" t="s">
        <v>38</v>
      </c>
      <c r="VYP31" s="1021" t="s">
        <v>505</v>
      </c>
      <c r="VYQ31" s="1021"/>
      <c r="VYR31" s="1021"/>
      <c r="VYS31" s="1021"/>
      <c r="VYT31" s="1021"/>
      <c r="VYU31" s="1021"/>
      <c r="VYV31" s="1021"/>
      <c r="VYW31" s="372" t="s">
        <v>38</v>
      </c>
      <c r="VYX31" s="1021" t="s">
        <v>505</v>
      </c>
      <c r="VYY31" s="1021"/>
      <c r="VYZ31" s="1021"/>
      <c r="VZA31" s="1021"/>
      <c r="VZB31" s="1021"/>
      <c r="VZC31" s="1021"/>
      <c r="VZD31" s="1021"/>
      <c r="VZE31" s="372" t="s">
        <v>38</v>
      </c>
      <c r="VZF31" s="1021" t="s">
        <v>505</v>
      </c>
      <c r="VZG31" s="1021"/>
      <c r="VZH31" s="1021"/>
      <c r="VZI31" s="1021"/>
      <c r="VZJ31" s="1021"/>
      <c r="VZK31" s="1021"/>
      <c r="VZL31" s="1021"/>
      <c r="VZM31" s="372" t="s">
        <v>38</v>
      </c>
      <c r="VZN31" s="1021" t="s">
        <v>505</v>
      </c>
      <c r="VZO31" s="1021"/>
      <c r="VZP31" s="1021"/>
      <c r="VZQ31" s="1021"/>
      <c r="VZR31" s="1021"/>
      <c r="VZS31" s="1021"/>
      <c r="VZT31" s="1021"/>
      <c r="VZU31" s="372" t="s">
        <v>38</v>
      </c>
      <c r="VZV31" s="1021" t="s">
        <v>505</v>
      </c>
      <c r="VZW31" s="1021"/>
      <c r="VZX31" s="1021"/>
      <c r="VZY31" s="1021"/>
      <c r="VZZ31" s="1021"/>
      <c r="WAA31" s="1021"/>
      <c r="WAB31" s="1021"/>
      <c r="WAC31" s="372" t="s">
        <v>38</v>
      </c>
      <c r="WAD31" s="1021" t="s">
        <v>505</v>
      </c>
      <c r="WAE31" s="1021"/>
      <c r="WAF31" s="1021"/>
      <c r="WAG31" s="1021"/>
      <c r="WAH31" s="1021"/>
      <c r="WAI31" s="1021"/>
      <c r="WAJ31" s="1021"/>
      <c r="WAK31" s="372" t="s">
        <v>38</v>
      </c>
      <c r="WAL31" s="1021" t="s">
        <v>505</v>
      </c>
      <c r="WAM31" s="1021"/>
      <c r="WAN31" s="1021"/>
      <c r="WAO31" s="1021"/>
      <c r="WAP31" s="1021"/>
      <c r="WAQ31" s="1021"/>
      <c r="WAR31" s="1021"/>
      <c r="WAS31" s="372" t="s">
        <v>38</v>
      </c>
      <c r="WAT31" s="1021" t="s">
        <v>505</v>
      </c>
      <c r="WAU31" s="1021"/>
      <c r="WAV31" s="1021"/>
      <c r="WAW31" s="1021"/>
      <c r="WAX31" s="1021"/>
      <c r="WAY31" s="1021"/>
      <c r="WAZ31" s="1021"/>
      <c r="WBA31" s="372" t="s">
        <v>38</v>
      </c>
      <c r="WBB31" s="1021" t="s">
        <v>505</v>
      </c>
      <c r="WBC31" s="1021"/>
      <c r="WBD31" s="1021"/>
      <c r="WBE31" s="1021"/>
      <c r="WBF31" s="1021"/>
      <c r="WBG31" s="1021"/>
      <c r="WBH31" s="1021"/>
      <c r="WBI31" s="372" t="s">
        <v>38</v>
      </c>
      <c r="WBJ31" s="1021" t="s">
        <v>505</v>
      </c>
      <c r="WBK31" s="1021"/>
      <c r="WBL31" s="1021"/>
      <c r="WBM31" s="1021"/>
      <c r="WBN31" s="1021"/>
      <c r="WBO31" s="1021"/>
      <c r="WBP31" s="1021"/>
      <c r="WBQ31" s="372" t="s">
        <v>38</v>
      </c>
      <c r="WBR31" s="1021" t="s">
        <v>505</v>
      </c>
      <c r="WBS31" s="1021"/>
      <c r="WBT31" s="1021"/>
      <c r="WBU31" s="1021"/>
      <c r="WBV31" s="1021"/>
      <c r="WBW31" s="1021"/>
      <c r="WBX31" s="1021"/>
      <c r="WBY31" s="372" t="s">
        <v>38</v>
      </c>
      <c r="WBZ31" s="1021" t="s">
        <v>505</v>
      </c>
      <c r="WCA31" s="1021"/>
      <c r="WCB31" s="1021"/>
      <c r="WCC31" s="1021"/>
      <c r="WCD31" s="1021"/>
      <c r="WCE31" s="1021"/>
      <c r="WCF31" s="1021"/>
      <c r="WCG31" s="372" t="s">
        <v>38</v>
      </c>
      <c r="WCH31" s="1021" t="s">
        <v>505</v>
      </c>
      <c r="WCI31" s="1021"/>
      <c r="WCJ31" s="1021"/>
      <c r="WCK31" s="1021"/>
      <c r="WCL31" s="1021"/>
      <c r="WCM31" s="1021"/>
      <c r="WCN31" s="1021"/>
      <c r="WCO31" s="372" t="s">
        <v>38</v>
      </c>
      <c r="WCP31" s="1021" t="s">
        <v>505</v>
      </c>
      <c r="WCQ31" s="1021"/>
      <c r="WCR31" s="1021"/>
      <c r="WCS31" s="1021"/>
      <c r="WCT31" s="1021"/>
      <c r="WCU31" s="1021"/>
      <c r="WCV31" s="1021"/>
      <c r="WCW31" s="372" t="s">
        <v>38</v>
      </c>
      <c r="WCX31" s="1021" t="s">
        <v>505</v>
      </c>
      <c r="WCY31" s="1021"/>
      <c r="WCZ31" s="1021"/>
      <c r="WDA31" s="1021"/>
      <c r="WDB31" s="1021"/>
      <c r="WDC31" s="1021"/>
      <c r="WDD31" s="1021"/>
      <c r="WDE31" s="372" t="s">
        <v>38</v>
      </c>
      <c r="WDF31" s="1021" t="s">
        <v>505</v>
      </c>
      <c r="WDG31" s="1021"/>
      <c r="WDH31" s="1021"/>
      <c r="WDI31" s="1021"/>
      <c r="WDJ31" s="1021"/>
      <c r="WDK31" s="1021"/>
      <c r="WDL31" s="1021"/>
      <c r="WDM31" s="372" t="s">
        <v>38</v>
      </c>
      <c r="WDN31" s="1021" t="s">
        <v>505</v>
      </c>
      <c r="WDO31" s="1021"/>
      <c r="WDP31" s="1021"/>
      <c r="WDQ31" s="1021"/>
      <c r="WDR31" s="1021"/>
      <c r="WDS31" s="1021"/>
      <c r="WDT31" s="1021"/>
      <c r="WDU31" s="372" t="s">
        <v>38</v>
      </c>
      <c r="WDV31" s="1021" t="s">
        <v>505</v>
      </c>
      <c r="WDW31" s="1021"/>
      <c r="WDX31" s="1021"/>
      <c r="WDY31" s="1021"/>
      <c r="WDZ31" s="1021"/>
      <c r="WEA31" s="1021"/>
      <c r="WEB31" s="1021"/>
      <c r="WEC31" s="372" t="s">
        <v>38</v>
      </c>
      <c r="WED31" s="1021" t="s">
        <v>505</v>
      </c>
      <c r="WEE31" s="1021"/>
      <c r="WEF31" s="1021"/>
      <c r="WEG31" s="1021"/>
      <c r="WEH31" s="1021"/>
      <c r="WEI31" s="1021"/>
      <c r="WEJ31" s="1021"/>
      <c r="WEK31" s="372" t="s">
        <v>38</v>
      </c>
      <c r="WEL31" s="1021" t="s">
        <v>505</v>
      </c>
      <c r="WEM31" s="1021"/>
      <c r="WEN31" s="1021"/>
      <c r="WEO31" s="1021"/>
      <c r="WEP31" s="1021"/>
      <c r="WEQ31" s="1021"/>
      <c r="WER31" s="1021"/>
      <c r="WES31" s="372" t="s">
        <v>38</v>
      </c>
      <c r="WET31" s="1021" t="s">
        <v>505</v>
      </c>
      <c r="WEU31" s="1021"/>
      <c r="WEV31" s="1021"/>
      <c r="WEW31" s="1021"/>
      <c r="WEX31" s="1021"/>
      <c r="WEY31" s="1021"/>
      <c r="WEZ31" s="1021"/>
      <c r="WFA31" s="372" t="s">
        <v>38</v>
      </c>
      <c r="WFB31" s="1021" t="s">
        <v>505</v>
      </c>
      <c r="WFC31" s="1021"/>
      <c r="WFD31" s="1021"/>
      <c r="WFE31" s="1021"/>
      <c r="WFF31" s="1021"/>
      <c r="WFG31" s="1021"/>
      <c r="WFH31" s="1021"/>
      <c r="WFI31" s="372" t="s">
        <v>38</v>
      </c>
      <c r="WFJ31" s="1021" t="s">
        <v>505</v>
      </c>
      <c r="WFK31" s="1021"/>
      <c r="WFL31" s="1021"/>
      <c r="WFM31" s="1021"/>
      <c r="WFN31" s="1021"/>
      <c r="WFO31" s="1021"/>
      <c r="WFP31" s="1021"/>
      <c r="WFQ31" s="372" t="s">
        <v>38</v>
      </c>
      <c r="WFR31" s="1021" t="s">
        <v>505</v>
      </c>
      <c r="WFS31" s="1021"/>
      <c r="WFT31" s="1021"/>
      <c r="WFU31" s="1021"/>
      <c r="WFV31" s="1021"/>
      <c r="WFW31" s="1021"/>
      <c r="WFX31" s="1021"/>
      <c r="WFY31" s="372" t="s">
        <v>38</v>
      </c>
      <c r="WFZ31" s="1021" t="s">
        <v>505</v>
      </c>
      <c r="WGA31" s="1021"/>
      <c r="WGB31" s="1021"/>
      <c r="WGC31" s="1021"/>
      <c r="WGD31" s="1021"/>
      <c r="WGE31" s="1021"/>
      <c r="WGF31" s="1021"/>
      <c r="WGG31" s="372" t="s">
        <v>38</v>
      </c>
      <c r="WGH31" s="1021" t="s">
        <v>505</v>
      </c>
      <c r="WGI31" s="1021"/>
      <c r="WGJ31" s="1021"/>
      <c r="WGK31" s="1021"/>
      <c r="WGL31" s="1021"/>
      <c r="WGM31" s="1021"/>
      <c r="WGN31" s="1021"/>
      <c r="WGO31" s="372" t="s">
        <v>38</v>
      </c>
      <c r="WGP31" s="1021" t="s">
        <v>505</v>
      </c>
      <c r="WGQ31" s="1021"/>
      <c r="WGR31" s="1021"/>
      <c r="WGS31" s="1021"/>
      <c r="WGT31" s="1021"/>
      <c r="WGU31" s="1021"/>
      <c r="WGV31" s="1021"/>
      <c r="WGW31" s="372" t="s">
        <v>38</v>
      </c>
      <c r="WGX31" s="1021" t="s">
        <v>505</v>
      </c>
      <c r="WGY31" s="1021"/>
      <c r="WGZ31" s="1021"/>
      <c r="WHA31" s="1021"/>
      <c r="WHB31" s="1021"/>
      <c r="WHC31" s="1021"/>
      <c r="WHD31" s="1021"/>
      <c r="WHE31" s="372" t="s">
        <v>38</v>
      </c>
      <c r="WHF31" s="1021" t="s">
        <v>505</v>
      </c>
      <c r="WHG31" s="1021"/>
      <c r="WHH31" s="1021"/>
      <c r="WHI31" s="1021"/>
      <c r="WHJ31" s="1021"/>
      <c r="WHK31" s="1021"/>
      <c r="WHL31" s="1021"/>
      <c r="WHM31" s="372" t="s">
        <v>38</v>
      </c>
      <c r="WHN31" s="1021" t="s">
        <v>505</v>
      </c>
      <c r="WHO31" s="1021"/>
      <c r="WHP31" s="1021"/>
      <c r="WHQ31" s="1021"/>
      <c r="WHR31" s="1021"/>
      <c r="WHS31" s="1021"/>
      <c r="WHT31" s="1021"/>
      <c r="WHU31" s="372" t="s">
        <v>38</v>
      </c>
      <c r="WHV31" s="1021" t="s">
        <v>505</v>
      </c>
      <c r="WHW31" s="1021"/>
      <c r="WHX31" s="1021"/>
      <c r="WHY31" s="1021"/>
      <c r="WHZ31" s="1021"/>
      <c r="WIA31" s="1021"/>
      <c r="WIB31" s="1021"/>
      <c r="WIC31" s="372" t="s">
        <v>38</v>
      </c>
      <c r="WID31" s="1021" t="s">
        <v>505</v>
      </c>
      <c r="WIE31" s="1021"/>
      <c r="WIF31" s="1021"/>
      <c r="WIG31" s="1021"/>
      <c r="WIH31" s="1021"/>
      <c r="WII31" s="1021"/>
      <c r="WIJ31" s="1021"/>
      <c r="WIK31" s="372" t="s">
        <v>38</v>
      </c>
      <c r="WIL31" s="1021" t="s">
        <v>505</v>
      </c>
      <c r="WIM31" s="1021"/>
      <c r="WIN31" s="1021"/>
      <c r="WIO31" s="1021"/>
      <c r="WIP31" s="1021"/>
      <c r="WIQ31" s="1021"/>
      <c r="WIR31" s="1021"/>
      <c r="WIS31" s="372" t="s">
        <v>38</v>
      </c>
      <c r="WIT31" s="1021" t="s">
        <v>505</v>
      </c>
      <c r="WIU31" s="1021"/>
      <c r="WIV31" s="1021"/>
      <c r="WIW31" s="1021"/>
      <c r="WIX31" s="1021"/>
      <c r="WIY31" s="1021"/>
      <c r="WIZ31" s="1021"/>
      <c r="WJA31" s="372" t="s">
        <v>38</v>
      </c>
      <c r="WJB31" s="1021" t="s">
        <v>505</v>
      </c>
      <c r="WJC31" s="1021"/>
      <c r="WJD31" s="1021"/>
      <c r="WJE31" s="1021"/>
      <c r="WJF31" s="1021"/>
      <c r="WJG31" s="1021"/>
      <c r="WJH31" s="1021"/>
      <c r="WJI31" s="372" t="s">
        <v>38</v>
      </c>
      <c r="WJJ31" s="1021" t="s">
        <v>505</v>
      </c>
      <c r="WJK31" s="1021"/>
      <c r="WJL31" s="1021"/>
      <c r="WJM31" s="1021"/>
      <c r="WJN31" s="1021"/>
      <c r="WJO31" s="1021"/>
      <c r="WJP31" s="1021"/>
      <c r="WJQ31" s="372" t="s">
        <v>38</v>
      </c>
      <c r="WJR31" s="1021" t="s">
        <v>505</v>
      </c>
      <c r="WJS31" s="1021"/>
      <c r="WJT31" s="1021"/>
      <c r="WJU31" s="1021"/>
      <c r="WJV31" s="1021"/>
      <c r="WJW31" s="1021"/>
      <c r="WJX31" s="1021"/>
      <c r="WJY31" s="372" t="s">
        <v>38</v>
      </c>
      <c r="WJZ31" s="1021" t="s">
        <v>505</v>
      </c>
      <c r="WKA31" s="1021"/>
      <c r="WKB31" s="1021"/>
      <c r="WKC31" s="1021"/>
      <c r="WKD31" s="1021"/>
      <c r="WKE31" s="1021"/>
      <c r="WKF31" s="1021"/>
      <c r="WKG31" s="372" t="s">
        <v>38</v>
      </c>
      <c r="WKH31" s="1021" t="s">
        <v>505</v>
      </c>
      <c r="WKI31" s="1021"/>
      <c r="WKJ31" s="1021"/>
      <c r="WKK31" s="1021"/>
      <c r="WKL31" s="1021"/>
      <c r="WKM31" s="1021"/>
      <c r="WKN31" s="1021"/>
      <c r="WKO31" s="372" t="s">
        <v>38</v>
      </c>
      <c r="WKP31" s="1021" t="s">
        <v>505</v>
      </c>
      <c r="WKQ31" s="1021"/>
      <c r="WKR31" s="1021"/>
      <c r="WKS31" s="1021"/>
      <c r="WKT31" s="1021"/>
      <c r="WKU31" s="1021"/>
      <c r="WKV31" s="1021"/>
      <c r="WKW31" s="372" t="s">
        <v>38</v>
      </c>
      <c r="WKX31" s="1021" t="s">
        <v>505</v>
      </c>
      <c r="WKY31" s="1021"/>
      <c r="WKZ31" s="1021"/>
      <c r="WLA31" s="1021"/>
      <c r="WLB31" s="1021"/>
      <c r="WLC31" s="1021"/>
      <c r="WLD31" s="1021"/>
      <c r="WLE31" s="372" t="s">
        <v>38</v>
      </c>
      <c r="WLF31" s="1021" t="s">
        <v>505</v>
      </c>
      <c r="WLG31" s="1021"/>
      <c r="WLH31" s="1021"/>
      <c r="WLI31" s="1021"/>
      <c r="WLJ31" s="1021"/>
      <c r="WLK31" s="1021"/>
      <c r="WLL31" s="1021"/>
      <c r="WLM31" s="372" t="s">
        <v>38</v>
      </c>
      <c r="WLN31" s="1021" t="s">
        <v>505</v>
      </c>
      <c r="WLO31" s="1021"/>
      <c r="WLP31" s="1021"/>
      <c r="WLQ31" s="1021"/>
      <c r="WLR31" s="1021"/>
      <c r="WLS31" s="1021"/>
      <c r="WLT31" s="1021"/>
      <c r="WLU31" s="372" t="s">
        <v>38</v>
      </c>
      <c r="WLV31" s="1021" t="s">
        <v>505</v>
      </c>
      <c r="WLW31" s="1021"/>
      <c r="WLX31" s="1021"/>
      <c r="WLY31" s="1021"/>
      <c r="WLZ31" s="1021"/>
      <c r="WMA31" s="1021"/>
      <c r="WMB31" s="1021"/>
      <c r="WMC31" s="372" t="s">
        <v>38</v>
      </c>
      <c r="WMD31" s="1021" t="s">
        <v>505</v>
      </c>
      <c r="WME31" s="1021"/>
      <c r="WMF31" s="1021"/>
      <c r="WMG31" s="1021"/>
      <c r="WMH31" s="1021"/>
      <c r="WMI31" s="1021"/>
      <c r="WMJ31" s="1021"/>
      <c r="WMK31" s="372" t="s">
        <v>38</v>
      </c>
      <c r="WML31" s="1021" t="s">
        <v>505</v>
      </c>
      <c r="WMM31" s="1021"/>
      <c r="WMN31" s="1021"/>
      <c r="WMO31" s="1021"/>
      <c r="WMP31" s="1021"/>
      <c r="WMQ31" s="1021"/>
      <c r="WMR31" s="1021"/>
      <c r="WMS31" s="372" t="s">
        <v>38</v>
      </c>
      <c r="WMT31" s="1021" t="s">
        <v>505</v>
      </c>
      <c r="WMU31" s="1021"/>
      <c r="WMV31" s="1021"/>
      <c r="WMW31" s="1021"/>
      <c r="WMX31" s="1021"/>
      <c r="WMY31" s="1021"/>
      <c r="WMZ31" s="1021"/>
      <c r="WNA31" s="372" t="s">
        <v>38</v>
      </c>
      <c r="WNB31" s="1021" t="s">
        <v>505</v>
      </c>
      <c r="WNC31" s="1021"/>
      <c r="WND31" s="1021"/>
      <c r="WNE31" s="1021"/>
      <c r="WNF31" s="1021"/>
      <c r="WNG31" s="1021"/>
      <c r="WNH31" s="1021"/>
      <c r="WNI31" s="372" t="s">
        <v>38</v>
      </c>
      <c r="WNJ31" s="1021" t="s">
        <v>505</v>
      </c>
      <c r="WNK31" s="1021"/>
      <c r="WNL31" s="1021"/>
      <c r="WNM31" s="1021"/>
      <c r="WNN31" s="1021"/>
      <c r="WNO31" s="1021"/>
      <c r="WNP31" s="1021"/>
      <c r="WNQ31" s="372" t="s">
        <v>38</v>
      </c>
      <c r="WNR31" s="1021" t="s">
        <v>505</v>
      </c>
      <c r="WNS31" s="1021"/>
      <c r="WNT31" s="1021"/>
      <c r="WNU31" s="1021"/>
      <c r="WNV31" s="1021"/>
      <c r="WNW31" s="1021"/>
      <c r="WNX31" s="1021"/>
      <c r="WNY31" s="372" t="s">
        <v>38</v>
      </c>
      <c r="WNZ31" s="1021" t="s">
        <v>505</v>
      </c>
      <c r="WOA31" s="1021"/>
      <c r="WOB31" s="1021"/>
      <c r="WOC31" s="1021"/>
      <c r="WOD31" s="1021"/>
      <c r="WOE31" s="1021"/>
      <c r="WOF31" s="1021"/>
      <c r="WOG31" s="372" t="s">
        <v>38</v>
      </c>
      <c r="WOH31" s="1021" t="s">
        <v>505</v>
      </c>
      <c r="WOI31" s="1021"/>
      <c r="WOJ31" s="1021"/>
      <c r="WOK31" s="1021"/>
      <c r="WOL31" s="1021"/>
      <c r="WOM31" s="1021"/>
      <c r="WON31" s="1021"/>
      <c r="WOO31" s="372" t="s">
        <v>38</v>
      </c>
      <c r="WOP31" s="1021" t="s">
        <v>505</v>
      </c>
      <c r="WOQ31" s="1021"/>
      <c r="WOR31" s="1021"/>
      <c r="WOS31" s="1021"/>
      <c r="WOT31" s="1021"/>
      <c r="WOU31" s="1021"/>
      <c r="WOV31" s="1021"/>
      <c r="WOW31" s="372" t="s">
        <v>38</v>
      </c>
      <c r="WOX31" s="1021" t="s">
        <v>505</v>
      </c>
      <c r="WOY31" s="1021"/>
      <c r="WOZ31" s="1021"/>
      <c r="WPA31" s="1021"/>
      <c r="WPB31" s="1021"/>
      <c r="WPC31" s="1021"/>
      <c r="WPD31" s="1021"/>
      <c r="WPE31" s="372" t="s">
        <v>38</v>
      </c>
      <c r="WPF31" s="1021" t="s">
        <v>505</v>
      </c>
      <c r="WPG31" s="1021"/>
      <c r="WPH31" s="1021"/>
      <c r="WPI31" s="1021"/>
      <c r="WPJ31" s="1021"/>
      <c r="WPK31" s="1021"/>
      <c r="WPL31" s="1021"/>
      <c r="WPM31" s="372" t="s">
        <v>38</v>
      </c>
      <c r="WPN31" s="1021" t="s">
        <v>505</v>
      </c>
      <c r="WPO31" s="1021"/>
      <c r="WPP31" s="1021"/>
      <c r="WPQ31" s="1021"/>
      <c r="WPR31" s="1021"/>
      <c r="WPS31" s="1021"/>
      <c r="WPT31" s="1021"/>
      <c r="WPU31" s="372" t="s">
        <v>38</v>
      </c>
      <c r="WPV31" s="1021" t="s">
        <v>505</v>
      </c>
      <c r="WPW31" s="1021"/>
      <c r="WPX31" s="1021"/>
      <c r="WPY31" s="1021"/>
      <c r="WPZ31" s="1021"/>
      <c r="WQA31" s="1021"/>
      <c r="WQB31" s="1021"/>
      <c r="WQC31" s="372" t="s">
        <v>38</v>
      </c>
      <c r="WQD31" s="1021" t="s">
        <v>505</v>
      </c>
      <c r="WQE31" s="1021"/>
      <c r="WQF31" s="1021"/>
      <c r="WQG31" s="1021"/>
      <c r="WQH31" s="1021"/>
      <c r="WQI31" s="1021"/>
      <c r="WQJ31" s="1021"/>
      <c r="WQK31" s="372" t="s">
        <v>38</v>
      </c>
      <c r="WQL31" s="1021" t="s">
        <v>505</v>
      </c>
      <c r="WQM31" s="1021"/>
      <c r="WQN31" s="1021"/>
      <c r="WQO31" s="1021"/>
      <c r="WQP31" s="1021"/>
      <c r="WQQ31" s="1021"/>
      <c r="WQR31" s="1021"/>
      <c r="WQS31" s="372" t="s">
        <v>38</v>
      </c>
      <c r="WQT31" s="1021" t="s">
        <v>505</v>
      </c>
      <c r="WQU31" s="1021"/>
      <c r="WQV31" s="1021"/>
      <c r="WQW31" s="1021"/>
      <c r="WQX31" s="1021"/>
      <c r="WQY31" s="1021"/>
      <c r="WQZ31" s="1021"/>
      <c r="WRA31" s="372" t="s">
        <v>38</v>
      </c>
      <c r="WRB31" s="1021" t="s">
        <v>505</v>
      </c>
      <c r="WRC31" s="1021"/>
      <c r="WRD31" s="1021"/>
      <c r="WRE31" s="1021"/>
      <c r="WRF31" s="1021"/>
      <c r="WRG31" s="1021"/>
      <c r="WRH31" s="1021"/>
      <c r="WRI31" s="372" t="s">
        <v>38</v>
      </c>
      <c r="WRJ31" s="1021" t="s">
        <v>505</v>
      </c>
      <c r="WRK31" s="1021"/>
      <c r="WRL31" s="1021"/>
      <c r="WRM31" s="1021"/>
      <c r="WRN31" s="1021"/>
      <c r="WRO31" s="1021"/>
      <c r="WRP31" s="1021"/>
      <c r="WRQ31" s="372" t="s">
        <v>38</v>
      </c>
      <c r="WRR31" s="1021" t="s">
        <v>505</v>
      </c>
      <c r="WRS31" s="1021"/>
      <c r="WRT31" s="1021"/>
      <c r="WRU31" s="1021"/>
      <c r="WRV31" s="1021"/>
      <c r="WRW31" s="1021"/>
      <c r="WRX31" s="1021"/>
      <c r="WRY31" s="372" t="s">
        <v>38</v>
      </c>
      <c r="WRZ31" s="1021" t="s">
        <v>505</v>
      </c>
      <c r="WSA31" s="1021"/>
      <c r="WSB31" s="1021"/>
      <c r="WSC31" s="1021"/>
      <c r="WSD31" s="1021"/>
      <c r="WSE31" s="1021"/>
      <c r="WSF31" s="1021"/>
      <c r="WSG31" s="372" t="s">
        <v>38</v>
      </c>
      <c r="WSH31" s="1021" t="s">
        <v>505</v>
      </c>
      <c r="WSI31" s="1021"/>
      <c r="WSJ31" s="1021"/>
      <c r="WSK31" s="1021"/>
      <c r="WSL31" s="1021"/>
      <c r="WSM31" s="1021"/>
      <c r="WSN31" s="1021"/>
      <c r="WSO31" s="372" t="s">
        <v>38</v>
      </c>
      <c r="WSP31" s="1021" t="s">
        <v>505</v>
      </c>
      <c r="WSQ31" s="1021"/>
      <c r="WSR31" s="1021"/>
      <c r="WSS31" s="1021"/>
      <c r="WST31" s="1021"/>
      <c r="WSU31" s="1021"/>
      <c r="WSV31" s="1021"/>
      <c r="WSW31" s="372" t="s">
        <v>38</v>
      </c>
      <c r="WSX31" s="1021" t="s">
        <v>505</v>
      </c>
      <c r="WSY31" s="1021"/>
      <c r="WSZ31" s="1021"/>
      <c r="WTA31" s="1021"/>
      <c r="WTB31" s="1021"/>
      <c r="WTC31" s="1021"/>
      <c r="WTD31" s="1021"/>
      <c r="WTE31" s="372" t="s">
        <v>38</v>
      </c>
      <c r="WTF31" s="1021" t="s">
        <v>505</v>
      </c>
      <c r="WTG31" s="1021"/>
      <c r="WTH31" s="1021"/>
      <c r="WTI31" s="1021"/>
      <c r="WTJ31" s="1021"/>
      <c r="WTK31" s="1021"/>
      <c r="WTL31" s="1021"/>
      <c r="WTM31" s="372" t="s">
        <v>38</v>
      </c>
      <c r="WTN31" s="1021" t="s">
        <v>505</v>
      </c>
      <c r="WTO31" s="1021"/>
      <c r="WTP31" s="1021"/>
      <c r="WTQ31" s="1021"/>
      <c r="WTR31" s="1021"/>
      <c r="WTS31" s="1021"/>
      <c r="WTT31" s="1021"/>
      <c r="WTU31" s="372" t="s">
        <v>38</v>
      </c>
      <c r="WTV31" s="1021" t="s">
        <v>505</v>
      </c>
      <c r="WTW31" s="1021"/>
      <c r="WTX31" s="1021"/>
      <c r="WTY31" s="1021"/>
      <c r="WTZ31" s="1021"/>
      <c r="WUA31" s="1021"/>
      <c r="WUB31" s="1021"/>
      <c r="WUC31" s="372" t="s">
        <v>38</v>
      </c>
      <c r="WUD31" s="1021" t="s">
        <v>505</v>
      </c>
      <c r="WUE31" s="1021"/>
      <c r="WUF31" s="1021"/>
      <c r="WUG31" s="1021"/>
      <c r="WUH31" s="1021"/>
      <c r="WUI31" s="1021"/>
      <c r="WUJ31" s="1021"/>
      <c r="WUK31" s="372" t="s">
        <v>38</v>
      </c>
      <c r="WUL31" s="1021" t="s">
        <v>505</v>
      </c>
      <c r="WUM31" s="1021"/>
      <c r="WUN31" s="1021"/>
      <c r="WUO31" s="1021"/>
      <c r="WUP31" s="1021"/>
      <c r="WUQ31" s="1021"/>
      <c r="WUR31" s="1021"/>
      <c r="WUS31" s="372" t="s">
        <v>38</v>
      </c>
      <c r="WUT31" s="1021" t="s">
        <v>505</v>
      </c>
      <c r="WUU31" s="1021"/>
      <c r="WUV31" s="1021"/>
      <c r="WUW31" s="1021"/>
      <c r="WUX31" s="1021"/>
      <c r="WUY31" s="1021"/>
      <c r="WUZ31" s="1021"/>
      <c r="WVA31" s="372" t="s">
        <v>38</v>
      </c>
      <c r="WVB31" s="1021" t="s">
        <v>505</v>
      </c>
      <c r="WVC31" s="1021"/>
      <c r="WVD31" s="1021"/>
      <c r="WVE31" s="1021"/>
      <c r="WVF31" s="1021"/>
      <c r="WVG31" s="1021"/>
      <c r="WVH31" s="1021"/>
      <c r="WVI31" s="372" t="s">
        <v>38</v>
      </c>
      <c r="WVJ31" s="1021" t="s">
        <v>505</v>
      </c>
      <c r="WVK31" s="1021"/>
      <c r="WVL31" s="1021"/>
      <c r="WVM31" s="1021"/>
      <c r="WVN31" s="1021"/>
      <c r="WVO31" s="1021"/>
      <c r="WVP31" s="1021"/>
      <c r="WVQ31" s="372" t="s">
        <v>38</v>
      </c>
      <c r="WVR31" s="1021" t="s">
        <v>505</v>
      </c>
      <c r="WVS31" s="1021"/>
      <c r="WVT31" s="1021"/>
      <c r="WVU31" s="1021"/>
      <c r="WVV31" s="1021"/>
      <c r="WVW31" s="1021"/>
      <c r="WVX31" s="1021"/>
      <c r="WVY31" s="372" t="s">
        <v>38</v>
      </c>
      <c r="WVZ31" s="1021" t="s">
        <v>505</v>
      </c>
      <c r="WWA31" s="1021"/>
      <c r="WWB31" s="1021"/>
      <c r="WWC31" s="1021"/>
      <c r="WWD31" s="1021"/>
      <c r="WWE31" s="1021"/>
      <c r="WWF31" s="1021"/>
      <c r="WWG31" s="372" t="s">
        <v>38</v>
      </c>
      <c r="WWH31" s="1021" t="s">
        <v>505</v>
      </c>
      <c r="WWI31" s="1021"/>
      <c r="WWJ31" s="1021"/>
      <c r="WWK31" s="1021"/>
      <c r="WWL31" s="1021"/>
      <c r="WWM31" s="1021"/>
      <c r="WWN31" s="1021"/>
      <c r="WWO31" s="372" t="s">
        <v>38</v>
      </c>
      <c r="WWP31" s="1021" t="s">
        <v>505</v>
      </c>
      <c r="WWQ31" s="1021"/>
      <c r="WWR31" s="1021"/>
      <c r="WWS31" s="1021"/>
      <c r="WWT31" s="1021"/>
      <c r="WWU31" s="1021"/>
      <c r="WWV31" s="1021"/>
      <c r="WWW31" s="372" t="s">
        <v>38</v>
      </c>
      <c r="WWX31" s="1021" t="s">
        <v>505</v>
      </c>
      <c r="WWY31" s="1021"/>
      <c r="WWZ31" s="1021"/>
      <c r="WXA31" s="1021"/>
      <c r="WXB31" s="1021"/>
      <c r="WXC31" s="1021"/>
      <c r="WXD31" s="1021"/>
      <c r="WXE31" s="372" t="s">
        <v>38</v>
      </c>
      <c r="WXF31" s="1021" t="s">
        <v>505</v>
      </c>
      <c r="WXG31" s="1021"/>
      <c r="WXH31" s="1021"/>
      <c r="WXI31" s="1021"/>
      <c r="WXJ31" s="1021"/>
      <c r="WXK31" s="1021"/>
      <c r="WXL31" s="1021"/>
      <c r="WXM31" s="372" t="s">
        <v>38</v>
      </c>
      <c r="WXN31" s="1021" t="s">
        <v>505</v>
      </c>
      <c r="WXO31" s="1021"/>
      <c r="WXP31" s="1021"/>
      <c r="WXQ31" s="1021"/>
      <c r="WXR31" s="1021"/>
      <c r="WXS31" s="1021"/>
      <c r="WXT31" s="1021"/>
      <c r="WXU31" s="372" t="s">
        <v>38</v>
      </c>
      <c r="WXV31" s="1021" t="s">
        <v>505</v>
      </c>
      <c r="WXW31" s="1021"/>
      <c r="WXX31" s="1021"/>
      <c r="WXY31" s="1021"/>
      <c r="WXZ31" s="1021"/>
      <c r="WYA31" s="1021"/>
      <c r="WYB31" s="1021"/>
      <c r="WYC31" s="372" t="s">
        <v>38</v>
      </c>
      <c r="WYD31" s="1021" t="s">
        <v>505</v>
      </c>
      <c r="WYE31" s="1021"/>
      <c r="WYF31" s="1021"/>
      <c r="WYG31" s="1021"/>
      <c r="WYH31" s="1021"/>
      <c r="WYI31" s="1021"/>
      <c r="WYJ31" s="1021"/>
      <c r="WYK31" s="372" t="s">
        <v>38</v>
      </c>
      <c r="WYL31" s="1021" t="s">
        <v>505</v>
      </c>
      <c r="WYM31" s="1021"/>
      <c r="WYN31" s="1021"/>
      <c r="WYO31" s="1021"/>
      <c r="WYP31" s="1021"/>
      <c r="WYQ31" s="1021"/>
      <c r="WYR31" s="1021"/>
      <c r="WYS31" s="372" t="s">
        <v>38</v>
      </c>
      <c r="WYT31" s="1021" t="s">
        <v>505</v>
      </c>
      <c r="WYU31" s="1021"/>
      <c r="WYV31" s="1021"/>
      <c r="WYW31" s="1021"/>
      <c r="WYX31" s="1021"/>
      <c r="WYY31" s="1021"/>
      <c r="WYZ31" s="1021"/>
      <c r="WZA31" s="372" t="s">
        <v>38</v>
      </c>
      <c r="WZB31" s="1021" t="s">
        <v>505</v>
      </c>
      <c r="WZC31" s="1021"/>
      <c r="WZD31" s="1021"/>
      <c r="WZE31" s="1021"/>
      <c r="WZF31" s="1021"/>
      <c r="WZG31" s="1021"/>
      <c r="WZH31" s="1021"/>
      <c r="WZI31" s="372" t="s">
        <v>38</v>
      </c>
      <c r="WZJ31" s="1021" t="s">
        <v>505</v>
      </c>
      <c r="WZK31" s="1021"/>
      <c r="WZL31" s="1021"/>
      <c r="WZM31" s="1021"/>
      <c r="WZN31" s="1021"/>
      <c r="WZO31" s="1021"/>
      <c r="WZP31" s="1021"/>
      <c r="WZQ31" s="372" t="s">
        <v>38</v>
      </c>
      <c r="WZR31" s="1021" t="s">
        <v>505</v>
      </c>
      <c r="WZS31" s="1021"/>
      <c r="WZT31" s="1021"/>
      <c r="WZU31" s="1021"/>
      <c r="WZV31" s="1021"/>
      <c r="WZW31" s="1021"/>
      <c r="WZX31" s="1021"/>
      <c r="WZY31" s="372" t="s">
        <v>38</v>
      </c>
      <c r="WZZ31" s="1021" t="s">
        <v>505</v>
      </c>
      <c r="XAA31" s="1021"/>
      <c r="XAB31" s="1021"/>
      <c r="XAC31" s="1021"/>
      <c r="XAD31" s="1021"/>
      <c r="XAE31" s="1021"/>
      <c r="XAF31" s="1021"/>
      <c r="XAG31" s="372" t="s">
        <v>38</v>
      </c>
      <c r="XAH31" s="1021" t="s">
        <v>505</v>
      </c>
      <c r="XAI31" s="1021"/>
      <c r="XAJ31" s="1021"/>
      <c r="XAK31" s="1021"/>
      <c r="XAL31" s="1021"/>
      <c r="XAM31" s="1021"/>
      <c r="XAN31" s="1021"/>
      <c r="XAO31" s="372" t="s">
        <v>38</v>
      </c>
      <c r="XAP31" s="1021" t="s">
        <v>505</v>
      </c>
      <c r="XAQ31" s="1021"/>
      <c r="XAR31" s="1021"/>
      <c r="XAS31" s="1021"/>
      <c r="XAT31" s="1021"/>
      <c r="XAU31" s="1021"/>
      <c r="XAV31" s="1021"/>
      <c r="XAW31" s="372" t="s">
        <v>38</v>
      </c>
      <c r="XAX31" s="1021" t="s">
        <v>505</v>
      </c>
      <c r="XAY31" s="1021"/>
      <c r="XAZ31" s="1021"/>
      <c r="XBA31" s="1021"/>
      <c r="XBB31" s="1021"/>
      <c r="XBC31" s="1021"/>
      <c r="XBD31" s="1021"/>
      <c r="XBE31" s="372" t="s">
        <v>38</v>
      </c>
      <c r="XBF31" s="1021" t="s">
        <v>505</v>
      </c>
      <c r="XBG31" s="1021"/>
      <c r="XBH31" s="1021"/>
      <c r="XBI31" s="1021"/>
      <c r="XBJ31" s="1021"/>
      <c r="XBK31" s="1021"/>
      <c r="XBL31" s="1021"/>
      <c r="XBM31" s="372" t="s">
        <v>38</v>
      </c>
      <c r="XBN31" s="1021" t="s">
        <v>505</v>
      </c>
      <c r="XBO31" s="1021"/>
      <c r="XBP31" s="1021"/>
      <c r="XBQ31" s="1021"/>
      <c r="XBR31" s="1021"/>
      <c r="XBS31" s="1021"/>
      <c r="XBT31" s="1021"/>
      <c r="XBU31" s="372" t="s">
        <v>38</v>
      </c>
      <c r="XBV31" s="1021" t="s">
        <v>505</v>
      </c>
      <c r="XBW31" s="1021"/>
      <c r="XBX31" s="1021"/>
      <c r="XBY31" s="1021"/>
      <c r="XBZ31" s="1021"/>
      <c r="XCA31" s="1021"/>
      <c r="XCB31" s="1021"/>
      <c r="XCC31" s="372" t="s">
        <v>38</v>
      </c>
      <c r="XCD31" s="1021" t="s">
        <v>505</v>
      </c>
      <c r="XCE31" s="1021"/>
      <c r="XCF31" s="1021"/>
      <c r="XCG31" s="1021"/>
      <c r="XCH31" s="1021"/>
      <c r="XCI31" s="1021"/>
      <c r="XCJ31" s="1021"/>
      <c r="XCK31" s="372" t="s">
        <v>38</v>
      </c>
      <c r="XCL31" s="1021" t="s">
        <v>505</v>
      </c>
      <c r="XCM31" s="1021"/>
      <c r="XCN31" s="1021"/>
      <c r="XCO31" s="1021"/>
      <c r="XCP31" s="1021"/>
      <c r="XCQ31" s="1021"/>
      <c r="XCR31" s="1021"/>
      <c r="XCS31" s="372" t="s">
        <v>38</v>
      </c>
      <c r="XCT31" s="1021" t="s">
        <v>505</v>
      </c>
      <c r="XCU31" s="1021"/>
      <c r="XCV31" s="1021"/>
      <c r="XCW31" s="1021"/>
      <c r="XCX31" s="1021"/>
      <c r="XCY31" s="1021"/>
      <c r="XCZ31" s="1021"/>
      <c r="XDA31" s="372" t="s">
        <v>38</v>
      </c>
      <c r="XDB31" s="1021" t="s">
        <v>505</v>
      </c>
      <c r="XDC31" s="1021"/>
      <c r="XDD31" s="1021"/>
      <c r="XDE31" s="1021"/>
      <c r="XDF31" s="1021"/>
      <c r="XDG31" s="1021"/>
      <c r="XDH31" s="1021"/>
      <c r="XDI31" s="372" t="s">
        <v>38</v>
      </c>
      <c r="XDJ31" s="1021" t="s">
        <v>505</v>
      </c>
      <c r="XDK31" s="1021"/>
      <c r="XDL31" s="1021"/>
      <c r="XDM31" s="1021"/>
      <c r="XDN31" s="1021"/>
      <c r="XDO31" s="1021"/>
      <c r="XDP31" s="1021"/>
      <c r="XDQ31" s="372" t="s">
        <v>38</v>
      </c>
      <c r="XDR31" s="1021" t="s">
        <v>505</v>
      </c>
      <c r="XDS31" s="1021"/>
      <c r="XDT31" s="1021"/>
      <c r="XDU31" s="1021"/>
      <c r="XDV31" s="1021"/>
      <c r="XDW31" s="1021"/>
      <c r="XDX31" s="1021"/>
      <c r="XDY31" s="372" t="s">
        <v>38</v>
      </c>
      <c r="XDZ31" s="1021" t="s">
        <v>505</v>
      </c>
      <c r="XEA31" s="1021"/>
      <c r="XEB31" s="1021"/>
      <c r="XEC31" s="1021"/>
      <c r="XED31" s="1021"/>
      <c r="XEE31" s="1021"/>
      <c r="XEF31" s="1021"/>
      <c r="XEG31" s="372" t="s">
        <v>38</v>
      </c>
      <c r="XEH31" s="1021" t="s">
        <v>505</v>
      </c>
      <c r="XEI31" s="1021"/>
      <c r="XEJ31" s="1021"/>
      <c r="XEK31" s="1021"/>
      <c r="XEL31" s="1021"/>
      <c r="XEM31" s="1021"/>
      <c r="XEN31" s="1021"/>
      <c r="XEO31" s="372" t="s">
        <v>38</v>
      </c>
      <c r="XEP31" s="1021" t="s">
        <v>505</v>
      </c>
      <c r="XEQ31" s="1021"/>
      <c r="XER31" s="1021"/>
      <c r="XES31" s="1021"/>
      <c r="XET31" s="1021"/>
      <c r="XEU31" s="1021"/>
      <c r="XEV31" s="1021"/>
      <c r="XEW31" s="372" t="s">
        <v>38</v>
      </c>
      <c r="XEX31" s="1021" t="s">
        <v>505</v>
      </c>
      <c r="XEY31" s="1021"/>
      <c r="XEZ31" s="1021"/>
      <c r="XFA31" s="1021"/>
      <c r="XFB31" s="1021"/>
      <c r="XFC31" s="1021"/>
      <c r="XFD31" s="1021"/>
    </row>
    <row r="32" spans="1:16384">
      <c r="A32" s="372" t="s">
        <v>624</v>
      </c>
      <c r="B32" s="1021" t="s">
        <v>457</v>
      </c>
      <c r="C32" s="1021"/>
      <c r="D32" s="1021"/>
      <c r="E32" s="1021"/>
      <c r="F32" s="1021"/>
    </row>
    <row r="33" spans="1:10" ht="26.25" customHeight="1">
      <c r="A33" s="374" t="s">
        <v>37</v>
      </c>
      <c r="B33" s="1021" t="s">
        <v>461</v>
      </c>
      <c r="C33" s="1021"/>
      <c r="D33" s="1021"/>
      <c r="E33" s="1021"/>
      <c r="F33" s="1021"/>
    </row>
    <row r="34" spans="1:10" ht="29.25" customHeight="1">
      <c r="A34" s="374" t="s">
        <v>208</v>
      </c>
      <c r="B34" s="1021" t="s">
        <v>626</v>
      </c>
      <c r="C34" s="1021"/>
      <c r="D34" s="1021"/>
      <c r="E34" s="1021"/>
      <c r="F34" s="1021"/>
    </row>
    <row r="35" spans="1:10" s="358" customFormat="1">
      <c r="A35" s="372" t="s">
        <v>315</v>
      </c>
      <c r="B35" s="1021" t="s">
        <v>500</v>
      </c>
      <c r="C35" s="1021"/>
      <c r="D35" s="1021"/>
      <c r="E35" s="1021"/>
      <c r="F35" s="1021"/>
    </row>
    <row r="36" spans="1:10" s="358" customFormat="1">
      <c r="A36" s="372" t="s">
        <v>223</v>
      </c>
      <c r="B36" s="1021" t="s">
        <v>713</v>
      </c>
      <c r="C36" s="1021"/>
      <c r="D36" s="1021"/>
      <c r="E36" s="1021"/>
      <c r="F36" s="1021"/>
      <c r="G36" s="1021"/>
      <c r="H36" s="1021"/>
      <c r="I36" s="1021"/>
      <c r="J36" s="1021"/>
    </row>
    <row r="37" spans="1:10" s="358" customFormat="1">
      <c r="A37" s="372"/>
      <c r="B37" s="1021" t="s">
        <v>715</v>
      </c>
      <c r="C37" s="1021"/>
      <c r="D37" s="1021"/>
      <c r="E37" s="1021"/>
      <c r="F37" s="1021"/>
      <c r="G37" s="1021"/>
      <c r="H37" s="1021"/>
      <c r="I37" s="1021"/>
      <c r="J37" s="1021"/>
    </row>
    <row r="38" spans="1:10" s="358" customFormat="1">
      <c r="A38" s="372"/>
      <c r="B38" s="1021" t="s">
        <v>714</v>
      </c>
      <c r="C38" s="1021"/>
      <c r="D38" s="1021"/>
      <c r="E38" s="1021"/>
      <c r="F38" s="1021"/>
      <c r="G38" s="1021"/>
      <c r="H38" s="1021"/>
      <c r="I38" s="1021"/>
      <c r="J38" s="1021"/>
    </row>
    <row r="39" spans="1:10" ht="32.25" customHeight="1">
      <c r="A39" s="374" t="s">
        <v>471</v>
      </c>
      <c r="B39" s="1021" t="s">
        <v>630</v>
      </c>
      <c r="C39" s="1021"/>
      <c r="D39" s="1021"/>
      <c r="E39" s="1021"/>
      <c r="F39" s="1021"/>
    </row>
    <row r="40" spans="1:10" hidden="1">
      <c r="A40" s="405"/>
      <c r="B40" s="1074" t="s">
        <v>419</v>
      </c>
      <c r="C40" s="1074"/>
      <c r="D40" s="1074"/>
      <c r="E40" s="1074"/>
      <c r="F40" s="376"/>
    </row>
    <row r="41" spans="1:10" ht="15.75" hidden="1" thickBot="1"/>
    <row r="42" spans="1:10" ht="15.75" hidden="1" thickTop="1">
      <c r="A42" s="357"/>
      <c r="B42" s="53" t="s">
        <v>171</v>
      </c>
      <c r="C42" s="1068" t="s">
        <v>536</v>
      </c>
      <c r="D42" s="1069"/>
      <c r="E42" s="1072" t="s">
        <v>535</v>
      </c>
      <c r="F42" s="1069"/>
    </row>
    <row r="43" spans="1:10" hidden="1">
      <c r="A43" s="359"/>
      <c r="B43" s="54" t="s">
        <v>472</v>
      </c>
      <c r="C43" s="1070"/>
      <c r="D43" s="1071"/>
      <c r="E43" s="1073"/>
      <c r="F43" s="1071"/>
    </row>
    <row r="44" spans="1:10" hidden="1">
      <c r="A44" s="1036" t="s">
        <v>57</v>
      </c>
      <c r="B44" s="1038" t="s">
        <v>226</v>
      </c>
      <c r="C44" s="50" t="s">
        <v>19</v>
      </c>
      <c r="D44" s="31" t="s">
        <v>348</v>
      </c>
      <c r="E44" s="202" t="str">
        <f>+C44</f>
        <v>Gasolina Corriente</v>
      </c>
      <c r="F44" s="31" t="str">
        <f>+D44</f>
        <v>B10</v>
      </c>
    </row>
    <row r="45" spans="1:10" hidden="1">
      <c r="A45" s="1036"/>
      <c r="B45" s="1038"/>
      <c r="C45" s="199">
        <v>0.08</v>
      </c>
      <c r="D45" s="140">
        <v>0.1</v>
      </c>
      <c r="E45" s="199">
        <v>0.08</v>
      </c>
      <c r="F45" s="140">
        <v>0.1</v>
      </c>
    </row>
    <row r="46" spans="1:10" hidden="1">
      <c r="A46" s="1037"/>
      <c r="B46" s="1039"/>
      <c r="C46" s="50" t="s">
        <v>58</v>
      </c>
      <c r="D46" s="203" t="s">
        <v>58</v>
      </c>
      <c r="E46" s="42" t="s">
        <v>58</v>
      </c>
      <c r="F46" s="203" t="s">
        <v>58</v>
      </c>
    </row>
    <row r="47" spans="1:10" hidden="1">
      <c r="A47" s="32" t="s">
        <v>52</v>
      </c>
      <c r="B47" s="47" t="s">
        <v>8</v>
      </c>
      <c r="C47" s="447">
        <f>+AMAZONAS!D8</f>
        <v>3738.0135548799999</v>
      </c>
      <c r="D47" s="363">
        <f>+AMAZONAS!F8</f>
        <v>3969.9037507000003</v>
      </c>
      <c r="E47" s="364">
        <f>+'CORRIENTE OXIGENADA'!D10</f>
        <v>4238.75</v>
      </c>
      <c r="F47" s="363">
        <f>+AMAZONAS!J8</f>
        <v>4657.07</v>
      </c>
    </row>
    <row r="48" spans="1:10" hidden="1">
      <c r="A48" s="32" t="s">
        <v>164</v>
      </c>
      <c r="B48" s="47" t="s">
        <v>2</v>
      </c>
      <c r="C48" s="365" t="s">
        <v>166</v>
      </c>
      <c r="D48" s="363" t="s">
        <v>166</v>
      </c>
      <c r="E48" s="367">
        <f>+'CORRIENTE OXIGENADA'!D11</f>
        <v>450.8</v>
      </c>
      <c r="F48" s="363" t="e">
        <f>+BIODIESEL!#REF!</f>
        <v>#REF!</v>
      </c>
    </row>
    <row r="49" spans="1:6" hidden="1">
      <c r="A49" s="32" t="s">
        <v>165</v>
      </c>
      <c r="B49" s="47" t="s">
        <v>31</v>
      </c>
      <c r="C49" s="365" t="s">
        <v>166</v>
      </c>
      <c r="D49" s="363" t="s">
        <v>166</v>
      </c>
      <c r="E49" s="367" t="e">
        <f>+'CORRIENTE OXIGENADA'!#REF!</f>
        <v>#REF!</v>
      </c>
      <c r="F49" s="363" t="e">
        <f>+BIODIESEL!#REF!</f>
        <v>#REF!</v>
      </c>
    </row>
    <row r="50" spans="1:6" hidden="1">
      <c r="A50" s="32" t="s">
        <v>55</v>
      </c>
      <c r="B50" s="47" t="s">
        <v>365</v>
      </c>
      <c r="C50" s="362">
        <f>+'TARIFAS HISTORICO POLIDUCTO'!AK14*0.92+'OTROS DPTOS - BASE'!C65</f>
        <v>152.15237703351835</v>
      </c>
      <c r="D50" s="363" t="e">
        <f>+'TARIFAS HISTORICO POLIDUCTO'!AK14+BIODIESEL!#REF!</f>
        <v>#REF!</v>
      </c>
      <c r="E50" s="364">
        <f>+C50</f>
        <v>152.15237703351835</v>
      </c>
      <c r="F50" s="363" t="e">
        <f>+D50</f>
        <v>#REF!</v>
      </c>
    </row>
    <row r="51" spans="1:6" hidden="1">
      <c r="A51" s="32" t="s">
        <v>60</v>
      </c>
      <c r="B51" s="47" t="s">
        <v>417</v>
      </c>
      <c r="C51" s="362">
        <f>+C13</f>
        <v>9.0916021750235245</v>
      </c>
      <c r="D51" s="363">
        <f>+D13</f>
        <v>9.0916021750235245</v>
      </c>
      <c r="E51" s="364">
        <v>21.89</v>
      </c>
      <c r="F51" s="363">
        <f>+E51</f>
        <v>21.89</v>
      </c>
    </row>
    <row r="52" spans="1:6" hidden="1">
      <c r="A52" s="32" t="s">
        <v>156</v>
      </c>
      <c r="B52" s="47" t="s">
        <v>1</v>
      </c>
      <c r="C52" s="362">
        <f>+C14</f>
        <v>94.091086882428499</v>
      </c>
      <c r="D52" s="363">
        <f>+D14</f>
        <v>94.091086882428499</v>
      </c>
      <c r="E52" s="364">
        <f>+C52</f>
        <v>94.091086882428499</v>
      </c>
      <c r="F52" s="363">
        <f>+E52</f>
        <v>94.091086882428499</v>
      </c>
    </row>
    <row r="53" spans="1:6" hidden="1">
      <c r="A53" s="32" t="s">
        <v>158</v>
      </c>
      <c r="B53" s="47" t="s">
        <v>159</v>
      </c>
      <c r="C53" s="362">
        <f>+'CORRIENTE OXIGENADA'!D14</f>
        <v>7.45</v>
      </c>
      <c r="D53" s="363" t="e">
        <f>+BIODIESEL!#REF!</f>
        <v>#REF!</v>
      </c>
      <c r="E53" s="364">
        <f>+C53</f>
        <v>7.45</v>
      </c>
      <c r="F53" s="363" t="e">
        <f>+D53</f>
        <v>#REF!</v>
      </c>
    </row>
    <row r="54" spans="1:6" hidden="1">
      <c r="A54" s="32"/>
      <c r="B54" s="47" t="s">
        <v>11</v>
      </c>
      <c r="C54" s="362">
        <f>+C16</f>
        <v>71.510000000000005</v>
      </c>
      <c r="D54" s="363">
        <f>+D16</f>
        <v>71.510000000000005</v>
      </c>
      <c r="E54" s="364">
        <f>+C54</f>
        <v>71.510000000000005</v>
      </c>
      <c r="F54" s="363">
        <f>+D54</f>
        <v>71.510000000000005</v>
      </c>
    </row>
    <row r="55" spans="1:6" hidden="1">
      <c r="A55" s="33" t="s">
        <v>59</v>
      </c>
      <c r="B55" s="48" t="s">
        <v>12</v>
      </c>
      <c r="C55" s="51">
        <f>SUM(C47:C54)</f>
        <v>4072.3086209709704</v>
      </c>
      <c r="D55" s="35" t="e">
        <f>SUM(D47:D54)</f>
        <v>#REF!</v>
      </c>
      <c r="E55" s="43" t="e">
        <f>SUM(E47:E54)</f>
        <v>#REF!</v>
      </c>
      <c r="F55" s="35" t="e">
        <f>SUM(F47:F54)</f>
        <v>#REF!</v>
      </c>
    </row>
    <row r="56" spans="1:6" hidden="1">
      <c r="A56" s="32" t="s">
        <v>62</v>
      </c>
      <c r="B56" s="47" t="s">
        <v>160</v>
      </c>
      <c r="C56" s="362" t="str">
        <f>+C18</f>
        <v>***</v>
      </c>
      <c r="D56" s="363" t="str">
        <f>+D18</f>
        <v>***</v>
      </c>
      <c r="E56" s="364" t="str">
        <f>+E18</f>
        <v>(3)</v>
      </c>
      <c r="F56" s="363" t="str">
        <f>+F18</f>
        <v>(3)</v>
      </c>
    </row>
    <row r="57" spans="1:6" hidden="1">
      <c r="A57" s="32" t="s">
        <v>161</v>
      </c>
      <c r="B57" s="47" t="s">
        <v>278</v>
      </c>
      <c r="C57" s="369" t="s">
        <v>14</v>
      </c>
      <c r="D57" s="363" t="str">
        <f>+C57</f>
        <v>(**)</v>
      </c>
      <c r="E57" s="371" t="str">
        <f>+D57</f>
        <v>(**)</v>
      </c>
      <c r="F57" s="363" t="str">
        <f>+E57</f>
        <v>(**)</v>
      </c>
    </row>
    <row r="58" spans="1:6" hidden="1">
      <c r="A58" s="32" t="s">
        <v>167</v>
      </c>
      <c r="B58" s="47" t="s">
        <v>206</v>
      </c>
      <c r="C58" s="362" t="str">
        <f>+C20</f>
        <v>(3)</v>
      </c>
      <c r="D58" s="363" t="str">
        <f>+D20</f>
        <v>(3)</v>
      </c>
      <c r="E58" s="364" t="str">
        <f>+E20</f>
        <v>(3)</v>
      </c>
      <c r="F58" s="363" t="str">
        <f>+F20</f>
        <v>(3)</v>
      </c>
    </row>
    <row r="59" spans="1:6" hidden="1">
      <c r="A59" s="33" t="s">
        <v>61</v>
      </c>
      <c r="B59" s="48" t="s">
        <v>51</v>
      </c>
      <c r="C59" s="51">
        <f>SUM(C55:C58)</f>
        <v>4072.3086209709704</v>
      </c>
      <c r="D59" s="35" t="e">
        <f>SUM(D55:D58)</f>
        <v>#REF!</v>
      </c>
      <c r="E59" s="43" t="e">
        <f>SUM(E55:E58)</f>
        <v>#REF!</v>
      </c>
      <c r="F59" s="35" t="e">
        <f>SUM(F55:F58)</f>
        <v>#REF!</v>
      </c>
    </row>
    <row r="60" spans="1:6" hidden="1">
      <c r="A60" s="32" t="s">
        <v>63</v>
      </c>
      <c r="B60" s="47" t="s">
        <v>13</v>
      </c>
      <c r="C60" s="362" t="str">
        <f>+C22</f>
        <v>***</v>
      </c>
      <c r="D60" s="363" t="str">
        <f>+D22</f>
        <v>***</v>
      </c>
      <c r="E60" s="364" t="str">
        <f>+E22</f>
        <v>(3)</v>
      </c>
      <c r="F60" s="363" t="str">
        <f>+F22</f>
        <v>(3)</v>
      </c>
    </row>
    <row r="61" spans="1:6" hidden="1">
      <c r="A61" s="32" t="s">
        <v>53</v>
      </c>
      <c r="B61" s="55" t="s">
        <v>465</v>
      </c>
      <c r="C61" s="364" t="s">
        <v>279</v>
      </c>
      <c r="D61" s="363" t="s">
        <v>15</v>
      </c>
      <c r="E61" s="364" t="s">
        <v>279</v>
      </c>
      <c r="F61" s="363" t="s">
        <v>15</v>
      </c>
    </row>
    <row r="62" spans="1:6" hidden="1">
      <c r="A62" s="32" t="s">
        <v>54</v>
      </c>
      <c r="B62" s="47" t="s">
        <v>288</v>
      </c>
      <c r="C62" s="369" t="s">
        <v>27</v>
      </c>
      <c r="D62" s="370" t="str">
        <f>+C62</f>
        <v>(*****)</v>
      </c>
      <c r="E62" s="371" t="str">
        <f>+C62</f>
        <v>(*****)</v>
      </c>
      <c r="F62" s="370" t="str">
        <f>+C62</f>
        <v>(*****)</v>
      </c>
    </row>
    <row r="63" spans="1:6" ht="15.75" hidden="1" thickBot="1">
      <c r="A63" s="36" t="s">
        <v>64</v>
      </c>
      <c r="B63" s="49" t="s">
        <v>463</v>
      </c>
      <c r="C63" s="52"/>
      <c r="D63" s="38"/>
      <c r="E63" s="44"/>
      <c r="F63" s="38"/>
    </row>
    <row r="64" spans="1:6" ht="15.75" hidden="1" thickTop="1">
      <c r="A64" s="7"/>
      <c r="B64" s="8"/>
      <c r="C64" s="9"/>
      <c r="D64" s="9"/>
      <c r="E64" s="9"/>
      <c r="F64" s="9"/>
    </row>
    <row r="65" spans="1:10" hidden="1">
      <c r="A65" s="372"/>
      <c r="B65" s="377" t="s">
        <v>410</v>
      </c>
      <c r="C65" s="373"/>
      <c r="D65" s="373"/>
      <c r="E65" s="373"/>
      <c r="F65" s="373"/>
    </row>
    <row r="66" spans="1:10" hidden="1">
      <c r="A66" s="372"/>
      <c r="B66" s="1021" t="s">
        <v>473</v>
      </c>
      <c r="C66" s="1021"/>
      <c r="D66" s="1021"/>
      <c r="E66" s="1021"/>
      <c r="F66" s="1021"/>
    </row>
    <row r="67" spans="1:10" hidden="1">
      <c r="A67" s="374" t="s">
        <v>41</v>
      </c>
      <c r="B67" s="1021" t="s">
        <v>464</v>
      </c>
      <c r="C67" s="1021"/>
      <c r="D67" s="1021"/>
      <c r="E67" s="1021"/>
      <c r="F67" s="1021"/>
    </row>
    <row r="68" spans="1:10" hidden="1">
      <c r="A68" s="374" t="s">
        <v>40</v>
      </c>
      <c r="B68" s="1021" t="s">
        <v>474</v>
      </c>
      <c r="C68" s="1021"/>
      <c r="D68" s="1021"/>
      <c r="E68" s="1021"/>
      <c r="F68" s="1021"/>
    </row>
    <row r="69" spans="1:10" hidden="1">
      <c r="A69" s="374" t="s">
        <v>38</v>
      </c>
      <c r="B69" s="1021" t="s">
        <v>457</v>
      </c>
      <c r="C69" s="1021"/>
      <c r="D69" s="1021"/>
      <c r="E69" s="1021"/>
      <c r="F69" s="1021"/>
    </row>
    <row r="70" spans="1:10" hidden="1">
      <c r="A70" s="374" t="s">
        <v>37</v>
      </c>
      <c r="B70" s="1021" t="s">
        <v>461</v>
      </c>
      <c r="C70" s="1021"/>
      <c r="D70" s="1021"/>
      <c r="E70" s="1021"/>
      <c r="F70" s="1021"/>
    </row>
    <row r="71" spans="1:10" hidden="1">
      <c r="A71" s="374" t="s">
        <v>208</v>
      </c>
      <c r="B71" s="1021" t="s">
        <v>295</v>
      </c>
      <c r="C71" s="1021"/>
      <c r="D71" s="1021"/>
      <c r="E71" s="1021"/>
      <c r="F71" s="1021"/>
    </row>
    <row r="74" spans="1:10" outlineLevel="1">
      <c r="B74" s="718" t="str">
        <f>+B1</f>
        <v>Vigencia: 1° de abril de 2017; 00:00horas</v>
      </c>
    </row>
    <row r="75" spans="1:10" ht="15.75" outlineLevel="1" thickBot="1">
      <c r="A75" s="1030" t="s">
        <v>225</v>
      </c>
      <c r="B75" s="1030"/>
      <c r="C75" s="1030"/>
      <c r="D75" s="1030"/>
      <c r="E75" s="1030"/>
      <c r="F75" s="1030"/>
    </row>
    <row r="76" spans="1:10" ht="15.75" outlineLevel="1" thickTop="1">
      <c r="A76" s="357"/>
      <c r="B76" s="53" t="s">
        <v>171</v>
      </c>
      <c r="C76" s="1063" t="s">
        <v>531</v>
      </c>
      <c r="D76" s="1064"/>
      <c r="E76" s="1064"/>
      <c r="F76" s="1067"/>
      <c r="G76" s="1063" t="s">
        <v>535</v>
      </c>
      <c r="H76" s="1064"/>
      <c r="I76" s="1064"/>
      <c r="J76" s="1064"/>
    </row>
    <row r="77" spans="1:10" ht="15.75" outlineLevel="1" thickBot="1">
      <c r="A77" s="359"/>
      <c r="B77" s="10" t="s">
        <v>241</v>
      </c>
      <c r="C77" s="1063"/>
      <c r="D77" s="1064"/>
      <c r="E77" s="1064"/>
      <c r="F77" s="1067"/>
      <c r="G77" s="1063"/>
      <c r="H77" s="1064"/>
      <c r="I77" s="1064"/>
      <c r="J77" s="1064"/>
    </row>
    <row r="78" spans="1:10" ht="15.75" outlineLevel="1" thickTop="1">
      <c r="A78" s="1036" t="s">
        <v>57</v>
      </c>
      <c r="B78" s="1038" t="s">
        <v>226</v>
      </c>
      <c r="C78" s="763" t="s">
        <v>163</v>
      </c>
      <c r="D78" s="763" t="s">
        <v>163</v>
      </c>
      <c r="E78" s="763" t="s">
        <v>163</v>
      </c>
      <c r="F78" s="765" t="s">
        <v>647</v>
      </c>
      <c r="G78" s="745" t="s">
        <v>163</v>
      </c>
      <c r="H78" s="764" t="s">
        <v>163</v>
      </c>
      <c r="I78" s="764" t="s">
        <v>163</v>
      </c>
      <c r="J78" s="60" t="s">
        <v>647</v>
      </c>
    </row>
    <row r="79" spans="1:10" outlineLevel="1">
      <c r="A79" s="1036"/>
      <c r="B79" s="1038"/>
      <c r="C79" s="747"/>
      <c r="D79" s="199">
        <v>0.08</v>
      </c>
      <c r="E79" s="891">
        <v>0.06</v>
      </c>
      <c r="F79" s="766">
        <v>0.08</v>
      </c>
      <c r="G79" s="767"/>
      <c r="H79" s="199">
        <f>+D79</f>
        <v>0.08</v>
      </c>
      <c r="I79" s="891">
        <v>0.06</v>
      </c>
      <c r="J79" s="142">
        <v>0.08</v>
      </c>
    </row>
    <row r="80" spans="1:10" outlineLevel="1">
      <c r="A80" s="1037"/>
      <c r="B80" s="1039"/>
      <c r="C80" s="50" t="s">
        <v>58</v>
      </c>
      <c r="D80" s="50" t="s">
        <v>58</v>
      </c>
      <c r="E80" s="50" t="s">
        <v>58</v>
      </c>
      <c r="F80" s="57" t="s">
        <v>58</v>
      </c>
      <c r="G80" s="50" t="s">
        <v>58</v>
      </c>
      <c r="H80" s="42" t="s">
        <v>58</v>
      </c>
      <c r="I80" s="42" t="s">
        <v>58</v>
      </c>
      <c r="J80" s="699" t="s">
        <v>58</v>
      </c>
    </row>
    <row r="81" spans="1:10" outlineLevel="1">
      <c r="A81" s="32" t="s">
        <v>52</v>
      </c>
      <c r="B81" s="47" t="s">
        <v>8</v>
      </c>
      <c r="C81" s="753">
        <f>'OTROS DPTOS - BASE'!C2</f>
        <v>3563.1664640000004</v>
      </c>
      <c r="D81" s="670">
        <f>+'NARIÑO-PUTUMAYO - BASE'!C6</f>
        <v>3935.0155468800003</v>
      </c>
      <c r="E81" s="670">
        <f>+'NARIÑO-PUTUMAYO - BASE'!D6</f>
        <v>3842.0532761600002</v>
      </c>
      <c r="F81" s="670">
        <f>+'NARIÑO-PUTUMAYO - BASE'!J6</f>
        <v>3946.7636165200001</v>
      </c>
      <c r="G81" s="731">
        <f>E7</f>
        <v>3893.32</v>
      </c>
      <c r="H81" s="364">
        <f>'CORRIENTE OXIGENADA'!D10</f>
        <v>4238.75</v>
      </c>
      <c r="I81" s="364">
        <f>'CORRIENTE OXIGENADA'!F10</f>
        <v>4152.3999999999996</v>
      </c>
      <c r="J81" s="363">
        <f>+BIODIESEL!G10</f>
        <v>4525.5600000000004</v>
      </c>
    </row>
    <row r="82" spans="1:10" outlineLevel="1">
      <c r="A82" s="32" t="s">
        <v>517</v>
      </c>
      <c r="B82" s="47" t="s">
        <v>518</v>
      </c>
      <c r="C82" s="755" t="str">
        <f t="shared" ref="C82:C90" si="0">+D82</f>
        <v>------------------</v>
      </c>
      <c r="D82" s="367" t="s">
        <v>166</v>
      </c>
      <c r="E82" s="367" t="s">
        <v>166</v>
      </c>
      <c r="F82" s="363" t="s">
        <v>166</v>
      </c>
      <c r="G82" s="731">
        <f>E8</f>
        <v>490</v>
      </c>
      <c r="H82" s="367">
        <f>+'CORRIENTE OXIGENADA'!D11</f>
        <v>450.8</v>
      </c>
      <c r="I82" s="367">
        <f>+'CORRIENTE OXIGENADA'!F11</f>
        <v>460.59999999999997</v>
      </c>
      <c r="J82" s="363">
        <f>+BIODIESEL!G11</f>
        <v>431.48</v>
      </c>
    </row>
    <row r="83" spans="1:10" outlineLevel="1">
      <c r="A83" s="32"/>
      <c r="B83" s="47" t="s">
        <v>530</v>
      </c>
      <c r="C83" s="755" t="str">
        <f t="shared" ref="C83" si="1">+D83</f>
        <v>------------------</v>
      </c>
      <c r="D83" s="367" t="s">
        <v>166</v>
      </c>
      <c r="E83" s="367" t="s">
        <v>166</v>
      </c>
      <c r="F83" s="363" t="s">
        <v>166</v>
      </c>
      <c r="G83" s="731">
        <f>E9</f>
        <v>0</v>
      </c>
      <c r="H83" s="367" t="str">
        <f>+'CORRIENTE OXIGENADA'!D12</f>
        <v>(3)</v>
      </c>
      <c r="I83" s="367" t="str">
        <f>+'CORRIENTE OXIGENADA'!F12</f>
        <v>(3)</v>
      </c>
      <c r="J83" s="363" t="str">
        <f>+BIODIESEL!G12</f>
        <v>(3)</v>
      </c>
    </row>
    <row r="84" spans="1:10" outlineLevel="1">
      <c r="A84" s="32"/>
      <c r="B84" s="47" t="s">
        <v>700</v>
      </c>
      <c r="C84" s="755">
        <f>'COMBUSTIBLES '!B13</f>
        <v>135</v>
      </c>
      <c r="D84" s="367">
        <f>C84*(1-8%)</f>
        <v>124.2</v>
      </c>
      <c r="E84" s="367">
        <f>C84*(1-6%)</f>
        <v>126.89999999999999</v>
      </c>
      <c r="F84" s="363">
        <f>'COMBUSTIBLES '!E13*(1-8%)</f>
        <v>139.84</v>
      </c>
      <c r="G84" s="731">
        <f>C84</f>
        <v>135</v>
      </c>
      <c r="H84" s="731">
        <f>D84</f>
        <v>124.2</v>
      </c>
      <c r="I84" s="731">
        <f>E84</f>
        <v>126.89999999999999</v>
      </c>
      <c r="J84" s="363">
        <f>F84</f>
        <v>139.84</v>
      </c>
    </row>
    <row r="85" spans="1:10" outlineLevel="1">
      <c r="A85" s="32" t="s">
        <v>55</v>
      </c>
      <c r="B85" s="47" t="s">
        <v>456</v>
      </c>
      <c r="C85" s="755" t="str">
        <f t="shared" si="0"/>
        <v>(2)</v>
      </c>
      <c r="D85" s="364" t="s">
        <v>319</v>
      </c>
      <c r="E85" s="364" t="s">
        <v>319</v>
      </c>
      <c r="F85" s="363" t="s">
        <v>319</v>
      </c>
      <c r="G85" s="731" t="str">
        <f>E11</f>
        <v>(2)</v>
      </c>
      <c r="H85" s="364" t="s">
        <v>319</v>
      </c>
      <c r="I85" s="364" t="s">
        <v>319</v>
      </c>
      <c r="J85" s="363" t="s">
        <v>319</v>
      </c>
    </row>
    <row r="86" spans="1:10" outlineLevel="1">
      <c r="A86" s="32" t="s">
        <v>627</v>
      </c>
      <c r="B86" s="47" t="s">
        <v>628</v>
      </c>
      <c r="C86" s="755" t="str">
        <f t="shared" si="0"/>
        <v>N.A.</v>
      </c>
      <c r="D86" s="364" t="s">
        <v>629</v>
      </c>
      <c r="E86" s="364" t="s">
        <v>629</v>
      </c>
      <c r="F86" s="363" t="str">
        <f>G86</f>
        <v>*******</v>
      </c>
      <c r="G86" s="731" t="str">
        <f>E12</f>
        <v>*******</v>
      </c>
      <c r="H86" s="364" t="str">
        <f>G86</f>
        <v>*******</v>
      </c>
      <c r="I86" s="364" t="str">
        <f>H86</f>
        <v>*******</v>
      </c>
      <c r="J86" s="363" t="str">
        <f>I86</f>
        <v>*******</v>
      </c>
    </row>
    <row r="87" spans="1:10" outlineLevel="1">
      <c r="A87" s="32" t="s">
        <v>60</v>
      </c>
      <c r="B87" s="47" t="s">
        <v>417</v>
      </c>
      <c r="C87" s="755">
        <f t="shared" si="0"/>
        <v>9.0916021750235245</v>
      </c>
      <c r="D87" s="364">
        <f>+C13</f>
        <v>9.0916021750235245</v>
      </c>
      <c r="E87" s="364">
        <f>+D13</f>
        <v>9.0916021750235245</v>
      </c>
      <c r="F87" s="363">
        <f>+D13</f>
        <v>9.0916021750235245</v>
      </c>
      <c r="G87" s="731">
        <f>E13</f>
        <v>19.650746433416984</v>
      </c>
      <c r="H87" s="364">
        <f>+E13</f>
        <v>19.650746433416984</v>
      </c>
      <c r="I87" s="364">
        <f>+F13</f>
        <v>19.650746433416984</v>
      </c>
      <c r="J87" s="363">
        <f>+F13</f>
        <v>19.650746433416984</v>
      </c>
    </row>
    <row r="88" spans="1:10" outlineLevel="1">
      <c r="A88" s="32" t="s">
        <v>156</v>
      </c>
      <c r="B88" s="47" t="s">
        <v>1</v>
      </c>
      <c r="C88" s="755">
        <f t="shared" si="0"/>
        <v>94.091086882428499</v>
      </c>
      <c r="D88" s="364">
        <f>+C14</f>
        <v>94.091086882428499</v>
      </c>
      <c r="E88" s="364">
        <f>+D14</f>
        <v>94.091086882428499</v>
      </c>
      <c r="F88" s="363">
        <f>+D14</f>
        <v>94.091086882428499</v>
      </c>
      <c r="G88" s="731">
        <f>E14</f>
        <v>94.091086882428499</v>
      </c>
      <c r="H88" s="364">
        <f>+E14</f>
        <v>94.091086882428499</v>
      </c>
      <c r="I88" s="364">
        <f>+F14</f>
        <v>94.091086882428499</v>
      </c>
      <c r="J88" s="363">
        <f>+F14</f>
        <v>94.091086882428499</v>
      </c>
    </row>
    <row r="89" spans="1:10" outlineLevel="1">
      <c r="A89" s="32" t="s">
        <v>158</v>
      </c>
      <c r="B89" s="47" t="s">
        <v>499</v>
      </c>
      <c r="C89" s="755">
        <f t="shared" si="0"/>
        <v>7.45</v>
      </c>
      <c r="D89" s="364">
        <f>+'CORRIENTE OXIGENADA'!D14</f>
        <v>7.45</v>
      </c>
      <c r="E89" s="728">
        <f>+D89</f>
        <v>7.45</v>
      </c>
      <c r="F89" s="363">
        <f>+BIODIESEL!G14</f>
        <v>7.45</v>
      </c>
      <c r="G89" s="731">
        <f>+H89</f>
        <v>7.45</v>
      </c>
      <c r="H89" s="364">
        <f>+D89</f>
        <v>7.45</v>
      </c>
      <c r="I89" s="364">
        <f>+E89</f>
        <v>7.45</v>
      </c>
      <c r="J89" s="363">
        <f>+F89</f>
        <v>7.45</v>
      </c>
    </row>
    <row r="90" spans="1:10" outlineLevel="1">
      <c r="A90" s="32"/>
      <c r="B90" s="47" t="s">
        <v>11</v>
      </c>
      <c r="C90" s="755">
        <f t="shared" si="0"/>
        <v>71.510000000000005</v>
      </c>
      <c r="D90" s="760">
        <f>+C16</f>
        <v>71.510000000000005</v>
      </c>
      <c r="E90" s="892">
        <f>+D90</f>
        <v>71.510000000000005</v>
      </c>
      <c r="F90" s="363">
        <f>+D16</f>
        <v>71.510000000000005</v>
      </c>
      <c r="G90" s="731">
        <f>E16</f>
        <v>71.510000000000005</v>
      </c>
      <c r="H90" s="760">
        <f>+E16</f>
        <v>71.510000000000005</v>
      </c>
      <c r="I90" s="760">
        <f>+F16</f>
        <v>71.510000000000005</v>
      </c>
      <c r="J90" s="363">
        <f>+F16</f>
        <v>71.510000000000005</v>
      </c>
    </row>
    <row r="91" spans="1:10" outlineLevel="1">
      <c r="A91" s="33" t="s">
        <v>59</v>
      </c>
      <c r="B91" s="48" t="s">
        <v>12</v>
      </c>
      <c r="C91" s="758">
        <f t="shared" ref="C91:J91" si="2">SUM(C81:C90)</f>
        <v>3880.3091530574525</v>
      </c>
      <c r="D91" s="762">
        <f t="shared" si="2"/>
        <v>4241.3582359374523</v>
      </c>
      <c r="E91" s="762">
        <f t="shared" si="2"/>
        <v>4151.0959652174524</v>
      </c>
      <c r="F91" s="759">
        <f t="shared" si="2"/>
        <v>4268.7463055774524</v>
      </c>
      <c r="G91" s="730">
        <f t="shared" si="2"/>
        <v>4711.0218333158455</v>
      </c>
      <c r="H91" s="762">
        <f t="shared" si="2"/>
        <v>5006.4518333158458</v>
      </c>
      <c r="I91" s="762">
        <f t="shared" ref="I91" si="3">SUM(I81:I90)</f>
        <v>4932.6018333158454</v>
      </c>
      <c r="J91" s="759">
        <f t="shared" si="2"/>
        <v>5289.5818333158468</v>
      </c>
    </row>
    <row r="92" spans="1:10" outlineLevel="1">
      <c r="A92" s="32" t="s">
        <v>62</v>
      </c>
      <c r="B92" s="47" t="s">
        <v>160</v>
      </c>
      <c r="C92" s="755" t="str">
        <f>+D92</f>
        <v>***</v>
      </c>
      <c r="D92" s="761" t="str">
        <f>+C18</f>
        <v>***</v>
      </c>
      <c r="E92" s="761" t="str">
        <f>+D18</f>
        <v>***</v>
      </c>
      <c r="F92" s="363" t="str">
        <f>+D18</f>
        <v>***</v>
      </c>
      <c r="G92" s="728" t="str">
        <f>+H92</f>
        <v>***</v>
      </c>
      <c r="H92" s="761" t="s">
        <v>38</v>
      </c>
      <c r="I92" s="761" t="s">
        <v>38</v>
      </c>
      <c r="J92" s="363" t="s">
        <v>38</v>
      </c>
    </row>
    <row r="93" spans="1:10" outlineLevel="1">
      <c r="A93" s="32" t="s">
        <v>161</v>
      </c>
      <c r="B93" s="47" t="s">
        <v>278</v>
      </c>
      <c r="C93" s="755" t="str">
        <f>+D93</f>
        <v>**</v>
      </c>
      <c r="D93" s="371" t="s">
        <v>40</v>
      </c>
      <c r="E93" s="371" t="s">
        <v>40</v>
      </c>
      <c r="F93" s="363" t="s">
        <v>40</v>
      </c>
      <c r="G93" s="728" t="str">
        <f t="shared" ref="G93:G94" si="4">+H93</f>
        <v>**</v>
      </c>
      <c r="H93" s="371" t="s">
        <v>40</v>
      </c>
      <c r="I93" s="371" t="s">
        <v>40</v>
      </c>
      <c r="J93" s="363" t="s">
        <v>40</v>
      </c>
    </row>
    <row r="94" spans="1:10" outlineLevel="1">
      <c r="A94" s="32" t="s">
        <v>167</v>
      </c>
      <c r="B94" s="47" t="s">
        <v>206</v>
      </c>
      <c r="C94" s="755" t="str">
        <f>+D94</f>
        <v>***</v>
      </c>
      <c r="D94" s="364" t="s">
        <v>38</v>
      </c>
      <c r="E94" s="364" t="s">
        <v>38</v>
      </c>
      <c r="F94" s="363" t="s">
        <v>38</v>
      </c>
      <c r="G94" s="728" t="str">
        <f t="shared" si="4"/>
        <v>***</v>
      </c>
      <c r="H94" s="364" t="s">
        <v>38</v>
      </c>
      <c r="I94" s="364" t="s">
        <v>38</v>
      </c>
      <c r="J94" s="363" t="s">
        <v>38</v>
      </c>
    </row>
    <row r="95" spans="1:10" outlineLevel="1">
      <c r="A95" s="33" t="s">
        <v>61</v>
      </c>
      <c r="B95" s="48" t="s">
        <v>51</v>
      </c>
      <c r="C95" s="756"/>
      <c r="D95" s="43"/>
      <c r="E95" s="43"/>
      <c r="F95" s="35"/>
      <c r="G95" s="730"/>
      <c r="H95" s="43"/>
      <c r="I95" s="43"/>
      <c r="J95" s="35"/>
    </row>
    <row r="96" spans="1:10" outlineLevel="1">
      <c r="A96" s="32" t="s">
        <v>63</v>
      </c>
      <c r="B96" s="47" t="s">
        <v>13</v>
      </c>
      <c r="C96" s="755" t="str">
        <f>+D96</f>
        <v>***</v>
      </c>
      <c r="D96" s="364" t="str">
        <f>+C22</f>
        <v>***</v>
      </c>
      <c r="E96" s="364" t="str">
        <f>+D22</f>
        <v>***</v>
      </c>
      <c r="F96" s="363" t="str">
        <f>+D22</f>
        <v>***</v>
      </c>
      <c r="G96" s="728" t="str">
        <f>+H96</f>
        <v>***</v>
      </c>
      <c r="H96" s="364" t="s">
        <v>38</v>
      </c>
      <c r="I96" s="364" t="s">
        <v>38</v>
      </c>
      <c r="J96" s="363" t="s">
        <v>38</v>
      </c>
    </row>
    <row r="97" spans="1:10" outlineLevel="1">
      <c r="A97" s="32" t="s">
        <v>53</v>
      </c>
      <c r="B97" s="55" t="s">
        <v>465</v>
      </c>
      <c r="C97" s="755" t="str">
        <f>+D97</f>
        <v>****</v>
      </c>
      <c r="D97" s="364" t="s">
        <v>37</v>
      </c>
      <c r="E97" s="364" t="s">
        <v>37</v>
      </c>
      <c r="F97" s="363" t="s">
        <v>15</v>
      </c>
      <c r="G97" s="728" t="str">
        <f t="shared" ref="G97:G98" si="5">+H97</f>
        <v>****</v>
      </c>
      <c r="H97" s="364" t="s">
        <v>37</v>
      </c>
      <c r="I97" s="364" t="s">
        <v>37</v>
      </c>
      <c r="J97" s="363" t="s">
        <v>15</v>
      </c>
    </row>
    <row r="98" spans="1:10" outlineLevel="1">
      <c r="A98" s="32" t="s">
        <v>54</v>
      </c>
      <c r="B98" s="47" t="s">
        <v>288</v>
      </c>
      <c r="C98" s="755" t="str">
        <f>+D98</f>
        <v>*****</v>
      </c>
      <c r="D98" s="371" t="s">
        <v>208</v>
      </c>
      <c r="E98" s="371" t="s">
        <v>208</v>
      </c>
      <c r="F98" s="370" t="s">
        <v>208</v>
      </c>
      <c r="G98" s="728" t="str">
        <f t="shared" si="5"/>
        <v>*****</v>
      </c>
      <c r="H98" s="371" t="s">
        <v>208</v>
      </c>
      <c r="I98" s="371" t="s">
        <v>208</v>
      </c>
      <c r="J98" s="370" t="s">
        <v>208</v>
      </c>
    </row>
    <row r="99" spans="1:10" ht="15.75" outlineLevel="1" thickBot="1">
      <c r="A99" s="36" t="s">
        <v>64</v>
      </c>
      <c r="B99" s="49" t="s">
        <v>463</v>
      </c>
      <c r="C99" s="757"/>
      <c r="D99" s="44"/>
      <c r="E99" s="732"/>
      <c r="F99" s="38"/>
      <c r="G99" s="732"/>
      <c r="H99" s="44"/>
      <c r="I99" s="732"/>
      <c r="J99" s="38"/>
    </row>
    <row r="100" spans="1:10" ht="15.75" outlineLevel="1" thickTop="1"/>
    <row r="101" spans="1:10">
      <c r="A101" s="355" t="s">
        <v>659</v>
      </c>
    </row>
    <row r="102" spans="1:10" ht="96.75" customHeight="1">
      <c r="A102" s="1018" t="s">
        <v>492</v>
      </c>
      <c r="B102" s="1018"/>
      <c r="C102" s="1018"/>
      <c r="D102" s="1018"/>
      <c r="E102" s="1018"/>
    </row>
  </sheetData>
  <mergeCells count="2080">
    <mergeCell ref="XDZ31:XEF31"/>
    <mergeCell ref="XEH31:XEN31"/>
    <mergeCell ref="XEP31:XEV31"/>
    <mergeCell ref="XEX31:XFD31"/>
    <mergeCell ref="XCL31:XCR31"/>
    <mergeCell ref="XCT31:XCZ31"/>
    <mergeCell ref="XDB31:XDH31"/>
    <mergeCell ref="XDJ31:XDP31"/>
    <mergeCell ref="XDR31:XDX31"/>
    <mergeCell ref="XAX31:XBD31"/>
    <mergeCell ref="XBF31:XBL31"/>
    <mergeCell ref="XBN31:XBT31"/>
    <mergeCell ref="XBV31:XCB31"/>
    <mergeCell ref="XCD31:XCJ31"/>
    <mergeCell ref="WZJ31:WZP31"/>
    <mergeCell ref="WZR31:WZX31"/>
    <mergeCell ref="WZZ31:XAF31"/>
    <mergeCell ref="XAH31:XAN31"/>
    <mergeCell ref="XAP31:XAV31"/>
    <mergeCell ref="WXV31:WYB31"/>
    <mergeCell ref="WYD31:WYJ31"/>
    <mergeCell ref="WYL31:WYR31"/>
    <mergeCell ref="WYT31:WYZ31"/>
    <mergeCell ref="WZB31:WZH31"/>
    <mergeCell ref="WWH31:WWN31"/>
    <mergeCell ref="WWP31:WWV31"/>
    <mergeCell ref="WWX31:WXD31"/>
    <mergeCell ref="WXF31:WXL31"/>
    <mergeCell ref="WXN31:WXT31"/>
    <mergeCell ref="WUT31:WUZ31"/>
    <mergeCell ref="WVB31:WVH31"/>
    <mergeCell ref="WVJ31:WVP31"/>
    <mergeCell ref="WVR31:WVX31"/>
    <mergeCell ref="WVZ31:WWF31"/>
    <mergeCell ref="WTF31:WTL31"/>
    <mergeCell ref="WTN31:WTT31"/>
    <mergeCell ref="WTV31:WUB31"/>
    <mergeCell ref="WUD31:WUJ31"/>
    <mergeCell ref="WUL31:WUR31"/>
    <mergeCell ref="WRR31:WRX31"/>
    <mergeCell ref="WRZ31:WSF31"/>
    <mergeCell ref="WSH31:WSN31"/>
    <mergeCell ref="WSP31:WSV31"/>
    <mergeCell ref="WSX31:WTD31"/>
    <mergeCell ref="WQD31:WQJ31"/>
    <mergeCell ref="WQL31:WQR31"/>
    <mergeCell ref="WQT31:WQZ31"/>
    <mergeCell ref="WRB31:WRH31"/>
    <mergeCell ref="WRJ31:WRP31"/>
    <mergeCell ref="WOP31:WOV31"/>
    <mergeCell ref="WOX31:WPD31"/>
    <mergeCell ref="WPF31:WPL31"/>
    <mergeCell ref="WPN31:WPT31"/>
    <mergeCell ref="WPV31:WQB31"/>
    <mergeCell ref="WNB31:WNH31"/>
    <mergeCell ref="WNJ31:WNP31"/>
    <mergeCell ref="WNR31:WNX31"/>
    <mergeCell ref="WNZ31:WOF31"/>
    <mergeCell ref="WOH31:WON31"/>
    <mergeCell ref="WLN31:WLT31"/>
    <mergeCell ref="WLV31:WMB31"/>
    <mergeCell ref="WMD31:WMJ31"/>
    <mergeCell ref="WML31:WMR31"/>
    <mergeCell ref="WMT31:WMZ31"/>
    <mergeCell ref="WJZ31:WKF31"/>
    <mergeCell ref="WKH31:WKN31"/>
    <mergeCell ref="WKP31:WKV31"/>
    <mergeCell ref="WKX31:WLD31"/>
    <mergeCell ref="WLF31:WLL31"/>
    <mergeCell ref="WIL31:WIR31"/>
    <mergeCell ref="WIT31:WIZ31"/>
    <mergeCell ref="WJB31:WJH31"/>
    <mergeCell ref="WJJ31:WJP31"/>
    <mergeCell ref="WJR31:WJX31"/>
    <mergeCell ref="WGX31:WHD31"/>
    <mergeCell ref="WHF31:WHL31"/>
    <mergeCell ref="WHN31:WHT31"/>
    <mergeCell ref="WHV31:WIB31"/>
    <mergeCell ref="WID31:WIJ31"/>
    <mergeCell ref="WFJ31:WFP31"/>
    <mergeCell ref="WFR31:WFX31"/>
    <mergeCell ref="WFZ31:WGF31"/>
    <mergeCell ref="WGH31:WGN31"/>
    <mergeCell ref="WGP31:WGV31"/>
    <mergeCell ref="WDV31:WEB31"/>
    <mergeCell ref="WED31:WEJ31"/>
    <mergeCell ref="WEL31:WER31"/>
    <mergeCell ref="WET31:WEZ31"/>
    <mergeCell ref="WFB31:WFH31"/>
    <mergeCell ref="WCH31:WCN31"/>
    <mergeCell ref="WCP31:WCV31"/>
    <mergeCell ref="WCX31:WDD31"/>
    <mergeCell ref="WDF31:WDL31"/>
    <mergeCell ref="WDN31:WDT31"/>
    <mergeCell ref="WAT31:WAZ31"/>
    <mergeCell ref="WBB31:WBH31"/>
    <mergeCell ref="WBJ31:WBP31"/>
    <mergeCell ref="WBR31:WBX31"/>
    <mergeCell ref="WBZ31:WCF31"/>
    <mergeCell ref="VZF31:VZL31"/>
    <mergeCell ref="VZN31:VZT31"/>
    <mergeCell ref="VZV31:WAB31"/>
    <mergeCell ref="WAD31:WAJ31"/>
    <mergeCell ref="WAL31:WAR31"/>
    <mergeCell ref="VXR31:VXX31"/>
    <mergeCell ref="VXZ31:VYF31"/>
    <mergeCell ref="VYH31:VYN31"/>
    <mergeCell ref="VYP31:VYV31"/>
    <mergeCell ref="VYX31:VZD31"/>
    <mergeCell ref="VWD31:VWJ31"/>
    <mergeCell ref="VWL31:VWR31"/>
    <mergeCell ref="VWT31:VWZ31"/>
    <mergeCell ref="VXB31:VXH31"/>
    <mergeCell ref="VXJ31:VXP31"/>
    <mergeCell ref="VUP31:VUV31"/>
    <mergeCell ref="VUX31:VVD31"/>
    <mergeCell ref="VVF31:VVL31"/>
    <mergeCell ref="VVN31:VVT31"/>
    <mergeCell ref="VVV31:VWB31"/>
    <mergeCell ref="VTB31:VTH31"/>
    <mergeCell ref="VTJ31:VTP31"/>
    <mergeCell ref="VTR31:VTX31"/>
    <mergeCell ref="VTZ31:VUF31"/>
    <mergeCell ref="VUH31:VUN31"/>
    <mergeCell ref="VRN31:VRT31"/>
    <mergeCell ref="VRV31:VSB31"/>
    <mergeCell ref="VSD31:VSJ31"/>
    <mergeCell ref="VSL31:VSR31"/>
    <mergeCell ref="VST31:VSZ31"/>
    <mergeCell ref="VPZ31:VQF31"/>
    <mergeCell ref="VQH31:VQN31"/>
    <mergeCell ref="VQP31:VQV31"/>
    <mergeCell ref="VQX31:VRD31"/>
    <mergeCell ref="VRF31:VRL31"/>
    <mergeCell ref="VOL31:VOR31"/>
    <mergeCell ref="VOT31:VOZ31"/>
    <mergeCell ref="VPB31:VPH31"/>
    <mergeCell ref="VPJ31:VPP31"/>
    <mergeCell ref="VPR31:VPX31"/>
    <mergeCell ref="VMX31:VND31"/>
    <mergeCell ref="VNF31:VNL31"/>
    <mergeCell ref="VNN31:VNT31"/>
    <mergeCell ref="VNV31:VOB31"/>
    <mergeCell ref="VOD31:VOJ31"/>
    <mergeCell ref="VLJ31:VLP31"/>
    <mergeCell ref="VLR31:VLX31"/>
    <mergeCell ref="VLZ31:VMF31"/>
    <mergeCell ref="VMH31:VMN31"/>
    <mergeCell ref="VMP31:VMV31"/>
    <mergeCell ref="VJV31:VKB31"/>
    <mergeCell ref="VKD31:VKJ31"/>
    <mergeCell ref="VKL31:VKR31"/>
    <mergeCell ref="VKT31:VKZ31"/>
    <mergeCell ref="VLB31:VLH31"/>
    <mergeCell ref="VIH31:VIN31"/>
    <mergeCell ref="VIP31:VIV31"/>
    <mergeCell ref="VIX31:VJD31"/>
    <mergeCell ref="VJF31:VJL31"/>
    <mergeCell ref="VJN31:VJT31"/>
    <mergeCell ref="VGT31:VGZ31"/>
    <mergeCell ref="VHB31:VHH31"/>
    <mergeCell ref="VHJ31:VHP31"/>
    <mergeCell ref="VHR31:VHX31"/>
    <mergeCell ref="VHZ31:VIF31"/>
    <mergeCell ref="VFF31:VFL31"/>
    <mergeCell ref="VFN31:VFT31"/>
    <mergeCell ref="VFV31:VGB31"/>
    <mergeCell ref="VGD31:VGJ31"/>
    <mergeCell ref="VGL31:VGR31"/>
    <mergeCell ref="VDR31:VDX31"/>
    <mergeCell ref="VDZ31:VEF31"/>
    <mergeCell ref="VEH31:VEN31"/>
    <mergeCell ref="VEP31:VEV31"/>
    <mergeCell ref="VEX31:VFD31"/>
    <mergeCell ref="VCD31:VCJ31"/>
    <mergeCell ref="VCL31:VCR31"/>
    <mergeCell ref="VCT31:VCZ31"/>
    <mergeCell ref="VDB31:VDH31"/>
    <mergeCell ref="VDJ31:VDP31"/>
    <mergeCell ref="VAP31:VAV31"/>
    <mergeCell ref="VAX31:VBD31"/>
    <mergeCell ref="VBF31:VBL31"/>
    <mergeCell ref="VBN31:VBT31"/>
    <mergeCell ref="VBV31:VCB31"/>
    <mergeCell ref="UZB31:UZH31"/>
    <mergeCell ref="UZJ31:UZP31"/>
    <mergeCell ref="UZR31:UZX31"/>
    <mergeCell ref="UZZ31:VAF31"/>
    <mergeCell ref="VAH31:VAN31"/>
    <mergeCell ref="UXN31:UXT31"/>
    <mergeCell ref="UXV31:UYB31"/>
    <mergeCell ref="UYD31:UYJ31"/>
    <mergeCell ref="UYL31:UYR31"/>
    <mergeCell ref="UYT31:UYZ31"/>
    <mergeCell ref="UVZ31:UWF31"/>
    <mergeCell ref="UWH31:UWN31"/>
    <mergeCell ref="UWP31:UWV31"/>
    <mergeCell ref="UWX31:UXD31"/>
    <mergeCell ref="UXF31:UXL31"/>
    <mergeCell ref="UUL31:UUR31"/>
    <mergeCell ref="UUT31:UUZ31"/>
    <mergeCell ref="UVB31:UVH31"/>
    <mergeCell ref="UVJ31:UVP31"/>
    <mergeCell ref="UVR31:UVX31"/>
    <mergeCell ref="USX31:UTD31"/>
    <mergeCell ref="UTF31:UTL31"/>
    <mergeCell ref="UTN31:UTT31"/>
    <mergeCell ref="UTV31:UUB31"/>
    <mergeCell ref="UUD31:UUJ31"/>
    <mergeCell ref="URJ31:URP31"/>
    <mergeCell ref="URR31:URX31"/>
    <mergeCell ref="URZ31:USF31"/>
    <mergeCell ref="USH31:USN31"/>
    <mergeCell ref="USP31:USV31"/>
    <mergeCell ref="UPV31:UQB31"/>
    <mergeCell ref="UQD31:UQJ31"/>
    <mergeCell ref="UQL31:UQR31"/>
    <mergeCell ref="UQT31:UQZ31"/>
    <mergeCell ref="URB31:URH31"/>
    <mergeCell ref="UOH31:UON31"/>
    <mergeCell ref="UOP31:UOV31"/>
    <mergeCell ref="UOX31:UPD31"/>
    <mergeCell ref="UPF31:UPL31"/>
    <mergeCell ref="UPN31:UPT31"/>
    <mergeCell ref="UMT31:UMZ31"/>
    <mergeCell ref="UNB31:UNH31"/>
    <mergeCell ref="UNJ31:UNP31"/>
    <mergeCell ref="UNR31:UNX31"/>
    <mergeCell ref="UNZ31:UOF31"/>
    <mergeCell ref="ULF31:ULL31"/>
    <mergeCell ref="ULN31:ULT31"/>
    <mergeCell ref="ULV31:UMB31"/>
    <mergeCell ref="UMD31:UMJ31"/>
    <mergeCell ref="UML31:UMR31"/>
    <mergeCell ref="UJR31:UJX31"/>
    <mergeCell ref="UJZ31:UKF31"/>
    <mergeCell ref="UKH31:UKN31"/>
    <mergeCell ref="UKP31:UKV31"/>
    <mergeCell ref="UKX31:ULD31"/>
    <mergeCell ref="UID31:UIJ31"/>
    <mergeCell ref="UIL31:UIR31"/>
    <mergeCell ref="UIT31:UIZ31"/>
    <mergeCell ref="UJB31:UJH31"/>
    <mergeCell ref="UJJ31:UJP31"/>
    <mergeCell ref="UGP31:UGV31"/>
    <mergeCell ref="UGX31:UHD31"/>
    <mergeCell ref="UHF31:UHL31"/>
    <mergeCell ref="UHN31:UHT31"/>
    <mergeCell ref="UHV31:UIB31"/>
    <mergeCell ref="UFB31:UFH31"/>
    <mergeCell ref="UFJ31:UFP31"/>
    <mergeCell ref="UFR31:UFX31"/>
    <mergeCell ref="UFZ31:UGF31"/>
    <mergeCell ref="UGH31:UGN31"/>
    <mergeCell ref="UDN31:UDT31"/>
    <mergeCell ref="UDV31:UEB31"/>
    <mergeCell ref="UED31:UEJ31"/>
    <mergeCell ref="UEL31:UER31"/>
    <mergeCell ref="UET31:UEZ31"/>
    <mergeCell ref="UBZ31:UCF31"/>
    <mergeCell ref="UCH31:UCN31"/>
    <mergeCell ref="UCP31:UCV31"/>
    <mergeCell ref="UCX31:UDD31"/>
    <mergeCell ref="UDF31:UDL31"/>
    <mergeCell ref="UAL31:UAR31"/>
    <mergeCell ref="UAT31:UAZ31"/>
    <mergeCell ref="UBB31:UBH31"/>
    <mergeCell ref="UBJ31:UBP31"/>
    <mergeCell ref="UBR31:UBX31"/>
    <mergeCell ref="TYX31:TZD31"/>
    <mergeCell ref="TZF31:TZL31"/>
    <mergeCell ref="TZN31:TZT31"/>
    <mergeCell ref="TZV31:UAB31"/>
    <mergeCell ref="UAD31:UAJ31"/>
    <mergeCell ref="TXJ31:TXP31"/>
    <mergeCell ref="TXR31:TXX31"/>
    <mergeCell ref="TXZ31:TYF31"/>
    <mergeCell ref="TYH31:TYN31"/>
    <mergeCell ref="TYP31:TYV31"/>
    <mergeCell ref="TVV31:TWB31"/>
    <mergeCell ref="TWD31:TWJ31"/>
    <mergeCell ref="TWL31:TWR31"/>
    <mergeCell ref="TWT31:TWZ31"/>
    <mergeCell ref="TXB31:TXH31"/>
    <mergeCell ref="TUH31:TUN31"/>
    <mergeCell ref="TUP31:TUV31"/>
    <mergeCell ref="TUX31:TVD31"/>
    <mergeCell ref="TVF31:TVL31"/>
    <mergeCell ref="TVN31:TVT31"/>
    <mergeCell ref="TST31:TSZ31"/>
    <mergeCell ref="TTB31:TTH31"/>
    <mergeCell ref="TTJ31:TTP31"/>
    <mergeCell ref="TTR31:TTX31"/>
    <mergeCell ref="TTZ31:TUF31"/>
    <mergeCell ref="TRF31:TRL31"/>
    <mergeCell ref="TRN31:TRT31"/>
    <mergeCell ref="TRV31:TSB31"/>
    <mergeCell ref="TSD31:TSJ31"/>
    <mergeCell ref="TSL31:TSR31"/>
    <mergeCell ref="TPR31:TPX31"/>
    <mergeCell ref="TPZ31:TQF31"/>
    <mergeCell ref="TQH31:TQN31"/>
    <mergeCell ref="TQP31:TQV31"/>
    <mergeCell ref="TQX31:TRD31"/>
    <mergeCell ref="TOD31:TOJ31"/>
    <mergeCell ref="TOL31:TOR31"/>
    <mergeCell ref="TOT31:TOZ31"/>
    <mergeCell ref="TPB31:TPH31"/>
    <mergeCell ref="TPJ31:TPP31"/>
    <mergeCell ref="TMP31:TMV31"/>
    <mergeCell ref="TMX31:TND31"/>
    <mergeCell ref="TNF31:TNL31"/>
    <mergeCell ref="TNN31:TNT31"/>
    <mergeCell ref="TNV31:TOB31"/>
    <mergeCell ref="TLB31:TLH31"/>
    <mergeCell ref="TLJ31:TLP31"/>
    <mergeCell ref="TLR31:TLX31"/>
    <mergeCell ref="TLZ31:TMF31"/>
    <mergeCell ref="TMH31:TMN31"/>
    <mergeCell ref="TJN31:TJT31"/>
    <mergeCell ref="TJV31:TKB31"/>
    <mergeCell ref="TKD31:TKJ31"/>
    <mergeCell ref="TKL31:TKR31"/>
    <mergeCell ref="TKT31:TKZ31"/>
    <mergeCell ref="THZ31:TIF31"/>
    <mergeCell ref="TIH31:TIN31"/>
    <mergeCell ref="TIP31:TIV31"/>
    <mergeCell ref="TIX31:TJD31"/>
    <mergeCell ref="TJF31:TJL31"/>
    <mergeCell ref="TGL31:TGR31"/>
    <mergeCell ref="TGT31:TGZ31"/>
    <mergeCell ref="THB31:THH31"/>
    <mergeCell ref="THJ31:THP31"/>
    <mergeCell ref="THR31:THX31"/>
    <mergeCell ref="TEX31:TFD31"/>
    <mergeCell ref="TFF31:TFL31"/>
    <mergeCell ref="TFN31:TFT31"/>
    <mergeCell ref="TFV31:TGB31"/>
    <mergeCell ref="TGD31:TGJ31"/>
    <mergeCell ref="TDJ31:TDP31"/>
    <mergeCell ref="TDR31:TDX31"/>
    <mergeCell ref="TDZ31:TEF31"/>
    <mergeCell ref="TEH31:TEN31"/>
    <mergeCell ref="TEP31:TEV31"/>
    <mergeCell ref="TBV31:TCB31"/>
    <mergeCell ref="TCD31:TCJ31"/>
    <mergeCell ref="TCL31:TCR31"/>
    <mergeCell ref="TCT31:TCZ31"/>
    <mergeCell ref="TDB31:TDH31"/>
    <mergeCell ref="TAH31:TAN31"/>
    <mergeCell ref="TAP31:TAV31"/>
    <mergeCell ref="TAX31:TBD31"/>
    <mergeCell ref="TBF31:TBL31"/>
    <mergeCell ref="TBN31:TBT31"/>
    <mergeCell ref="SYT31:SYZ31"/>
    <mergeCell ref="SZB31:SZH31"/>
    <mergeCell ref="SZJ31:SZP31"/>
    <mergeCell ref="SZR31:SZX31"/>
    <mergeCell ref="SZZ31:TAF31"/>
    <mergeCell ref="SXF31:SXL31"/>
    <mergeCell ref="SXN31:SXT31"/>
    <mergeCell ref="SXV31:SYB31"/>
    <mergeCell ref="SYD31:SYJ31"/>
    <mergeCell ref="SYL31:SYR31"/>
    <mergeCell ref="SVR31:SVX31"/>
    <mergeCell ref="SVZ31:SWF31"/>
    <mergeCell ref="SWH31:SWN31"/>
    <mergeCell ref="SWP31:SWV31"/>
    <mergeCell ref="SWX31:SXD31"/>
    <mergeCell ref="SUD31:SUJ31"/>
    <mergeCell ref="SUL31:SUR31"/>
    <mergeCell ref="SUT31:SUZ31"/>
    <mergeCell ref="SVB31:SVH31"/>
    <mergeCell ref="SVJ31:SVP31"/>
    <mergeCell ref="SSP31:SSV31"/>
    <mergeCell ref="SSX31:STD31"/>
    <mergeCell ref="STF31:STL31"/>
    <mergeCell ref="STN31:STT31"/>
    <mergeCell ref="STV31:SUB31"/>
    <mergeCell ref="SRB31:SRH31"/>
    <mergeCell ref="SRJ31:SRP31"/>
    <mergeCell ref="SRR31:SRX31"/>
    <mergeCell ref="SRZ31:SSF31"/>
    <mergeCell ref="SSH31:SSN31"/>
    <mergeCell ref="SPN31:SPT31"/>
    <mergeCell ref="SPV31:SQB31"/>
    <mergeCell ref="SQD31:SQJ31"/>
    <mergeCell ref="SQL31:SQR31"/>
    <mergeCell ref="SQT31:SQZ31"/>
    <mergeCell ref="SNZ31:SOF31"/>
    <mergeCell ref="SOH31:SON31"/>
    <mergeCell ref="SOP31:SOV31"/>
    <mergeCell ref="SOX31:SPD31"/>
    <mergeCell ref="SPF31:SPL31"/>
    <mergeCell ref="SML31:SMR31"/>
    <mergeCell ref="SMT31:SMZ31"/>
    <mergeCell ref="SNB31:SNH31"/>
    <mergeCell ref="SNJ31:SNP31"/>
    <mergeCell ref="SNR31:SNX31"/>
    <mergeCell ref="SKX31:SLD31"/>
    <mergeCell ref="SLF31:SLL31"/>
    <mergeCell ref="SLN31:SLT31"/>
    <mergeCell ref="SLV31:SMB31"/>
    <mergeCell ref="SMD31:SMJ31"/>
    <mergeCell ref="SJJ31:SJP31"/>
    <mergeCell ref="SJR31:SJX31"/>
    <mergeCell ref="SJZ31:SKF31"/>
    <mergeCell ref="SKH31:SKN31"/>
    <mergeCell ref="SKP31:SKV31"/>
    <mergeCell ref="SHV31:SIB31"/>
    <mergeCell ref="SID31:SIJ31"/>
    <mergeCell ref="SIL31:SIR31"/>
    <mergeCell ref="SIT31:SIZ31"/>
    <mergeCell ref="SJB31:SJH31"/>
    <mergeCell ref="SGH31:SGN31"/>
    <mergeCell ref="SGP31:SGV31"/>
    <mergeCell ref="SGX31:SHD31"/>
    <mergeCell ref="SHF31:SHL31"/>
    <mergeCell ref="SHN31:SHT31"/>
    <mergeCell ref="SET31:SEZ31"/>
    <mergeCell ref="SFB31:SFH31"/>
    <mergeCell ref="SFJ31:SFP31"/>
    <mergeCell ref="SFR31:SFX31"/>
    <mergeCell ref="SFZ31:SGF31"/>
    <mergeCell ref="SDF31:SDL31"/>
    <mergeCell ref="SDN31:SDT31"/>
    <mergeCell ref="SDV31:SEB31"/>
    <mergeCell ref="SED31:SEJ31"/>
    <mergeCell ref="SEL31:SER31"/>
    <mergeCell ref="SBR31:SBX31"/>
    <mergeCell ref="SBZ31:SCF31"/>
    <mergeCell ref="SCH31:SCN31"/>
    <mergeCell ref="SCP31:SCV31"/>
    <mergeCell ref="SCX31:SDD31"/>
    <mergeCell ref="SAD31:SAJ31"/>
    <mergeCell ref="SAL31:SAR31"/>
    <mergeCell ref="SAT31:SAZ31"/>
    <mergeCell ref="SBB31:SBH31"/>
    <mergeCell ref="SBJ31:SBP31"/>
    <mergeCell ref="RYP31:RYV31"/>
    <mergeCell ref="RYX31:RZD31"/>
    <mergeCell ref="RZF31:RZL31"/>
    <mergeCell ref="RZN31:RZT31"/>
    <mergeCell ref="RZV31:SAB31"/>
    <mergeCell ref="RXB31:RXH31"/>
    <mergeCell ref="RXJ31:RXP31"/>
    <mergeCell ref="RXR31:RXX31"/>
    <mergeCell ref="RXZ31:RYF31"/>
    <mergeCell ref="RYH31:RYN31"/>
    <mergeCell ref="RVN31:RVT31"/>
    <mergeCell ref="RVV31:RWB31"/>
    <mergeCell ref="RWD31:RWJ31"/>
    <mergeCell ref="RWL31:RWR31"/>
    <mergeCell ref="RWT31:RWZ31"/>
    <mergeCell ref="RTZ31:RUF31"/>
    <mergeCell ref="RUH31:RUN31"/>
    <mergeCell ref="RUP31:RUV31"/>
    <mergeCell ref="RUX31:RVD31"/>
    <mergeCell ref="RVF31:RVL31"/>
    <mergeCell ref="RSL31:RSR31"/>
    <mergeCell ref="RST31:RSZ31"/>
    <mergeCell ref="RTB31:RTH31"/>
    <mergeCell ref="RTJ31:RTP31"/>
    <mergeCell ref="RTR31:RTX31"/>
    <mergeCell ref="RQX31:RRD31"/>
    <mergeCell ref="RRF31:RRL31"/>
    <mergeCell ref="RRN31:RRT31"/>
    <mergeCell ref="RRV31:RSB31"/>
    <mergeCell ref="RSD31:RSJ31"/>
    <mergeCell ref="RPJ31:RPP31"/>
    <mergeCell ref="RPR31:RPX31"/>
    <mergeCell ref="RPZ31:RQF31"/>
    <mergeCell ref="RQH31:RQN31"/>
    <mergeCell ref="RQP31:RQV31"/>
    <mergeCell ref="RNV31:ROB31"/>
    <mergeCell ref="ROD31:ROJ31"/>
    <mergeCell ref="ROL31:ROR31"/>
    <mergeCell ref="ROT31:ROZ31"/>
    <mergeCell ref="RPB31:RPH31"/>
    <mergeCell ref="RMH31:RMN31"/>
    <mergeCell ref="RMP31:RMV31"/>
    <mergeCell ref="RMX31:RND31"/>
    <mergeCell ref="RNF31:RNL31"/>
    <mergeCell ref="RNN31:RNT31"/>
    <mergeCell ref="RKT31:RKZ31"/>
    <mergeCell ref="RLB31:RLH31"/>
    <mergeCell ref="RLJ31:RLP31"/>
    <mergeCell ref="RLR31:RLX31"/>
    <mergeCell ref="RLZ31:RMF31"/>
    <mergeCell ref="RJF31:RJL31"/>
    <mergeCell ref="RJN31:RJT31"/>
    <mergeCell ref="RJV31:RKB31"/>
    <mergeCell ref="RKD31:RKJ31"/>
    <mergeCell ref="RKL31:RKR31"/>
    <mergeCell ref="RHR31:RHX31"/>
    <mergeCell ref="RHZ31:RIF31"/>
    <mergeCell ref="RIH31:RIN31"/>
    <mergeCell ref="RIP31:RIV31"/>
    <mergeCell ref="RIX31:RJD31"/>
    <mergeCell ref="RGD31:RGJ31"/>
    <mergeCell ref="RGL31:RGR31"/>
    <mergeCell ref="RGT31:RGZ31"/>
    <mergeCell ref="RHB31:RHH31"/>
    <mergeCell ref="RHJ31:RHP31"/>
    <mergeCell ref="REP31:REV31"/>
    <mergeCell ref="REX31:RFD31"/>
    <mergeCell ref="RFF31:RFL31"/>
    <mergeCell ref="RFN31:RFT31"/>
    <mergeCell ref="RFV31:RGB31"/>
    <mergeCell ref="RDB31:RDH31"/>
    <mergeCell ref="RDJ31:RDP31"/>
    <mergeCell ref="RDR31:RDX31"/>
    <mergeCell ref="RDZ31:REF31"/>
    <mergeCell ref="REH31:REN31"/>
    <mergeCell ref="RBN31:RBT31"/>
    <mergeCell ref="RBV31:RCB31"/>
    <mergeCell ref="RCD31:RCJ31"/>
    <mergeCell ref="RCL31:RCR31"/>
    <mergeCell ref="RCT31:RCZ31"/>
    <mergeCell ref="QZZ31:RAF31"/>
    <mergeCell ref="RAH31:RAN31"/>
    <mergeCell ref="RAP31:RAV31"/>
    <mergeCell ref="RAX31:RBD31"/>
    <mergeCell ref="RBF31:RBL31"/>
    <mergeCell ref="QYL31:QYR31"/>
    <mergeCell ref="QYT31:QYZ31"/>
    <mergeCell ref="QZB31:QZH31"/>
    <mergeCell ref="QZJ31:QZP31"/>
    <mergeCell ref="QZR31:QZX31"/>
    <mergeCell ref="QWX31:QXD31"/>
    <mergeCell ref="QXF31:QXL31"/>
    <mergeCell ref="QXN31:QXT31"/>
    <mergeCell ref="QXV31:QYB31"/>
    <mergeCell ref="QYD31:QYJ31"/>
    <mergeCell ref="QVJ31:QVP31"/>
    <mergeCell ref="QVR31:QVX31"/>
    <mergeCell ref="QVZ31:QWF31"/>
    <mergeCell ref="QWH31:QWN31"/>
    <mergeCell ref="QWP31:QWV31"/>
    <mergeCell ref="QTV31:QUB31"/>
    <mergeCell ref="QUD31:QUJ31"/>
    <mergeCell ref="QUL31:QUR31"/>
    <mergeCell ref="QUT31:QUZ31"/>
    <mergeCell ref="QVB31:QVH31"/>
    <mergeCell ref="QSH31:QSN31"/>
    <mergeCell ref="QSP31:QSV31"/>
    <mergeCell ref="QSX31:QTD31"/>
    <mergeCell ref="QTF31:QTL31"/>
    <mergeCell ref="QTN31:QTT31"/>
    <mergeCell ref="QQT31:QQZ31"/>
    <mergeCell ref="QRB31:QRH31"/>
    <mergeCell ref="QRJ31:QRP31"/>
    <mergeCell ref="QRR31:QRX31"/>
    <mergeCell ref="QRZ31:QSF31"/>
    <mergeCell ref="QPF31:QPL31"/>
    <mergeCell ref="QPN31:QPT31"/>
    <mergeCell ref="QPV31:QQB31"/>
    <mergeCell ref="QQD31:QQJ31"/>
    <mergeCell ref="QQL31:QQR31"/>
    <mergeCell ref="QNR31:QNX31"/>
    <mergeCell ref="QNZ31:QOF31"/>
    <mergeCell ref="QOH31:QON31"/>
    <mergeCell ref="QOP31:QOV31"/>
    <mergeCell ref="QOX31:QPD31"/>
    <mergeCell ref="QMD31:QMJ31"/>
    <mergeCell ref="QML31:QMR31"/>
    <mergeCell ref="QMT31:QMZ31"/>
    <mergeCell ref="QNB31:QNH31"/>
    <mergeCell ref="QNJ31:QNP31"/>
    <mergeCell ref="QKP31:QKV31"/>
    <mergeCell ref="QKX31:QLD31"/>
    <mergeCell ref="QLF31:QLL31"/>
    <mergeCell ref="QLN31:QLT31"/>
    <mergeCell ref="QLV31:QMB31"/>
    <mergeCell ref="QJB31:QJH31"/>
    <mergeCell ref="QJJ31:QJP31"/>
    <mergeCell ref="QJR31:QJX31"/>
    <mergeCell ref="QJZ31:QKF31"/>
    <mergeCell ref="QKH31:QKN31"/>
    <mergeCell ref="QHN31:QHT31"/>
    <mergeCell ref="QHV31:QIB31"/>
    <mergeCell ref="QID31:QIJ31"/>
    <mergeCell ref="QIL31:QIR31"/>
    <mergeCell ref="QIT31:QIZ31"/>
    <mergeCell ref="QFZ31:QGF31"/>
    <mergeCell ref="QGH31:QGN31"/>
    <mergeCell ref="QGP31:QGV31"/>
    <mergeCell ref="QGX31:QHD31"/>
    <mergeCell ref="QHF31:QHL31"/>
    <mergeCell ref="QEL31:QER31"/>
    <mergeCell ref="QET31:QEZ31"/>
    <mergeCell ref="QFB31:QFH31"/>
    <mergeCell ref="QFJ31:QFP31"/>
    <mergeCell ref="QFR31:QFX31"/>
    <mergeCell ref="QCX31:QDD31"/>
    <mergeCell ref="QDF31:QDL31"/>
    <mergeCell ref="QDN31:QDT31"/>
    <mergeCell ref="QDV31:QEB31"/>
    <mergeCell ref="QED31:QEJ31"/>
    <mergeCell ref="QBJ31:QBP31"/>
    <mergeCell ref="QBR31:QBX31"/>
    <mergeCell ref="QBZ31:QCF31"/>
    <mergeCell ref="QCH31:QCN31"/>
    <mergeCell ref="QCP31:QCV31"/>
    <mergeCell ref="PZV31:QAB31"/>
    <mergeCell ref="QAD31:QAJ31"/>
    <mergeCell ref="QAL31:QAR31"/>
    <mergeCell ref="QAT31:QAZ31"/>
    <mergeCell ref="QBB31:QBH31"/>
    <mergeCell ref="PYH31:PYN31"/>
    <mergeCell ref="PYP31:PYV31"/>
    <mergeCell ref="PYX31:PZD31"/>
    <mergeCell ref="PZF31:PZL31"/>
    <mergeCell ref="PZN31:PZT31"/>
    <mergeCell ref="PWT31:PWZ31"/>
    <mergeCell ref="PXB31:PXH31"/>
    <mergeCell ref="PXJ31:PXP31"/>
    <mergeCell ref="PXR31:PXX31"/>
    <mergeCell ref="PXZ31:PYF31"/>
    <mergeCell ref="PVF31:PVL31"/>
    <mergeCell ref="PVN31:PVT31"/>
    <mergeCell ref="PVV31:PWB31"/>
    <mergeCell ref="PWD31:PWJ31"/>
    <mergeCell ref="PWL31:PWR31"/>
    <mergeCell ref="PTR31:PTX31"/>
    <mergeCell ref="PTZ31:PUF31"/>
    <mergeCell ref="PUH31:PUN31"/>
    <mergeCell ref="PUP31:PUV31"/>
    <mergeCell ref="PUX31:PVD31"/>
    <mergeCell ref="PSD31:PSJ31"/>
    <mergeCell ref="PSL31:PSR31"/>
    <mergeCell ref="PST31:PSZ31"/>
    <mergeCell ref="PTB31:PTH31"/>
    <mergeCell ref="PTJ31:PTP31"/>
    <mergeCell ref="PQP31:PQV31"/>
    <mergeCell ref="PQX31:PRD31"/>
    <mergeCell ref="PRF31:PRL31"/>
    <mergeCell ref="PRN31:PRT31"/>
    <mergeCell ref="PRV31:PSB31"/>
    <mergeCell ref="PPB31:PPH31"/>
    <mergeCell ref="PPJ31:PPP31"/>
    <mergeCell ref="PPR31:PPX31"/>
    <mergeCell ref="PPZ31:PQF31"/>
    <mergeCell ref="PQH31:PQN31"/>
    <mergeCell ref="PNN31:PNT31"/>
    <mergeCell ref="PNV31:POB31"/>
    <mergeCell ref="POD31:POJ31"/>
    <mergeCell ref="POL31:POR31"/>
    <mergeCell ref="POT31:POZ31"/>
    <mergeCell ref="PLZ31:PMF31"/>
    <mergeCell ref="PMH31:PMN31"/>
    <mergeCell ref="PMP31:PMV31"/>
    <mergeCell ref="PMX31:PND31"/>
    <mergeCell ref="PNF31:PNL31"/>
    <mergeCell ref="PKL31:PKR31"/>
    <mergeCell ref="PKT31:PKZ31"/>
    <mergeCell ref="PLB31:PLH31"/>
    <mergeCell ref="PLJ31:PLP31"/>
    <mergeCell ref="PLR31:PLX31"/>
    <mergeCell ref="PIX31:PJD31"/>
    <mergeCell ref="PJF31:PJL31"/>
    <mergeCell ref="PJN31:PJT31"/>
    <mergeCell ref="PJV31:PKB31"/>
    <mergeCell ref="PKD31:PKJ31"/>
    <mergeCell ref="PHJ31:PHP31"/>
    <mergeCell ref="PHR31:PHX31"/>
    <mergeCell ref="PHZ31:PIF31"/>
    <mergeCell ref="PIH31:PIN31"/>
    <mergeCell ref="PIP31:PIV31"/>
    <mergeCell ref="PFV31:PGB31"/>
    <mergeCell ref="PGD31:PGJ31"/>
    <mergeCell ref="PGL31:PGR31"/>
    <mergeCell ref="PGT31:PGZ31"/>
    <mergeCell ref="PHB31:PHH31"/>
    <mergeCell ref="PEH31:PEN31"/>
    <mergeCell ref="PEP31:PEV31"/>
    <mergeCell ref="PEX31:PFD31"/>
    <mergeCell ref="PFF31:PFL31"/>
    <mergeCell ref="PFN31:PFT31"/>
    <mergeCell ref="PCT31:PCZ31"/>
    <mergeCell ref="PDB31:PDH31"/>
    <mergeCell ref="PDJ31:PDP31"/>
    <mergeCell ref="PDR31:PDX31"/>
    <mergeCell ref="PDZ31:PEF31"/>
    <mergeCell ref="PBF31:PBL31"/>
    <mergeCell ref="PBN31:PBT31"/>
    <mergeCell ref="PBV31:PCB31"/>
    <mergeCell ref="PCD31:PCJ31"/>
    <mergeCell ref="PCL31:PCR31"/>
    <mergeCell ref="OZR31:OZX31"/>
    <mergeCell ref="OZZ31:PAF31"/>
    <mergeCell ref="PAH31:PAN31"/>
    <mergeCell ref="PAP31:PAV31"/>
    <mergeCell ref="PAX31:PBD31"/>
    <mergeCell ref="OYD31:OYJ31"/>
    <mergeCell ref="OYL31:OYR31"/>
    <mergeCell ref="OYT31:OYZ31"/>
    <mergeCell ref="OZB31:OZH31"/>
    <mergeCell ref="OZJ31:OZP31"/>
    <mergeCell ref="OWP31:OWV31"/>
    <mergeCell ref="OWX31:OXD31"/>
    <mergeCell ref="OXF31:OXL31"/>
    <mergeCell ref="OXN31:OXT31"/>
    <mergeCell ref="OXV31:OYB31"/>
    <mergeCell ref="OVB31:OVH31"/>
    <mergeCell ref="OVJ31:OVP31"/>
    <mergeCell ref="OVR31:OVX31"/>
    <mergeCell ref="OVZ31:OWF31"/>
    <mergeCell ref="OWH31:OWN31"/>
    <mergeCell ref="OTN31:OTT31"/>
    <mergeCell ref="OTV31:OUB31"/>
    <mergeCell ref="OUD31:OUJ31"/>
    <mergeCell ref="OUL31:OUR31"/>
    <mergeCell ref="OUT31:OUZ31"/>
    <mergeCell ref="ORZ31:OSF31"/>
    <mergeCell ref="OSH31:OSN31"/>
    <mergeCell ref="OSP31:OSV31"/>
    <mergeCell ref="OSX31:OTD31"/>
    <mergeCell ref="OTF31:OTL31"/>
    <mergeCell ref="OQL31:OQR31"/>
    <mergeCell ref="OQT31:OQZ31"/>
    <mergeCell ref="ORB31:ORH31"/>
    <mergeCell ref="ORJ31:ORP31"/>
    <mergeCell ref="ORR31:ORX31"/>
    <mergeCell ref="OOX31:OPD31"/>
    <mergeCell ref="OPF31:OPL31"/>
    <mergeCell ref="OPN31:OPT31"/>
    <mergeCell ref="OPV31:OQB31"/>
    <mergeCell ref="OQD31:OQJ31"/>
    <mergeCell ref="ONJ31:ONP31"/>
    <mergeCell ref="ONR31:ONX31"/>
    <mergeCell ref="ONZ31:OOF31"/>
    <mergeCell ref="OOH31:OON31"/>
    <mergeCell ref="OOP31:OOV31"/>
    <mergeCell ref="OLV31:OMB31"/>
    <mergeCell ref="OMD31:OMJ31"/>
    <mergeCell ref="OML31:OMR31"/>
    <mergeCell ref="OMT31:OMZ31"/>
    <mergeCell ref="ONB31:ONH31"/>
    <mergeCell ref="OKH31:OKN31"/>
    <mergeCell ref="OKP31:OKV31"/>
    <mergeCell ref="OKX31:OLD31"/>
    <mergeCell ref="OLF31:OLL31"/>
    <mergeCell ref="OLN31:OLT31"/>
    <mergeCell ref="OIT31:OIZ31"/>
    <mergeCell ref="OJB31:OJH31"/>
    <mergeCell ref="OJJ31:OJP31"/>
    <mergeCell ref="OJR31:OJX31"/>
    <mergeCell ref="OJZ31:OKF31"/>
    <mergeCell ref="OHF31:OHL31"/>
    <mergeCell ref="OHN31:OHT31"/>
    <mergeCell ref="OHV31:OIB31"/>
    <mergeCell ref="OID31:OIJ31"/>
    <mergeCell ref="OIL31:OIR31"/>
    <mergeCell ref="OFR31:OFX31"/>
    <mergeCell ref="OFZ31:OGF31"/>
    <mergeCell ref="OGH31:OGN31"/>
    <mergeCell ref="OGP31:OGV31"/>
    <mergeCell ref="OGX31:OHD31"/>
    <mergeCell ref="OED31:OEJ31"/>
    <mergeCell ref="OEL31:OER31"/>
    <mergeCell ref="OET31:OEZ31"/>
    <mergeCell ref="OFB31:OFH31"/>
    <mergeCell ref="OFJ31:OFP31"/>
    <mergeCell ref="OCP31:OCV31"/>
    <mergeCell ref="OCX31:ODD31"/>
    <mergeCell ref="ODF31:ODL31"/>
    <mergeCell ref="ODN31:ODT31"/>
    <mergeCell ref="ODV31:OEB31"/>
    <mergeCell ref="OBB31:OBH31"/>
    <mergeCell ref="OBJ31:OBP31"/>
    <mergeCell ref="OBR31:OBX31"/>
    <mergeCell ref="OBZ31:OCF31"/>
    <mergeCell ref="OCH31:OCN31"/>
    <mergeCell ref="NZN31:NZT31"/>
    <mergeCell ref="NZV31:OAB31"/>
    <mergeCell ref="OAD31:OAJ31"/>
    <mergeCell ref="OAL31:OAR31"/>
    <mergeCell ref="OAT31:OAZ31"/>
    <mergeCell ref="NXZ31:NYF31"/>
    <mergeCell ref="NYH31:NYN31"/>
    <mergeCell ref="NYP31:NYV31"/>
    <mergeCell ref="NYX31:NZD31"/>
    <mergeCell ref="NZF31:NZL31"/>
    <mergeCell ref="NWL31:NWR31"/>
    <mergeCell ref="NWT31:NWZ31"/>
    <mergeCell ref="NXB31:NXH31"/>
    <mergeCell ref="NXJ31:NXP31"/>
    <mergeCell ref="NXR31:NXX31"/>
    <mergeCell ref="NUX31:NVD31"/>
    <mergeCell ref="NVF31:NVL31"/>
    <mergeCell ref="NVN31:NVT31"/>
    <mergeCell ref="NVV31:NWB31"/>
    <mergeCell ref="NWD31:NWJ31"/>
    <mergeCell ref="NTJ31:NTP31"/>
    <mergeCell ref="NTR31:NTX31"/>
    <mergeCell ref="NTZ31:NUF31"/>
    <mergeCell ref="NUH31:NUN31"/>
    <mergeCell ref="NUP31:NUV31"/>
    <mergeCell ref="NRV31:NSB31"/>
    <mergeCell ref="NSD31:NSJ31"/>
    <mergeCell ref="NSL31:NSR31"/>
    <mergeCell ref="NST31:NSZ31"/>
    <mergeCell ref="NTB31:NTH31"/>
    <mergeCell ref="NQH31:NQN31"/>
    <mergeCell ref="NQP31:NQV31"/>
    <mergeCell ref="NQX31:NRD31"/>
    <mergeCell ref="NRF31:NRL31"/>
    <mergeCell ref="NRN31:NRT31"/>
    <mergeCell ref="NOT31:NOZ31"/>
    <mergeCell ref="NPB31:NPH31"/>
    <mergeCell ref="NPJ31:NPP31"/>
    <mergeCell ref="NPR31:NPX31"/>
    <mergeCell ref="NPZ31:NQF31"/>
    <mergeCell ref="NNF31:NNL31"/>
    <mergeCell ref="NNN31:NNT31"/>
    <mergeCell ref="NNV31:NOB31"/>
    <mergeCell ref="NOD31:NOJ31"/>
    <mergeCell ref="NOL31:NOR31"/>
    <mergeCell ref="NLR31:NLX31"/>
    <mergeCell ref="NLZ31:NMF31"/>
    <mergeCell ref="NMH31:NMN31"/>
    <mergeCell ref="NMP31:NMV31"/>
    <mergeCell ref="NMX31:NND31"/>
    <mergeCell ref="NKD31:NKJ31"/>
    <mergeCell ref="NKL31:NKR31"/>
    <mergeCell ref="NKT31:NKZ31"/>
    <mergeCell ref="NLB31:NLH31"/>
    <mergeCell ref="NLJ31:NLP31"/>
    <mergeCell ref="NIP31:NIV31"/>
    <mergeCell ref="NIX31:NJD31"/>
    <mergeCell ref="NJF31:NJL31"/>
    <mergeCell ref="NJN31:NJT31"/>
    <mergeCell ref="NJV31:NKB31"/>
    <mergeCell ref="NHB31:NHH31"/>
    <mergeCell ref="NHJ31:NHP31"/>
    <mergeCell ref="NHR31:NHX31"/>
    <mergeCell ref="NHZ31:NIF31"/>
    <mergeCell ref="NIH31:NIN31"/>
    <mergeCell ref="NFN31:NFT31"/>
    <mergeCell ref="NFV31:NGB31"/>
    <mergeCell ref="NGD31:NGJ31"/>
    <mergeCell ref="NGL31:NGR31"/>
    <mergeCell ref="NGT31:NGZ31"/>
    <mergeCell ref="NDZ31:NEF31"/>
    <mergeCell ref="NEH31:NEN31"/>
    <mergeCell ref="NEP31:NEV31"/>
    <mergeCell ref="NEX31:NFD31"/>
    <mergeCell ref="NFF31:NFL31"/>
    <mergeCell ref="NCL31:NCR31"/>
    <mergeCell ref="NCT31:NCZ31"/>
    <mergeCell ref="NDB31:NDH31"/>
    <mergeCell ref="NDJ31:NDP31"/>
    <mergeCell ref="NDR31:NDX31"/>
    <mergeCell ref="NAX31:NBD31"/>
    <mergeCell ref="NBF31:NBL31"/>
    <mergeCell ref="NBN31:NBT31"/>
    <mergeCell ref="NBV31:NCB31"/>
    <mergeCell ref="NCD31:NCJ31"/>
    <mergeCell ref="MZJ31:MZP31"/>
    <mergeCell ref="MZR31:MZX31"/>
    <mergeCell ref="MZZ31:NAF31"/>
    <mergeCell ref="NAH31:NAN31"/>
    <mergeCell ref="NAP31:NAV31"/>
    <mergeCell ref="MXV31:MYB31"/>
    <mergeCell ref="MYD31:MYJ31"/>
    <mergeCell ref="MYL31:MYR31"/>
    <mergeCell ref="MYT31:MYZ31"/>
    <mergeCell ref="MZB31:MZH31"/>
    <mergeCell ref="MWH31:MWN31"/>
    <mergeCell ref="MWP31:MWV31"/>
    <mergeCell ref="MWX31:MXD31"/>
    <mergeCell ref="MXF31:MXL31"/>
    <mergeCell ref="MXN31:MXT31"/>
    <mergeCell ref="MUT31:MUZ31"/>
    <mergeCell ref="MVB31:MVH31"/>
    <mergeCell ref="MVJ31:MVP31"/>
    <mergeCell ref="MVR31:MVX31"/>
    <mergeCell ref="MVZ31:MWF31"/>
    <mergeCell ref="MTF31:MTL31"/>
    <mergeCell ref="MTN31:MTT31"/>
    <mergeCell ref="MTV31:MUB31"/>
    <mergeCell ref="MUD31:MUJ31"/>
    <mergeCell ref="MUL31:MUR31"/>
    <mergeCell ref="MRR31:MRX31"/>
    <mergeCell ref="MRZ31:MSF31"/>
    <mergeCell ref="MSH31:MSN31"/>
    <mergeCell ref="MSP31:MSV31"/>
    <mergeCell ref="MSX31:MTD31"/>
    <mergeCell ref="MQD31:MQJ31"/>
    <mergeCell ref="MQL31:MQR31"/>
    <mergeCell ref="MQT31:MQZ31"/>
    <mergeCell ref="MRB31:MRH31"/>
    <mergeCell ref="MRJ31:MRP31"/>
    <mergeCell ref="MOP31:MOV31"/>
    <mergeCell ref="MOX31:MPD31"/>
    <mergeCell ref="MPF31:MPL31"/>
    <mergeCell ref="MPN31:MPT31"/>
    <mergeCell ref="MPV31:MQB31"/>
    <mergeCell ref="MNB31:MNH31"/>
    <mergeCell ref="MNJ31:MNP31"/>
    <mergeCell ref="MNR31:MNX31"/>
    <mergeCell ref="MNZ31:MOF31"/>
    <mergeCell ref="MOH31:MON31"/>
    <mergeCell ref="MLN31:MLT31"/>
    <mergeCell ref="MLV31:MMB31"/>
    <mergeCell ref="MMD31:MMJ31"/>
    <mergeCell ref="MML31:MMR31"/>
    <mergeCell ref="MMT31:MMZ31"/>
    <mergeCell ref="MJZ31:MKF31"/>
    <mergeCell ref="MKH31:MKN31"/>
    <mergeCell ref="MKP31:MKV31"/>
    <mergeCell ref="MKX31:MLD31"/>
    <mergeCell ref="MLF31:MLL31"/>
    <mergeCell ref="MIL31:MIR31"/>
    <mergeCell ref="MIT31:MIZ31"/>
    <mergeCell ref="MJB31:MJH31"/>
    <mergeCell ref="MJJ31:MJP31"/>
    <mergeCell ref="MJR31:MJX31"/>
    <mergeCell ref="MGX31:MHD31"/>
    <mergeCell ref="MHF31:MHL31"/>
    <mergeCell ref="MHN31:MHT31"/>
    <mergeCell ref="MHV31:MIB31"/>
    <mergeCell ref="MID31:MIJ31"/>
    <mergeCell ref="MFJ31:MFP31"/>
    <mergeCell ref="MFR31:MFX31"/>
    <mergeCell ref="MFZ31:MGF31"/>
    <mergeCell ref="MGH31:MGN31"/>
    <mergeCell ref="MGP31:MGV31"/>
    <mergeCell ref="MDV31:MEB31"/>
    <mergeCell ref="MED31:MEJ31"/>
    <mergeCell ref="MEL31:MER31"/>
    <mergeCell ref="MET31:MEZ31"/>
    <mergeCell ref="MFB31:MFH31"/>
    <mergeCell ref="MCH31:MCN31"/>
    <mergeCell ref="MCP31:MCV31"/>
    <mergeCell ref="MCX31:MDD31"/>
    <mergeCell ref="MDF31:MDL31"/>
    <mergeCell ref="MDN31:MDT31"/>
    <mergeCell ref="MAT31:MAZ31"/>
    <mergeCell ref="MBB31:MBH31"/>
    <mergeCell ref="MBJ31:MBP31"/>
    <mergeCell ref="MBR31:MBX31"/>
    <mergeCell ref="MBZ31:MCF31"/>
    <mergeCell ref="LZF31:LZL31"/>
    <mergeCell ref="LZN31:LZT31"/>
    <mergeCell ref="LZV31:MAB31"/>
    <mergeCell ref="MAD31:MAJ31"/>
    <mergeCell ref="MAL31:MAR31"/>
    <mergeCell ref="LXR31:LXX31"/>
    <mergeCell ref="LXZ31:LYF31"/>
    <mergeCell ref="LYH31:LYN31"/>
    <mergeCell ref="LYP31:LYV31"/>
    <mergeCell ref="LYX31:LZD31"/>
    <mergeCell ref="LWD31:LWJ31"/>
    <mergeCell ref="LWL31:LWR31"/>
    <mergeCell ref="LWT31:LWZ31"/>
    <mergeCell ref="LXB31:LXH31"/>
    <mergeCell ref="LXJ31:LXP31"/>
    <mergeCell ref="LUP31:LUV31"/>
    <mergeCell ref="LUX31:LVD31"/>
    <mergeCell ref="LVF31:LVL31"/>
    <mergeCell ref="LVN31:LVT31"/>
    <mergeCell ref="LVV31:LWB31"/>
    <mergeCell ref="LTB31:LTH31"/>
    <mergeCell ref="LTJ31:LTP31"/>
    <mergeCell ref="LTR31:LTX31"/>
    <mergeCell ref="LTZ31:LUF31"/>
    <mergeCell ref="LUH31:LUN31"/>
    <mergeCell ref="LRN31:LRT31"/>
    <mergeCell ref="LRV31:LSB31"/>
    <mergeCell ref="LSD31:LSJ31"/>
    <mergeCell ref="LSL31:LSR31"/>
    <mergeCell ref="LST31:LSZ31"/>
    <mergeCell ref="LPZ31:LQF31"/>
    <mergeCell ref="LQH31:LQN31"/>
    <mergeCell ref="LQP31:LQV31"/>
    <mergeCell ref="LQX31:LRD31"/>
    <mergeCell ref="LRF31:LRL31"/>
    <mergeCell ref="LOL31:LOR31"/>
    <mergeCell ref="LOT31:LOZ31"/>
    <mergeCell ref="LPB31:LPH31"/>
    <mergeCell ref="LPJ31:LPP31"/>
    <mergeCell ref="LPR31:LPX31"/>
    <mergeCell ref="LMX31:LND31"/>
    <mergeCell ref="LNF31:LNL31"/>
    <mergeCell ref="LNN31:LNT31"/>
    <mergeCell ref="LNV31:LOB31"/>
    <mergeCell ref="LOD31:LOJ31"/>
    <mergeCell ref="LLJ31:LLP31"/>
    <mergeCell ref="LLR31:LLX31"/>
    <mergeCell ref="LLZ31:LMF31"/>
    <mergeCell ref="LMH31:LMN31"/>
    <mergeCell ref="LMP31:LMV31"/>
    <mergeCell ref="LJV31:LKB31"/>
    <mergeCell ref="LKD31:LKJ31"/>
    <mergeCell ref="LKL31:LKR31"/>
    <mergeCell ref="LKT31:LKZ31"/>
    <mergeCell ref="LLB31:LLH31"/>
    <mergeCell ref="LIH31:LIN31"/>
    <mergeCell ref="LIP31:LIV31"/>
    <mergeCell ref="LIX31:LJD31"/>
    <mergeCell ref="LJF31:LJL31"/>
    <mergeCell ref="LJN31:LJT31"/>
    <mergeCell ref="LGT31:LGZ31"/>
    <mergeCell ref="LHB31:LHH31"/>
    <mergeCell ref="LHJ31:LHP31"/>
    <mergeCell ref="LHR31:LHX31"/>
    <mergeCell ref="LHZ31:LIF31"/>
    <mergeCell ref="LFF31:LFL31"/>
    <mergeCell ref="LFN31:LFT31"/>
    <mergeCell ref="LFV31:LGB31"/>
    <mergeCell ref="LGD31:LGJ31"/>
    <mergeCell ref="LGL31:LGR31"/>
    <mergeCell ref="LDR31:LDX31"/>
    <mergeCell ref="LDZ31:LEF31"/>
    <mergeCell ref="LEH31:LEN31"/>
    <mergeCell ref="LEP31:LEV31"/>
    <mergeCell ref="LEX31:LFD31"/>
    <mergeCell ref="LCD31:LCJ31"/>
    <mergeCell ref="LCL31:LCR31"/>
    <mergeCell ref="LCT31:LCZ31"/>
    <mergeCell ref="LDB31:LDH31"/>
    <mergeCell ref="LDJ31:LDP31"/>
    <mergeCell ref="LAP31:LAV31"/>
    <mergeCell ref="LAX31:LBD31"/>
    <mergeCell ref="LBF31:LBL31"/>
    <mergeCell ref="LBN31:LBT31"/>
    <mergeCell ref="LBV31:LCB31"/>
    <mergeCell ref="KZB31:KZH31"/>
    <mergeCell ref="KZJ31:KZP31"/>
    <mergeCell ref="KZR31:KZX31"/>
    <mergeCell ref="KZZ31:LAF31"/>
    <mergeCell ref="LAH31:LAN31"/>
    <mergeCell ref="KXN31:KXT31"/>
    <mergeCell ref="KXV31:KYB31"/>
    <mergeCell ref="KYD31:KYJ31"/>
    <mergeCell ref="KYL31:KYR31"/>
    <mergeCell ref="KYT31:KYZ31"/>
    <mergeCell ref="KVZ31:KWF31"/>
    <mergeCell ref="KWH31:KWN31"/>
    <mergeCell ref="KWP31:KWV31"/>
    <mergeCell ref="KWX31:KXD31"/>
    <mergeCell ref="KXF31:KXL31"/>
    <mergeCell ref="KUL31:KUR31"/>
    <mergeCell ref="KUT31:KUZ31"/>
    <mergeCell ref="KVB31:KVH31"/>
    <mergeCell ref="KVJ31:KVP31"/>
    <mergeCell ref="KVR31:KVX31"/>
    <mergeCell ref="KSX31:KTD31"/>
    <mergeCell ref="KTF31:KTL31"/>
    <mergeCell ref="KTN31:KTT31"/>
    <mergeCell ref="KTV31:KUB31"/>
    <mergeCell ref="KUD31:KUJ31"/>
    <mergeCell ref="KRJ31:KRP31"/>
    <mergeCell ref="KRR31:KRX31"/>
    <mergeCell ref="KRZ31:KSF31"/>
    <mergeCell ref="KSH31:KSN31"/>
    <mergeCell ref="KSP31:KSV31"/>
    <mergeCell ref="KPV31:KQB31"/>
    <mergeCell ref="KQD31:KQJ31"/>
    <mergeCell ref="KQL31:KQR31"/>
    <mergeCell ref="KQT31:KQZ31"/>
    <mergeCell ref="KRB31:KRH31"/>
    <mergeCell ref="KOH31:KON31"/>
    <mergeCell ref="KOP31:KOV31"/>
    <mergeCell ref="KOX31:KPD31"/>
    <mergeCell ref="KPF31:KPL31"/>
    <mergeCell ref="KPN31:KPT31"/>
    <mergeCell ref="KMT31:KMZ31"/>
    <mergeCell ref="KNB31:KNH31"/>
    <mergeCell ref="KNJ31:KNP31"/>
    <mergeCell ref="KNR31:KNX31"/>
    <mergeCell ref="KNZ31:KOF31"/>
    <mergeCell ref="KLF31:KLL31"/>
    <mergeCell ref="KLN31:KLT31"/>
    <mergeCell ref="KLV31:KMB31"/>
    <mergeCell ref="KMD31:KMJ31"/>
    <mergeCell ref="KML31:KMR31"/>
    <mergeCell ref="KJR31:KJX31"/>
    <mergeCell ref="KJZ31:KKF31"/>
    <mergeCell ref="KKH31:KKN31"/>
    <mergeCell ref="KKP31:KKV31"/>
    <mergeCell ref="KKX31:KLD31"/>
    <mergeCell ref="KID31:KIJ31"/>
    <mergeCell ref="KIL31:KIR31"/>
    <mergeCell ref="KIT31:KIZ31"/>
    <mergeCell ref="KJB31:KJH31"/>
    <mergeCell ref="KJJ31:KJP31"/>
    <mergeCell ref="KGP31:KGV31"/>
    <mergeCell ref="KGX31:KHD31"/>
    <mergeCell ref="KHF31:KHL31"/>
    <mergeCell ref="KHN31:KHT31"/>
    <mergeCell ref="KHV31:KIB31"/>
    <mergeCell ref="KFB31:KFH31"/>
    <mergeCell ref="KFJ31:KFP31"/>
    <mergeCell ref="KFR31:KFX31"/>
    <mergeCell ref="KFZ31:KGF31"/>
    <mergeCell ref="KGH31:KGN31"/>
    <mergeCell ref="KDN31:KDT31"/>
    <mergeCell ref="KDV31:KEB31"/>
    <mergeCell ref="KED31:KEJ31"/>
    <mergeCell ref="KEL31:KER31"/>
    <mergeCell ref="KET31:KEZ31"/>
    <mergeCell ref="KBZ31:KCF31"/>
    <mergeCell ref="KCH31:KCN31"/>
    <mergeCell ref="KCP31:KCV31"/>
    <mergeCell ref="KCX31:KDD31"/>
    <mergeCell ref="KDF31:KDL31"/>
    <mergeCell ref="KAL31:KAR31"/>
    <mergeCell ref="KAT31:KAZ31"/>
    <mergeCell ref="KBB31:KBH31"/>
    <mergeCell ref="KBJ31:KBP31"/>
    <mergeCell ref="KBR31:KBX31"/>
    <mergeCell ref="JYX31:JZD31"/>
    <mergeCell ref="JZF31:JZL31"/>
    <mergeCell ref="JZN31:JZT31"/>
    <mergeCell ref="JZV31:KAB31"/>
    <mergeCell ref="KAD31:KAJ31"/>
    <mergeCell ref="JXJ31:JXP31"/>
    <mergeCell ref="JXR31:JXX31"/>
    <mergeCell ref="JXZ31:JYF31"/>
    <mergeCell ref="JYH31:JYN31"/>
    <mergeCell ref="JYP31:JYV31"/>
    <mergeCell ref="JVV31:JWB31"/>
    <mergeCell ref="JWD31:JWJ31"/>
    <mergeCell ref="JWL31:JWR31"/>
    <mergeCell ref="JWT31:JWZ31"/>
    <mergeCell ref="JXB31:JXH31"/>
    <mergeCell ref="JUH31:JUN31"/>
    <mergeCell ref="JUP31:JUV31"/>
    <mergeCell ref="JUX31:JVD31"/>
    <mergeCell ref="JVF31:JVL31"/>
    <mergeCell ref="JVN31:JVT31"/>
    <mergeCell ref="JST31:JSZ31"/>
    <mergeCell ref="JTB31:JTH31"/>
    <mergeCell ref="JTJ31:JTP31"/>
    <mergeCell ref="JTR31:JTX31"/>
    <mergeCell ref="JTZ31:JUF31"/>
    <mergeCell ref="JRF31:JRL31"/>
    <mergeCell ref="JRN31:JRT31"/>
    <mergeCell ref="JRV31:JSB31"/>
    <mergeCell ref="JSD31:JSJ31"/>
    <mergeCell ref="JSL31:JSR31"/>
    <mergeCell ref="JPR31:JPX31"/>
    <mergeCell ref="JPZ31:JQF31"/>
    <mergeCell ref="JQH31:JQN31"/>
    <mergeCell ref="JQP31:JQV31"/>
    <mergeCell ref="JQX31:JRD31"/>
    <mergeCell ref="JOD31:JOJ31"/>
    <mergeCell ref="JOL31:JOR31"/>
    <mergeCell ref="JOT31:JOZ31"/>
    <mergeCell ref="JPB31:JPH31"/>
    <mergeCell ref="JPJ31:JPP31"/>
    <mergeCell ref="JMP31:JMV31"/>
    <mergeCell ref="JMX31:JND31"/>
    <mergeCell ref="JNF31:JNL31"/>
    <mergeCell ref="JNN31:JNT31"/>
    <mergeCell ref="JNV31:JOB31"/>
    <mergeCell ref="JLB31:JLH31"/>
    <mergeCell ref="JLJ31:JLP31"/>
    <mergeCell ref="JLR31:JLX31"/>
    <mergeCell ref="JLZ31:JMF31"/>
    <mergeCell ref="JMH31:JMN31"/>
    <mergeCell ref="JJN31:JJT31"/>
    <mergeCell ref="JJV31:JKB31"/>
    <mergeCell ref="JKD31:JKJ31"/>
    <mergeCell ref="JKL31:JKR31"/>
    <mergeCell ref="JKT31:JKZ31"/>
    <mergeCell ref="JHZ31:JIF31"/>
    <mergeCell ref="JIH31:JIN31"/>
    <mergeCell ref="JIP31:JIV31"/>
    <mergeCell ref="JIX31:JJD31"/>
    <mergeCell ref="JJF31:JJL31"/>
    <mergeCell ref="JGL31:JGR31"/>
    <mergeCell ref="JGT31:JGZ31"/>
    <mergeCell ref="JHB31:JHH31"/>
    <mergeCell ref="JHJ31:JHP31"/>
    <mergeCell ref="JHR31:JHX31"/>
    <mergeCell ref="JEX31:JFD31"/>
    <mergeCell ref="JFF31:JFL31"/>
    <mergeCell ref="JFN31:JFT31"/>
    <mergeCell ref="JFV31:JGB31"/>
    <mergeCell ref="JGD31:JGJ31"/>
    <mergeCell ref="JDJ31:JDP31"/>
    <mergeCell ref="JDR31:JDX31"/>
    <mergeCell ref="JDZ31:JEF31"/>
    <mergeCell ref="JEH31:JEN31"/>
    <mergeCell ref="JEP31:JEV31"/>
    <mergeCell ref="JBV31:JCB31"/>
    <mergeCell ref="JCD31:JCJ31"/>
    <mergeCell ref="JCL31:JCR31"/>
    <mergeCell ref="JCT31:JCZ31"/>
    <mergeCell ref="JDB31:JDH31"/>
    <mergeCell ref="JAH31:JAN31"/>
    <mergeCell ref="JAP31:JAV31"/>
    <mergeCell ref="JAX31:JBD31"/>
    <mergeCell ref="JBF31:JBL31"/>
    <mergeCell ref="JBN31:JBT31"/>
    <mergeCell ref="IYT31:IYZ31"/>
    <mergeCell ref="IZB31:IZH31"/>
    <mergeCell ref="IZJ31:IZP31"/>
    <mergeCell ref="IZR31:IZX31"/>
    <mergeCell ref="IZZ31:JAF31"/>
    <mergeCell ref="IXF31:IXL31"/>
    <mergeCell ref="IXN31:IXT31"/>
    <mergeCell ref="IXV31:IYB31"/>
    <mergeCell ref="IYD31:IYJ31"/>
    <mergeCell ref="IYL31:IYR31"/>
    <mergeCell ref="IVR31:IVX31"/>
    <mergeCell ref="IVZ31:IWF31"/>
    <mergeCell ref="IWH31:IWN31"/>
    <mergeCell ref="IWP31:IWV31"/>
    <mergeCell ref="IWX31:IXD31"/>
    <mergeCell ref="IUD31:IUJ31"/>
    <mergeCell ref="IUL31:IUR31"/>
    <mergeCell ref="IUT31:IUZ31"/>
    <mergeCell ref="IVB31:IVH31"/>
    <mergeCell ref="IVJ31:IVP31"/>
    <mergeCell ref="ISP31:ISV31"/>
    <mergeCell ref="ISX31:ITD31"/>
    <mergeCell ref="ITF31:ITL31"/>
    <mergeCell ref="ITN31:ITT31"/>
    <mergeCell ref="ITV31:IUB31"/>
    <mergeCell ref="IRB31:IRH31"/>
    <mergeCell ref="IRJ31:IRP31"/>
    <mergeCell ref="IRR31:IRX31"/>
    <mergeCell ref="IRZ31:ISF31"/>
    <mergeCell ref="ISH31:ISN31"/>
    <mergeCell ref="IPN31:IPT31"/>
    <mergeCell ref="IPV31:IQB31"/>
    <mergeCell ref="IQD31:IQJ31"/>
    <mergeCell ref="IQL31:IQR31"/>
    <mergeCell ref="IQT31:IQZ31"/>
    <mergeCell ref="INZ31:IOF31"/>
    <mergeCell ref="IOH31:ION31"/>
    <mergeCell ref="IOP31:IOV31"/>
    <mergeCell ref="IOX31:IPD31"/>
    <mergeCell ref="IPF31:IPL31"/>
    <mergeCell ref="IML31:IMR31"/>
    <mergeCell ref="IMT31:IMZ31"/>
    <mergeCell ref="INB31:INH31"/>
    <mergeCell ref="INJ31:INP31"/>
    <mergeCell ref="INR31:INX31"/>
    <mergeCell ref="IKX31:ILD31"/>
    <mergeCell ref="ILF31:ILL31"/>
    <mergeCell ref="ILN31:ILT31"/>
    <mergeCell ref="ILV31:IMB31"/>
    <mergeCell ref="IMD31:IMJ31"/>
    <mergeCell ref="IJJ31:IJP31"/>
    <mergeCell ref="IJR31:IJX31"/>
    <mergeCell ref="IJZ31:IKF31"/>
    <mergeCell ref="IKH31:IKN31"/>
    <mergeCell ref="IKP31:IKV31"/>
    <mergeCell ref="IHV31:IIB31"/>
    <mergeCell ref="IID31:IIJ31"/>
    <mergeCell ref="IIL31:IIR31"/>
    <mergeCell ref="IIT31:IIZ31"/>
    <mergeCell ref="IJB31:IJH31"/>
    <mergeCell ref="IGH31:IGN31"/>
    <mergeCell ref="IGP31:IGV31"/>
    <mergeCell ref="IGX31:IHD31"/>
    <mergeCell ref="IHF31:IHL31"/>
    <mergeCell ref="IHN31:IHT31"/>
    <mergeCell ref="IET31:IEZ31"/>
    <mergeCell ref="IFB31:IFH31"/>
    <mergeCell ref="IFJ31:IFP31"/>
    <mergeCell ref="IFR31:IFX31"/>
    <mergeCell ref="IFZ31:IGF31"/>
    <mergeCell ref="IDF31:IDL31"/>
    <mergeCell ref="IDN31:IDT31"/>
    <mergeCell ref="IDV31:IEB31"/>
    <mergeCell ref="IED31:IEJ31"/>
    <mergeCell ref="IEL31:IER31"/>
    <mergeCell ref="IBR31:IBX31"/>
    <mergeCell ref="IBZ31:ICF31"/>
    <mergeCell ref="ICH31:ICN31"/>
    <mergeCell ref="ICP31:ICV31"/>
    <mergeCell ref="ICX31:IDD31"/>
    <mergeCell ref="IAD31:IAJ31"/>
    <mergeCell ref="IAL31:IAR31"/>
    <mergeCell ref="IAT31:IAZ31"/>
    <mergeCell ref="IBB31:IBH31"/>
    <mergeCell ref="IBJ31:IBP31"/>
    <mergeCell ref="HYP31:HYV31"/>
    <mergeCell ref="HYX31:HZD31"/>
    <mergeCell ref="HZF31:HZL31"/>
    <mergeCell ref="HZN31:HZT31"/>
    <mergeCell ref="HZV31:IAB31"/>
    <mergeCell ref="HXB31:HXH31"/>
    <mergeCell ref="HXJ31:HXP31"/>
    <mergeCell ref="HXR31:HXX31"/>
    <mergeCell ref="HXZ31:HYF31"/>
    <mergeCell ref="HYH31:HYN31"/>
    <mergeCell ref="HVN31:HVT31"/>
    <mergeCell ref="HVV31:HWB31"/>
    <mergeCell ref="HWD31:HWJ31"/>
    <mergeCell ref="HWL31:HWR31"/>
    <mergeCell ref="HWT31:HWZ31"/>
    <mergeCell ref="HTZ31:HUF31"/>
    <mergeCell ref="HUH31:HUN31"/>
    <mergeCell ref="HUP31:HUV31"/>
    <mergeCell ref="HUX31:HVD31"/>
    <mergeCell ref="HVF31:HVL31"/>
    <mergeCell ref="HSL31:HSR31"/>
    <mergeCell ref="HST31:HSZ31"/>
    <mergeCell ref="HTB31:HTH31"/>
    <mergeCell ref="HTJ31:HTP31"/>
    <mergeCell ref="HTR31:HTX31"/>
    <mergeCell ref="HQX31:HRD31"/>
    <mergeCell ref="HRF31:HRL31"/>
    <mergeCell ref="HRN31:HRT31"/>
    <mergeCell ref="HRV31:HSB31"/>
    <mergeCell ref="HSD31:HSJ31"/>
    <mergeCell ref="HPJ31:HPP31"/>
    <mergeCell ref="HPR31:HPX31"/>
    <mergeCell ref="HPZ31:HQF31"/>
    <mergeCell ref="HQH31:HQN31"/>
    <mergeCell ref="HQP31:HQV31"/>
    <mergeCell ref="HNV31:HOB31"/>
    <mergeCell ref="HOD31:HOJ31"/>
    <mergeCell ref="HOL31:HOR31"/>
    <mergeCell ref="HOT31:HOZ31"/>
    <mergeCell ref="HPB31:HPH31"/>
    <mergeCell ref="HMH31:HMN31"/>
    <mergeCell ref="HMP31:HMV31"/>
    <mergeCell ref="HMX31:HND31"/>
    <mergeCell ref="HNF31:HNL31"/>
    <mergeCell ref="HNN31:HNT31"/>
    <mergeCell ref="HKT31:HKZ31"/>
    <mergeCell ref="HLB31:HLH31"/>
    <mergeCell ref="HLJ31:HLP31"/>
    <mergeCell ref="HLR31:HLX31"/>
    <mergeCell ref="HLZ31:HMF31"/>
    <mergeCell ref="HJF31:HJL31"/>
    <mergeCell ref="HJN31:HJT31"/>
    <mergeCell ref="HJV31:HKB31"/>
    <mergeCell ref="HKD31:HKJ31"/>
    <mergeCell ref="HKL31:HKR31"/>
    <mergeCell ref="HHR31:HHX31"/>
    <mergeCell ref="HHZ31:HIF31"/>
    <mergeCell ref="HIH31:HIN31"/>
    <mergeCell ref="HIP31:HIV31"/>
    <mergeCell ref="HIX31:HJD31"/>
    <mergeCell ref="HGD31:HGJ31"/>
    <mergeCell ref="HGL31:HGR31"/>
    <mergeCell ref="HGT31:HGZ31"/>
    <mergeCell ref="HHB31:HHH31"/>
    <mergeCell ref="HHJ31:HHP31"/>
    <mergeCell ref="HEP31:HEV31"/>
    <mergeCell ref="HEX31:HFD31"/>
    <mergeCell ref="HFF31:HFL31"/>
    <mergeCell ref="HFN31:HFT31"/>
    <mergeCell ref="HFV31:HGB31"/>
    <mergeCell ref="HDB31:HDH31"/>
    <mergeCell ref="HDJ31:HDP31"/>
    <mergeCell ref="HDR31:HDX31"/>
    <mergeCell ref="HDZ31:HEF31"/>
    <mergeCell ref="HEH31:HEN31"/>
    <mergeCell ref="HBN31:HBT31"/>
    <mergeCell ref="HBV31:HCB31"/>
    <mergeCell ref="HCD31:HCJ31"/>
    <mergeCell ref="HCL31:HCR31"/>
    <mergeCell ref="HCT31:HCZ31"/>
    <mergeCell ref="GZZ31:HAF31"/>
    <mergeCell ref="HAH31:HAN31"/>
    <mergeCell ref="HAP31:HAV31"/>
    <mergeCell ref="HAX31:HBD31"/>
    <mergeCell ref="HBF31:HBL31"/>
    <mergeCell ref="GYL31:GYR31"/>
    <mergeCell ref="GYT31:GYZ31"/>
    <mergeCell ref="GZB31:GZH31"/>
    <mergeCell ref="GZJ31:GZP31"/>
    <mergeCell ref="GZR31:GZX31"/>
    <mergeCell ref="GWX31:GXD31"/>
    <mergeCell ref="GXF31:GXL31"/>
    <mergeCell ref="GXN31:GXT31"/>
    <mergeCell ref="GXV31:GYB31"/>
    <mergeCell ref="GYD31:GYJ31"/>
    <mergeCell ref="GVJ31:GVP31"/>
    <mergeCell ref="GVR31:GVX31"/>
    <mergeCell ref="GVZ31:GWF31"/>
    <mergeCell ref="GWH31:GWN31"/>
    <mergeCell ref="GWP31:GWV31"/>
    <mergeCell ref="GTV31:GUB31"/>
    <mergeCell ref="GUD31:GUJ31"/>
    <mergeCell ref="GUL31:GUR31"/>
    <mergeCell ref="GUT31:GUZ31"/>
    <mergeCell ref="GVB31:GVH31"/>
    <mergeCell ref="GSH31:GSN31"/>
    <mergeCell ref="GSP31:GSV31"/>
    <mergeCell ref="GSX31:GTD31"/>
    <mergeCell ref="GTF31:GTL31"/>
    <mergeCell ref="GTN31:GTT31"/>
    <mergeCell ref="GQT31:GQZ31"/>
    <mergeCell ref="GRB31:GRH31"/>
    <mergeCell ref="GRJ31:GRP31"/>
    <mergeCell ref="GRR31:GRX31"/>
    <mergeCell ref="GRZ31:GSF31"/>
    <mergeCell ref="GPF31:GPL31"/>
    <mergeCell ref="GPN31:GPT31"/>
    <mergeCell ref="GPV31:GQB31"/>
    <mergeCell ref="GQD31:GQJ31"/>
    <mergeCell ref="GQL31:GQR31"/>
    <mergeCell ref="GNR31:GNX31"/>
    <mergeCell ref="GNZ31:GOF31"/>
    <mergeCell ref="GOH31:GON31"/>
    <mergeCell ref="GOP31:GOV31"/>
    <mergeCell ref="GOX31:GPD31"/>
    <mergeCell ref="GMD31:GMJ31"/>
    <mergeCell ref="GML31:GMR31"/>
    <mergeCell ref="GMT31:GMZ31"/>
    <mergeCell ref="GNB31:GNH31"/>
    <mergeCell ref="GNJ31:GNP31"/>
    <mergeCell ref="GKP31:GKV31"/>
    <mergeCell ref="GKX31:GLD31"/>
    <mergeCell ref="GLF31:GLL31"/>
    <mergeCell ref="GLN31:GLT31"/>
    <mergeCell ref="GLV31:GMB31"/>
    <mergeCell ref="GJB31:GJH31"/>
    <mergeCell ref="GJJ31:GJP31"/>
    <mergeCell ref="GJR31:GJX31"/>
    <mergeCell ref="GJZ31:GKF31"/>
    <mergeCell ref="GKH31:GKN31"/>
    <mergeCell ref="GHN31:GHT31"/>
    <mergeCell ref="GHV31:GIB31"/>
    <mergeCell ref="GID31:GIJ31"/>
    <mergeCell ref="GIL31:GIR31"/>
    <mergeCell ref="GIT31:GIZ31"/>
    <mergeCell ref="GFZ31:GGF31"/>
    <mergeCell ref="GGH31:GGN31"/>
    <mergeCell ref="GGP31:GGV31"/>
    <mergeCell ref="GGX31:GHD31"/>
    <mergeCell ref="GHF31:GHL31"/>
    <mergeCell ref="GEL31:GER31"/>
    <mergeCell ref="GET31:GEZ31"/>
    <mergeCell ref="GFB31:GFH31"/>
    <mergeCell ref="GFJ31:GFP31"/>
    <mergeCell ref="GFR31:GFX31"/>
    <mergeCell ref="GCX31:GDD31"/>
    <mergeCell ref="GDF31:GDL31"/>
    <mergeCell ref="GDN31:GDT31"/>
    <mergeCell ref="GDV31:GEB31"/>
    <mergeCell ref="GED31:GEJ31"/>
    <mergeCell ref="GBJ31:GBP31"/>
    <mergeCell ref="GBR31:GBX31"/>
    <mergeCell ref="GBZ31:GCF31"/>
    <mergeCell ref="GCH31:GCN31"/>
    <mergeCell ref="GCP31:GCV31"/>
    <mergeCell ref="FZV31:GAB31"/>
    <mergeCell ref="GAD31:GAJ31"/>
    <mergeCell ref="GAL31:GAR31"/>
    <mergeCell ref="GAT31:GAZ31"/>
    <mergeCell ref="GBB31:GBH31"/>
    <mergeCell ref="FYH31:FYN31"/>
    <mergeCell ref="FYP31:FYV31"/>
    <mergeCell ref="FYX31:FZD31"/>
    <mergeCell ref="FZF31:FZL31"/>
    <mergeCell ref="FZN31:FZT31"/>
    <mergeCell ref="FWT31:FWZ31"/>
    <mergeCell ref="FXB31:FXH31"/>
    <mergeCell ref="FXJ31:FXP31"/>
    <mergeCell ref="FXR31:FXX31"/>
    <mergeCell ref="FXZ31:FYF31"/>
    <mergeCell ref="FVF31:FVL31"/>
    <mergeCell ref="FVN31:FVT31"/>
    <mergeCell ref="FVV31:FWB31"/>
    <mergeCell ref="FWD31:FWJ31"/>
    <mergeCell ref="FWL31:FWR31"/>
    <mergeCell ref="FTR31:FTX31"/>
    <mergeCell ref="FTZ31:FUF31"/>
    <mergeCell ref="FUH31:FUN31"/>
    <mergeCell ref="FUP31:FUV31"/>
    <mergeCell ref="FUX31:FVD31"/>
    <mergeCell ref="FSD31:FSJ31"/>
    <mergeCell ref="FSL31:FSR31"/>
    <mergeCell ref="FST31:FSZ31"/>
    <mergeCell ref="FTB31:FTH31"/>
    <mergeCell ref="FTJ31:FTP31"/>
    <mergeCell ref="FQP31:FQV31"/>
    <mergeCell ref="FQX31:FRD31"/>
    <mergeCell ref="FRF31:FRL31"/>
    <mergeCell ref="FRN31:FRT31"/>
    <mergeCell ref="FRV31:FSB31"/>
    <mergeCell ref="FPB31:FPH31"/>
    <mergeCell ref="FPJ31:FPP31"/>
    <mergeCell ref="FPR31:FPX31"/>
    <mergeCell ref="FPZ31:FQF31"/>
    <mergeCell ref="FQH31:FQN31"/>
    <mergeCell ref="FNN31:FNT31"/>
    <mergeCell ref="FNV31:FOB31"/>
    <mergeCell ref="FOD31:FOJ31"/>
    <mergeCell ref="FOL31:FOR31"/>
    <mergeCell ref="FOT31:FOZ31"/>
    <mergeCell ref="FLZ31:FMF31"/>
    <mergeCell ref="FMH31:FMN31"/>
    <mergeCell ref="FMP31:FMV31"/>
    <mergeCell ref="FMX31:FND31"/>
    <mergeCell ref="FNF31:FNL31"/>
    <mergeCell ref="FKL31:FKR31"/>
    <mergeCell ref="FKT31:FKZ31"/>
    <mergeCell ref="FLB31:FLH31"/>
    <mergeCell ref="FLJ31:FLP31"/>
    <mergeCell ref="FLR31:FLX31"/>
    <mergeCell ref="FIX31:FJD31"/>
    <mergeCell ref="FJF31:FJL31"/>
    <mergeCell ref="FJN31:FJT31"/>
    <mergeCell ref="FJV31:FKB31"/>
    <mergeCell ref="FKD31:FKJ31"/>
    <mergeCell ref="FHJ31:FHP31"/>
    <mergeCell ref="FHR31:FHX31"/>
    <mergeCell ref="FHZ31:FIF31"/>
    <mergeCell ref="FIH31:FIN31"/>
    <mergeCell ref="FIP31:FIV31"/>
    <mergeCell ref="FFV31:FGB31"/>
    <mergeCell ref="FGD31:FGJ31"/>
    <mergeCell ref="FGL31:FGR31"/>
    <mergeCell ref="FGT31:FGZ31"/>
    <mergeCell ref="FHB31:FHH31"/>
    <mergeCell ref="FEH31:FEN31"/>
    <mergeCell ref="FEP31:FEV31"/>
    <mergeCell ref="FEX31:FFD31"/>
    <mergeCell ref="FFF31:FFL31"/>
    <mergeCell ref="FFN31:FFT31"/>
    <mergeCell ref="FCT31:FCZ31"/>
    <mergeCell ref="FDB31:FDH31"/>
    <mergeCell ref="FDJ31:FDP31"/>
    <mergeCell ref="FDR31:FDX31"/>
    <mergeCell ref="FDZ31:FEF31"/>
    <mergeCell ref="FBF31:FBL31"/>
    <mergeCell ref="FBN31:FBT31"/>
    <mergeCell ref="FBV31:FCB31"/>
    <mergeCell ref="FCD31:FCJ31"/>
    <mergeCell ref="FCL31:FCR31"/>
    <mergeCell ref="EZR31:EZX31"/>
    <mergeCell ref="EZZ31:FAF31"/>
    <mergeCell ref="FAH31:FAN31"/>
    <mergeCell ref="FAP31:FAV31"/>
    <mergeCell ref="FAX31:FBD31"/>
    <mergeCell ref="EYD31:EYJ31"/>
    <mergeCell ref="EYL31:EYR31"/>
    <mergeCell ref="EYT31:EYZ31"/>
    <mergeCell ref="EZB31:EZH31"/>
    <mergeCell ref="EZJ31:EZP31"/>
    <mergeCell ref="EWP31:EWV31"/>
    <mergeCell ref="EWX31:EXD31"/>
    <mergeCell ref="EXF31:EXL31"/>
    <mergeCell ref="EXN31:EXT31"/>
    <mergeCell ref="EXV31:EYB31"/>
    <mergeCell ref="EVB31:EVH31"/>
    <mergeCell ref="EVJ31:EVP31"/>
    <mergeCell ref="EVR31:EVX31"/>
    <mergeCell ref="EVZ31:EWF31"/>
    <mergeCell ref="EWH31:EWN31"/>
    <mergeCell ref="ETN31:ETT31"/>
    <mergeCell ref="ETV31:EUB31"/>
    <mergeCell ref="EUD31:EUJ31"/>
    <mergeCell ref="EUL31:EUR31"/>
    <mergeCell ref="EUT31:EUZ31"/>
    <mergeCell ref="ERZ31:ESF31"/>
    <mergeCell ref="ESH31:ESN31"/>
    <mergeCell ref="ESP31:ESV31"/>
    <mergeCell ref="ESX31:ETD31"/>
    <mergeCell ref="ETF31:ETL31"/>
    <mergeCell ref="EQL31:EQR31"/>
    <mergeCell ref="EQT31:EQZ31"/>
    <mergeCell ref="ERB31:ERH31"/>
    <mergeCell ref="ERJ31:ERP31"/>
    <mergeCell ref="ERR31:ERX31"/>
    <mergeCell ref="EOX31:EPD31"/>
    <mergeCell ref="EPF31:EPL31"/>
    <mergeCell ref="EPN31:EPT31"/>
    <mergeCell ref="EPV31:EQB31"/>
    <mergeCell ref="EQD31:EQJ31"/>
    <mergeCell ref="ENJ31:ENP31"/>
    <mergeCell ref="ENR31:ENX31"/>
    <mergeCell ref="ENZ31:EOF31"/>
    <mergeCell ref="EOH31:EON31"/>
    <mergeCell ref="EOP31:EOV31"/>
    <mergeCell ref="ELV31:EMB31"/>
    <mergeCell ref="EMD31:EMJ31"/>
    <mergeCell ref="EML31:EMR31"/>
    <mergeCell ref="EMT31:EMZ31"/>
    <mergeCell ref="ENB31:ENH31"/>
    <mergeCell ref="EKH31:EKN31"/>
    <mergeCell ref="EKP31:EKV31"/>
    <mergeCell ref="EKX31:ELD31"/>
    <mergeCell ref="ELF31:ELL31"/>
    <mergeCell ref="ELN31:ELT31"/>
    <mergeCell ref="EIT31:EIZ31"/>
    <mergeCell ref="EJB31:EJH31"/>
    <mergeCell ref="EJJ31:EJP31"/>
    <mergeCell ref="EJR31:EJX31"/>
    <mergeCell ref="EJZ31:EKF31"/>
    <mergeCell ref="EHF31:EHL31"/>
    <mergeCell ref="EHN31:EHT31"/>
    <mergeCell ref="EHV31:EIB31"/>
    <mergeCell ref="EID31:EIJ31"/>
    <mergeCell ref="EIL31:EIR31"/>
    <mergeCell ref="EFR31:EFX31"/>
    <mergeCell ref="EFZ31:EGF31"/>
    <mergeCell ref="EGH31:EGN31"/>
    <mergeCell ref="EGP31:EGV31"/>
    <mergeCell ref="EGX31:EHD31"/>
    <mergeCell ref="EED31:EEJ31"/>
    <mergeCell ref="EEL31:EER31"/>
    <mergeCell ref="EET31:EEZ31"/>
    <mergeCell ref="EFB31:EFH31"/>
    <mergeCell ref="EFJ31:EFP31"/>
    <mergeCell ref="ECP31:ECV31"/>
    <mergeCell ref="ECX31:EDD31"/>
    <mergeCell ref="EDF31:EDL31"/>
    <mergeCell ref="EDN31:EDT31"/>
    <mergeCell ref="EDV31:EEB31"/>
    <mergeCell ref="EBB31:EBH31"/>
    <mergeCell ref="EBJ31:EBP31"/>
    <mergeCell ref="EBR31:EBX31"/>
    <mergeCell ref="EBZ31:ECF31"/>
    <mergeCell ref="ECH31:ECN31"/>
    <mergeCell ref="DZN31:DZT31"/>
    <mergeCell ref="DZV31:EAB31"/>
    <mergeCell ref="EAD31:EAJ31"/>
    <mergeCell ref="EAL31:EAR31"/>
    <mergeCell ref="EAT31:EAZ31"/>
    <mergeCell ref="DXZ31:DYF31"/>
    <mergeCell ref="DYH31:DYN31"/>
    <mergeCell ref="DYP31:DYV31"/>
    <mergeCell ref="DYX31:DZD31"/>
    <mergeCell ref="DZF31:DZL31"/>
    <mergeCell ref="DWL31:DWR31"/>
    <mergeCell ref="DWT31:DWZ31"/>
    <mergeCell ref="DXB31:DXH31"/>
    <mergeCell ref="DXJ31:DXP31"/>
    <mergeCell ref="DXR31:DXX31"/>
    <mergeCell ref="DUX31:DVD31"/>
    <mergeCell ref="DVF31:DVL31"/>
    <mergeCell ref="DVN31:DVT31"/>
    <mergeCell ref="DVV31:DWB31"/>
    <mergeCell ref="DWD31:DWJ31"/>
    <mergeCell ref="DTJ31:DTP31"/>
    <mergeCell ref="DTR31:DTX31"/>
    <mergeCell ref="DTZ31:DUF31"/>
    <mergeCell ref="DUH31:DUN31"/>
    <mergeCell ref="DUP31:DUV31"/>
    <mergeCell ref="DRV31:DSB31"/>
    <mergeCell ref="DSD31:DSJ31"/>
    <mergeCell ref="DSL31:DSR31"/>
    <mergeCell ref="DST31:DSZ31"/>
    <mergeCell ref="DTB31:DTH31"/>
    <mergeCell ref="DQH31:DQN31"/>
    <mergeCell ref="DQP31:DQV31"/>
    <mergeCell ref="DQX31:DRD31"/>
    <mergeCell ref="DRF31:DRL31"/>
    <mergeCell ref="DRN31:DRT31"/>
    <mergeCell ref="DOT31:DOZ31"/>
    <mergeCell ref="DPB31:DPH31"/>
    <mergeCell ref="DPJ31:DPP31"/>
    <mergeCell ref="DPR31:DPX31"/>
    <mergeCell ref="DPZ31:DQF31"/>
    <mergeCell ref="DNF31:DNL31"/>
    <mergeCell ref="DNN31:DNT31"/>
    <mergeCell ref="DNV31:DOB31"/>
    <mergeCell ref="DOD31:DOJ31"/>
    <mergeCell ref="DOL31:DOR31"/>
    <mergeCell ref="DLR31:DLX31"/>
    <mergeCell ref="DLZ31:DMF31"/>
    <mergeCell ref="DMH31:DMN31"/>
    <mergeCell ref="DMP31:DMV31"/>
    <mergeCell ref="DMX31:DND31"/>
    <mergeCell ref="DKD31:DKJ31"/>
    <mergeCell ref="DKL31:DKR31"/>
    <mergeCell ref="DKT31:DKZ31"/>
    <mergeCell ref="DLB31:DLH31"/>
    <mergeCell ref="DLJ31:DLP31"/>
    <mergeCell ref="DIP31:DIV31"/>
    <mergeCell ref="DIX31:DJD31"/>
    <mergeCell ref="DJF31:DJL31"/>
    <mergeCell ref="DJN31:DJT31"/>
    <mergeCell ref="DJV31:DKB31"/>
    <mergeCell ref="DHB31:DHH31"/>
    <mergeCell ref="DHJ31:DHP31"/>
    <mergeCell ref="DHR31:DHX31"/>
    <mergeCell ref="DHZ31:DIF31"/>
    <mergeCell ref="DIH31:DIN31"/>
    <mergeCell ref="DFN31:DFT31"/>
    <mergeCell ref="DFV31:DGB31"/>
    <mergeCell ref="DGD31:DGJ31"/>
    <mergeCell ref="DGL31:DGR31"/>
    <mergeCell ref="DGT31:DGZ31"/>
    <mergeCell ref="DDZ31:DEF31"/>
    <mergeCell ref="DEH31:DEN31"/>
    <mergeCell ref="DEP31:DEV31"/>
    <mergeCell ref="DEX31:DFD31"/>
    <mergeCell ref="DFF31:DFL31"/>
    <mergeCell ref="DCL31:DCR31"/>
    <mergeCell ref="DCT31:DCZ31"/>
    <mergeCell ref="DDB31:DDH31"/>
    <mergeCell ref="DDJ31:DDP31"/>
    <mergeCell ref="DDR31:DDX31"/>
    <mergeCell ref="DAX31:DBD31"/>
    <mergeCell ref="DBF31:DBL31"/>
    <mergeCell ref="DBN31:DBT31"/>
    <mergeCell ref="DBV31:DCB31"/>
    <mergeCell ref="DCD31:DCJ31"/>
    <mergeCell ref="CZJ31:CZP31"/>
    <mergeCell ref="CZR31:CZX31"/>
    <mergeCell ref="CZZ31:DAF31"/>
    <mergeCell ref="DAH31:DAN31"/>
    <mergeCell ref="DAP31:DAV31"/>
    <mergeCell ref="CXV31:CYB31"/>
    <mergeCell ref="CYD31:CYJ31"/>
    <mergeCell ref="CYL31:CYR31"/>
    <mergeCell ref="CYT31:CYZ31"/>
    <mergeCell ref="CZB31:CZH31"/>
    <mergeCell ref="CWH31:CWN31"/>
    <mergeCell ref="CWP31:CWV31"/>
    <mergeCell ref="CWX31:CXD31"/>
    <mergeCell ref="CXF31:CXL31"/>
    <mergeCell ref="CXN31:CXT31"/>
    <mergeCell ref="CUT31:CUZ31"/>
    <mergeCell ref="CVB31:CVH31"/>
    <mergeCell ref="CVJ31:CVP31"/>
    <mergeCell ref="CVR31:CVX31"/>
    <mergeCell ref="CVZ31:CWF31"/>
    <mergeCell ref="CTF31:CTL31"/>
    <mergeCell ref="CTN31:CTT31"/>
    <mergeCell ref="CTV31:CUB31"/>
    <mergeCell ref="CUD31:CUJ31"/>
    <mergeCell ref="CUL31:CUR31"/>
    <mergeCell ref="CRR31:CRX31"/>
    <mergeCell ref="CRZ31:CSF31"/>
    <mergeCell ref="CSH31:CSN31"/>
    <mergeCell ref="CSP31:CSV31"/>
    <mergeCell ref="CSX31:CTD31"/>
    <mergeCell ref="CQD31:CQJ31"/>
    <mergeCell ref="CQL31:CQR31"/>
    <mergeCell ref="CQT31:CQZ31"/>
    <mergeCell ref="CRB31:CRH31"/>
    <mergeCell ref="CRJ31:CRP31"/>
    <mergeCell ref="COP31:COV31"/>
    <mergeCell ref="COX31:CPD31"/>
    <mergeCell ref="CPF31:CPL31"/>
    <mergeCell ref="CPN31:CPT31"/>
    <mergeCell ref="CPV31:CQB31"/>
    <mergeCell ref="CNB31:CNH31"/>
    <mergeCell ref="CNJ31:CNP31"/>
    <mergeCell ref="CNR31:CNX31"/>
    <mergeCell ref="CNZ31:COF31"/>
    <mergeCell ref="COH31:CON31"/>
    <mergeCell ref="CLN31:CLT31"/>
    <mergeCell ref="CLV31:CMB31"/>
    <mergeCell ref="CMD31:CMJ31"/>
    <mergeCell ref="CML31:CMR31"/>
    <mergeCell ref="CMT31:CMZ31"/>
    <mergeCell ref="CJZ31:CKF31"/>
    <mergeCell ref="CKH31:CKN31"/>
    <mergeCell ref="CKP31:CKV31"/>
    <mergeCell ref="CKX31:CLD31"/>
    <mergeCell ref="CLF31:CLL31"/>
    <mergeCell ref="CIL31:CIR31"/>
    <mergeCell ref="CIT31:CIZ31"/>
    <mergeCell ref="CJB31:CJH31"/>
    <mergeCell ref="CJJ31:CJP31"/>
    <mergeCell ref="CJR31:CJX31"/>
    <mergeCell ref="CGX31:CHD31"/>
    <mergeCell ref="CHF31:CHL31"/>
    <mergeCell ref="CHN31:CHT31"/>
    <mergeCell ref="CHV31:CIB31"/>
    <mergeCell ref="CID31:CIJ31"/>
    <mergeCell ref="CFJ31:CFP31"/>
    <mergeCell ref="CFR31:CFX31"/>
    <mergeCell ref="CFZ31:CGF31"/>
    <mergeCell ref="CGH31:CGN31"/>
    <mergeCell ref="CGP31:CGV31"/>
    <mergeCell ref="CDV31:CEB31"/>
    <mergeCell ref="CED31:CEJ31"/>
    <mergeCell ref="CEL31:CER31"/>
    <mergeCell ref="CET31:CEZ31"/>
    <mergeCell ref="CFB31:CFH31"/>
    <mergeCell ref="CCH31:CCN31"/>
    <mergeCell ref="CCP31:CCV31"/>
    <mergeCell ref="CCX31:CDD31"/>
    <mergeCell ref="CDF31:CDL31"/>
    <mergeCell ref="CDN31:CDT31"/>
    <mergeCell ref="CAT31:CAZ31"/>
    <mergeCell ref="CBB31:CBH31"/>
    <mergeCell ref="CBJ31:CBP31"/>
    <mergeCell ref="CBR31:CBX31"/>
    <mergeCell ref="CBZ31:CCF31"/>
    <mergeCell ref="BZF31:BZL31"/>
    <mergeCell ref="BZN31:BZT31"/>
    <mergeCell ref="BZV31:CAB31"/>
    <mergeCell ref="CAD31:CAJ31"/>
    <mergeCell ref="CAL31:CAR31"/>
    <mergeCell ref="BXR31:BXX31"/>
    <mergeCell ref="BXZ31:BYF31"/>
    <mergeCell ref="BYH31:BYN31"/>
    <mergeCell ref="BYP31:BYV31"/>
    <mergeCell ref="BYX31:BZD31"/>
    <mergeCell ref="BWD31:BWJ31"/>
    <mergeCell ref="BWL31:BWR31"/>
    <mergeCell ref="BWT31:BWZ31"/>
    <mergeCell ref="BXB31:BXH31"/>
    <mergeCell ref="BXJ31:BXP31"/>
    <mergeCell ref="BUP31:BUV31"/>
    <mergeCell ref="BUX31:BVD31"/>
    <mergeCell ref="BVF31:BVL31"/>
    <mergeCell ref="BVN31:BVT31"/>
    <mergeCell ref="BVV31:BWB31"/>
    <mergeCell ref="BTB31:BTH31"/>
    <mergeCell ref="BTJ31:BTP31"/>
    <mergeCell ref="BTR31:BTX31"/>
    <mergeCell ref="BTZ31:BUF31"/>
    <mergeCell ref="BUH31:BUN31"/>
    <mergeCell ref="BRN31:BRT31"/>
    <mergeCell ref="BRV31:BSB31"/>
    <mergeCell ref="BSD31:BSJ31"/>
    <mergeCell ref="BSL31:BSR31"/>
    <mergeCell ref="BST31:BSZ31"/>
    <mergeCell ref="BPZ31:BQF31"/>
    <mergeCell ref="BQH31:BQN31"/>
    <mergeCell ref="BQP31:BQV31"/>
    <mergeCell ref="BQX31:BRD31"/>
    <mergeCell ref="BRF31:BRL31"/>
    <mergeCell ref="BOL31:BOR31"/>
    <mergeCell ref="BOT31:BOZ31"/>
    <mergeCell ref="BPB31:BPH31"/>
    <mergeCell ref="BPJ31:BPP31"/>
    <mergeCell ref="BPR31:BPX31"/>
    <mergeCell ref="BMX31:BND31"/>
    <mergeCell ref="BNF31:BNL31"/>
    <mergeCell ref="BNN31:BNT31"/>
    <mergeCell ref="BNV31:BOB31"/>
    <mergeCell ref="BOD31:BOJ31"/>
    <mergeCell ref="BLJ31:BLP31"/>
    <mergeCell ref="BLR31:BLX31"/>
    <mergeCell ref="BLZ31:BMF31"/>
    <mergeCell ref="BMH31:BMN31"/>
    <mergeCell ref="BMP31:BMV31"/>
    <mergeCell ref="BJV31:BKB31"/>
    <mergeCell ref="BKD31:BKJ31"/>
    <mergeCell ref="BKL31:BKR31"/>
    <mergeCell ref="BKT31:BKZ31"/>
    <mergeCell ref="BLB31:BLH31"/>
    <mergeCell ref="BIH31:BIN31"/>
    <mergeCell ref="BIP31:BIV31"/>
    <mergeCell ref="BIX31:BJD31"/>
    <mergeCell ref="BJF31:BJL31"/>
    <mergeCell ref="BJN31:BJT31"/>
    <mergeCell ref="BGT31:BGZ31"/>
    <mergeCell ref="BHB31:BHH31"/>
    <mergeCell ref="BHJ31:BHP31"/>
    <mergeCell ref="BHR31:BHX31"/>
    <mergeCell ref="BHZ31:BIF31"/>
    <mergeCell ref="BFF31:BFL31"/>
    <mergeCell ref="BFN31:BFT31"/>
    <mergeCell ref="BFV31:BGB31"/>
    <mergeCell ref="BGD31:BGJ31"/>
    <mergeCell ref="BGL31:BGR31"/>
    <mergeCell ref="BDR31:BDX31"/>
    <mergeCell ref="BDZ31:BEF31"/>
    <mergeCell ref="BEH31:BEN31"/>
    <mergeCell ref="BEP31:BEV31"/>
    <mergeCell ref="BEX31:BFD31"/>
    <mergeCell ref="BCD31:BCJ31"/>
    <mergeCell ref="BCL31:BCR31"/>
    <mergeCell ref="BCT31:BCZ31"/>
    <mergeCell ref="BDB31:BDH31"/>
    <mergeCell ref="BDJ31:BDP31"/>
    <mergeCell ref="BAP31:BAV31"/>
    <mergeCell ref="BAX31:BBD31"/>
    <mergeCell ref="BBF31:BBL31"/>
    <mergeCell ref="BBN31:BBT31"/>
    <mergeCell ref="BBV31:BCB31"/>
    <mergeCell ref="AZB31:AZH31"/>
    <mergeCell ref="AZJ31:AZP31"/>
    <mergeCell ref="AZR31:AZX31"/>
    <mergeCell ref="AZZ31:BAF31"/>
    <mergeCell ref="BAH31:BAN31"/>
    <mergeCell ref="AXN31:AXT31"/>
    <mergeCell ref="AXV31:AYB31"/>
    <mergeCell ref="AYD31:AYJ31"/>
    <mergeCell ref="AYL31:AYR31"/>
    <mergeCell ref="AYT31:AYZ31"/>
    <mergeCell ref="AVZ31:AWF31"/>
    <mergeCell ref="AWH31:AWN31"/>
    <mergeCell ref="AWP31:AWV31"/>
    <mergeCell ref="AWX31:AXD31"/>
    <mergeCell ref="AXF31:AXL31"/>
    <mergeCell ref="AUL31:AUR31"/>
    <mergeCell ref="AUT31:AUZ31"/>
    <mergeCell ref="AVB31:AVH31"/>
    <mergeCell ref="AVJ31:AVP31"/>
    <mergeCell ref="AVR31:AVX31"/>
    <mergeCell ref="ASX31:ATD31"/>
    <mergeCell ref="ATF31:ATL31"/>
    <mergeCell ref="ATN31:ATT31"/>
    <mergeCell ref="ATV31:AUB31"/>
    <mergeCell ref="AUD31:AUJ31"/>
    <mergeCell ref="ARJ31:ARP31"/>
    <mergeCell ref="ARR31:ARX31"/>
    <mergeCell ref="ARZ31:ASF31"/>
    <mergeCell ref="ASH31:ASN31"/>
    <mergeCell ref="ASP31:ASV31"/>
    <mergeCell ref="APV31:AQB31"/>
    <mergeCell ref="AQD31:AQJ31"/>
    <mergeCell ref="AQL31:AQR31"/>
    <mergeCell ref="AQT31:AQZ31"/>
    <mergeCell ref="ARB31:ARH31"/>
    <mergeCell ref="AOH31:AON31"/>
    <mergeCell ref="AOP31:AOV31"/>
    <mergeCell ref="AOX31:APD31"/>
    <mergeCell ref="APF31:APL31"/>
    <mergeCell ref="APN31:APT31"/>
    <mergeCell ref="AMT31:AMZ31"/>
    <mergeCell ref="ANB31:ANH31"/>
    <mergeCell ref="ANJ31:ANP31"/>
    <mergeCell ref="ANR31:ANX31"/>
    <mergeCell ref="ANZ31:AOF31"/>
    <mergeCell ref="ALF31:ALL31"/>
    <mergeCell ref="ALN31:ALT31"/>
    <mergeCell ref="ALV31:AMB31"/>
    <mergeCell ref="AMD31:AMJ31"/>
    <mergeCell ref="AML31:AMR31"/>
    <mergeCell ref="AJR31:AJX31"/>
    <mergeCell ref="AJZ31:AKF31"/>
    <mergeCell ref="AKH31:AKN31"/>
    <mergeCell ref="AKP31:AKV31"/>
    <mergeCell ref="AKX31:ALD31"/>
    <mergeCell ref="AID31:AIJ31"/>
    <mergeCell ref="AIL31:AIR31"/>
    <mergeCell ref="AIT31:AIZ31"/>
    <mergeCell ref="AJB31:AJH31"/>
    <mergeCell ref="AJJ31:AJP31"/>
    <mergeCell ref="AGP31:AGV31"/>
    <mergeCell ref="AGX31:AHD31"/>
    <mergeCell ref="AHF31:AHL31"/>
    <mergeCell ref="AHN31:AHT31"/>
    <mergeCell ref="AHV31:AIB31"/>
    <mergeCell ref="AFB31:AFH31"/>
    <mergeCell ref="AFJ31:AFP31"/>
    <mergeCell ref="AFR31:AFX31"/>
    <mergeCell ref="AFZ31:AGF31"/>
    <mergeCell ref="AGH31:AGN31"/>
    <mergeCell ref="ADN31:ADT31"/>
    <mergeCell ref="ADV31:AEB31"/>
    <mergeCell ref="AED31:AEJ31"/>
    <mergeCell ref="AEL31:AER31"/>
    <mergeCell ref="AET31:AEZ31"/>
    <mergeCell ref="ABZ31:ACF31"/>
    <mergeCell ref="ACH31:ACN31"/>
    <mergeCell ref="ACP31:ACV31"/>
    <mergeCell ref="ACX31:ADD31"/>
    <mergeCell ref="ADF31:ADL31"/>
    <mergeCell ref="AAL31:AAR31"/>
    <mergeCell ref="AAT31:AAZ31"/>
    <mergeCell ref="ABB31:ABH31"/>
    <mergeCell ref="ABJ31:ABP31"/>
    <mergeCell ref="ABR31:ABX31"/>
    <mergeCell ref="YX31:ZD31"/>
    <mergeCell ref="ZF31:ZL31"/>
    <mergeCell ref="ZN31:ZT31"/>
    <mergeCell ref="ZV31:AAB31"/>
    <mergeCell ref="AAD31:AAJ31"/>
    <mergeCell ref="XJ31:XP31"/>
    <mergeCell ref="XR31:XX31"/>
    <mergeCell ref="XZ31:YF31"/>
    <mergeCell ref="YH31:YN31"/>
    <mergeCell ref="YP31:YV31"/>
    <mergeCell ref="VV31:WB31"/>
    <mergeCell ref="WD31:WJ31"/>
    <mergeCell ref="WL31:WR31"/>
    <mergeCell ref="WT31:WZ31"/>
    <mergeCell ref="XB31:XH31"/>
    <mergeCell ref="UH31:UN31"/>
    <mergeCell ref="UP31:UV31"/>
    <mergeCell ref="UX31:VD31"/>
    <mergeCell ref="VF31:VL31"/>
    <mergeCell ref="VN31:VT31"/>
    <mergeCell ref="ST31:SZ31"/>
    <mergeCell ref="TB31:TH31"/>
    <mergeCell ref="TJ31:TP31"/>
    <mergeCell ref="TR31:TX31"/>
    <mergeCell ref="TZ31:UF31"/>
    <mergeCell ref="RF31:RL31"/>
    <mergeCell ref="RN31:RT31"/>
    <mergeCell ref="RV31:SB31"/>
    <mergeCell ref="SD31:SJ31"/>
    <mergeCell ref="SL31:SR31"/>
    <mergeCell ref="PR31:PX31"/>
    <mergeCell ref="PZ31:QF31"/>
    <mergeCell ref="QH31:QN31"/>
    <mergeCell ref="QP31:QV31"/>
    <mergeCell ref="QX31:RD31"/>
    <mergeCell ref="OD31:OJ31"/>
    <mergeCell ref="OL31:OR31"/>
    <mergeCell ref="OT31:OZ31"/>
    <mergeCell ref="PB31:PH31"/>
    <mergeCell ref="PJ31:PP31"/>
    <mergeCell ref="MP31:MV31"/>
    <mergeCell ref="MX31:ND31"/>
    <mergeCell ref="NF31:NL31"/>
    <mergeCell ref="NN31:NT31"/>
    <mergeCell ref="NV31:OB31"/>
    <mergeCell ref="LB31:LH31"/>
    <mergeCell ref="LJ31:LP31"/>
    <mergeCell ref="LR31:LX31"/>
    <mergeCell ref="LZ31:MF31"/>
    <mergeCell ref="MH31:MN31"/>
    <mergeCell ref="JN31:JT31"/>
    <mergeCell ref="JV31:KB31"/>
    <mergeCell ref="KD31:KJ31"/>
    <mergeCell ref="KL31:KR31"/>
    <mergeCell ref="KT31:KZ31"/>
    <mergeCell ref="HZ31:IF31"/>
    <mergeCell ref="IH31:IN31"/>
    <mergeCell ref="IP31:IV31"/>
    <mergeCell ref="IX31:JD31"/>
    <mergeCell ref="JF31:JL31"/>
    <mergeCell ref="GL31:GR31"/>
    <mergeCell ref="GT31:GZ31"/>
    <mergeCell ref="HB31:HH31"/>
    <mergeCell ref="HJ31:HP31"/>
    <mergeCell ref="HR31:HX31"/>
    <mergeCell ref="EX31:FD31"/>
    <mergeCell ref="FF31:FL31"/>
    <mergeCell ref="FN31:FT31"/>
    <mergeCell ref="FV31:GB31"/>
    <mergeCell ref="GD31:GJ31"/>
    <mergeCell ref="DJ31:DP31"/>
    <mergeCell ref="DR31:DX31"/>
    <mergeCell ref="DZ31:EF31"/>
    <mergeCell ref="EH31:EN31"/>
    <mergeCell ref="EP31:EV31"/>
    <mergeCell ref="B31:H31"/>
    <mergeCell ref="J31:P31"/>
    <mergeCell ref="R31:X31"/>
    <mergeCell ref="Z31:AF31"/>
    <mergeCell ref="AH31:AN31"/>
    <mergeCell ref="AP31:AV31"/>
    <mergeCell ref="AX31:BD31"/>
    <mergeCell ref="BF31:BL31"/>
    <mergeCell ref="BN31:BT31"/>
    <mergeCell ref="BV31:CB31"/>
    <mergeCell ref="CD31:CJ31"/>
    <mergeCell ref="CL31:CR31"/>
    <mergeCell ref="CT31:CZ31"/>
    <mergeCell ref="DB31:DH31"/>
    <mergeCell ref="G76:J77"/>
    <mergeCell ref="C76:F77"/>
    <mergeCell ref="B39:F39"/>
    <mergeCell ref="A2:F2"/>
    <mergeCell ref="B32:F32"/>
    <mergeCell ref="B33:F33"/>
    <mergeCell ref="B34:F34"/>
    <mergeCell ref="C3:D4"/>
    <mergeCell ref="E3:F4"/>
    <mergeCell ref="A5:A6"/>
    <mergeCell ref="B5:B6"/>
    <mergeCell ref="B29:F29"/>
    <mergeCell ref="B30:F30"/>
    <mergeCell ref="B35:F35"/>
    <mergeCell ref="A102:E102"/>
    <mergeCell ref="B40:E40"/>
    <mergeCell ref="B67:F67"/>
    <mergeCell ref="B68:F68"/>
    <mergeCell ref="B69:F69"/>
    <mergeCell ref="B70:F70"/>
    <mergeCell ref="B71:F71"/>
    <mergeCell ref="C42:D43"/>
    <mergeCell ref="E42:F43"/>
    <mergeCell ref="A44:A46"/>
    <mergeCell ref="B44:B46"/>
    <mergeCell ref="B66:F66"/>
    <mergeCell ref="A75:F75"/>
    <mergeCell ref="A78:A80"/>
    <mergeCell ref="B78:B80"/>
    <mergeCell ref="B36:J36"/>
    <mergeCell ref="B37:J37"/>
    <mergeCell ref="B38:J38"/>
  </mergeCells>
  <hyperlinks>
    <hyperlink ref="B27" location="Nota" display="Ver Nota Informativa"/>
    <hyperlink ref="B65" location="Nota" display="Ver Nota Informativa"/>
  </hyperlink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FF0000"/>
    <pageSetUpPr fitToPage="1"/>
  </sheetPr>
  <dimension ref="A1:Z90"/>
  <sheetViews>
    <sheetView topLeftCell="A74" workbookViewId="0">
      <selection activeCell="AX71" sqref="AX71"/>
    </sheetView>
  </sheetViews>
  <sheetFormatPr baseColWidth="10" defaultRowHeight="15"/>
  <cols>
    <col min="1" max="1" width="23.7109375" customWidth="1"/>
    <col min="2" max="2" width="13.7109375" customWidth="1"/>
    <col min="3" max="3" width="13.140625" customWidth="1"/>
    <col min="4" max="4" width="14.140625" customWidth="1"/>
    <col min="5" max="7" width="13.42578125" customWidth="1"/>
    <col min="8" max="8" width="12.85546875" customWidth="1"/>
    <col min="9" max="9" width="13.28515625" customWidth="1"/>
    <col min="11" max="13" width="12.5703125" customWidth="1"/>
  </cols>
  <sheetData>
    <row r="1" spans="1:16">
      <c r="A1" s="412" t="s">
        <v>602</v>
      </c>
    </row>
    <row r="2" spans="1:16">
      <c r="A2" s="663" t="s">
        <v>599</v>
      </c>
      <c r="B2" s="663"/>
      <c r="C2" s="663"/>
      <c r="D2" s="663"/>
    </row>
    <row r="4" spans="1:16">
      <c r="B4" s="661">
        <v>2014</v>
      </c>
      <c r="C4" s="661">
        <v>2015</v>
      </c>
      <c r="D4" s="661">
        <v>2016</v>
      </c>
      <c r="E4" s="661">
        <v>2017</v>
      </c>
      <c r="F4" s="661">
        <v>2018</v>
      </c>
    </row>
    <row r="5" spans="1:16">
      <c r="A5" s="660" t="s">
        <v>600</v>
      </c>
      <c r="B5" s="723">
        <v>1.9400000000000001E-2</v>
      </c>
      <c r="C5" s="723">
        <v>3.6600000000000001E-2</v>
      </c>
      <c r="D5" s="851">
        <v>6.7699999999999996E-2</v>
      </c>
      <c r="E5" s="915">
        <v>5.7500000000000002E-2</v>
      </c>
      <c r="F5" s="660"/>
    </row>
    <row r="6" spans="1:16">
      <c r="A6" s="873" t="s">
        <v>690</v>
      </c>
      <c r="B6" s="874"/>
      <c r="C6" s="875"/>
      <c r="D6" s="851">
        <v>7.9299999999999995E-2</v>
      </c>
      <c r="E6" s="872"/>
      <c r="F6" s="872"/>
    </row>
    <row r="7" spans="1:16">
      <c r="A7" s="662" t="s">
        <v>601</v>
      </c>
    </row>
    <row r="9" spans="1:16">
      <c r="A9" s="412" t="s">
        <v>581</v>
      </c>
    </row>
    <row r="11" spans="1:16">
      <c r="B11" s="971">
        <v>2013</v>
      </c>
      <c r="C11" s="971"/>
      <c r="D11" s="971"/>
      <c r="E11" s="971">
        <v>2014</v>
      </c>
      <c r="F11" s="971"/>
      <c r="G11" s="971"/>
      <c r="H11" s="971">
        <v>2015</v>
      </c>
      <c r="I11" s="971"/>
      <c r="J11" s="971"/>
      <c r="K11" s="971">
        <v>2016</v>
      </c>
      <c r="L11" s="971"/>
      <c r="M11" s="971"/>
      <c r="N11" s="971">
        <v>2017</v>
      </c>
      <c r="O11" s="971"/>
      <c r="P11" s="971"/>
    </row>
    <row r="12" spans="1:16" s="658" customFormat="1" ht="45">
      <c r="A12" s="659" t="s">
        <v>603</v>
      </c>
      <c r="B12" s="659" t="s">
        <v>582</v>
      </c>
      <c r="C12" s="659" t="s">
        <v>583</v>
      </c>
      <c r="D12" s="659" t="s">
        <v>584</v>
      </c>
      <c r="E12" s="659" t="s">
        <v>582</v>
      </c>
      <c r="F12" s="659" t="s">
        <v>583</v>
      </c>
      <c r="G12" s="659" t="s">
        <v>584</v>
      </c>
      <c r="H12" s="744" t="s">
        <v>582</v>
      </c>
      <c r="I12" s="744" t="s">
        <v>583</v>
      </c>
      <c r="J12" s="744" t="s">
        <v>584</v>
      </c>
      <c r="K12" s="838" t="s">
        <v>582</v>
      </c>
      <c r="L12" s="838" t="s">
        <v>583</v>
      </c>
      <c r="M12" s="838" t="s">
        <v>584</v>
      </c>
      <c r="N12" s="913" t="s">
        <v>582</v>
      </c>
      <c r="O12" s="913" t="s">
        <v>583</v>
      </c>
      <c r="P12" s="913" t="s">
        <v>584</v>
      </c>
    </row>
    <row r="13" spans="1:16">
      <c r="A13" s="660" t="s">
        <v>585</v>
      </c>
      <c r="B13" s="660">
        <v>16.47</v>
      </c>
      <c r="C13" s="660">
        <v>16.47</v>
      </c>
      <c r="D13" s="660">
        <v>0</v>
      </c>
      <c r="E13" s="665">
        <f>B13*(1+$B$5)</f>
        <v>16.789518000000001</v>
      </c>
      <c r="F13" s="665">
        <f t="shared" ref="F13:G20" si="0">C13*(1+$B$5)</f>
        <v>16.789518000000001</v>
      </c>
      <c r="G13" s="665">
        <f t="shared" si="0"/>
        <v>0</v>
      </c>
      <c r="H13" s="665">
        <f>E13*(1+$C$5)</f>
        <v>17.404014358800001</v>
      </c>
      <c r="I13" s="665">
        <f>F13*(1+$C$5)</f>
        <v>17.404014358800001</v>
      </c>
      <c r="J13" s="665">
        <f>G13*(1+$C$5)</f>
        <v>0</v>
      </c>
      <c r="K13" s="665">
        <f>H13*(1+$D$5)</f>
        <v>18.582266130890762</v>
      </c>
      <c r="L13" s="665">
        <f>I13*(1+$D$5)</f>
        <v>18.582266130890762</v>
      </c>
      <c r="M13" s="665">
        <f>J13*(1+$D$5)</f>
        <v>0</v>
      </c>
      <c r="N13" s="850">
        <f t="shared" ref="N13:N21" si="1">K13*(1+$E$5)</f>
        <v>19.650746433416984</v>
      </c>
      <c r="O13" s="850">
        <f t="shared" ref="O13:O21" si="2">L13*(1+$E$5)</f>
        <v>19.650746433416984</v>
      </c>
      <c r="P13" s="850">
        <f t="shared" ref="P13:P21" si="3">M13*(1+$E$5)</f>
        <v>0</v>
      </c>
    </row>
    <row r="14" spans="1:16">
      <c r="A14" s="660" t="s">
        <v>4</v>
      </c>
      <c r="B14" s="660">
        <v>7.62</v>
      </c>
      <c r="C14" s="660">
        <v>16.47</v>
      </c>
      <c r="D14" s="660">
        <v>0</v>
      </c>
      <c r="E14" s="665">
        <f t="shared" ref="E14:E20" si="4">B14*(1+$B$5)</f>
        <v>7.7678280000000006</v>
      </c>
      <c r="F14" s="665">
        <f t="shared" si="0"/>
        <v>16.789518000000001</v>
      </c>
      <c r="G14" s="665">
        <f t="shared" si="0"/>
        <v>0</v>
      </c>
      <c r="H14" s="665">
        <f t="shared" ref="H14:H20" si="5">E14*(1+$C$5)</f>
        <v>8.0521305048000009</v>
      </c>
      <c r="I14" s="665">
        <f t="shared" ref="I14:I20" si="6">F14*(1+$C$5)</f>
        <v>17.404014358800001</v>
      </c>
      <c r="J14" s="665">
        <f t="shared" ref="J14:J20" si="7">G14*(1+$C$5)</f>
        <v>0</v>
      </c>
      <c r="K14" s="665">
        <f t="shared" ref="K14:K20" si="8">H14*(1+$D$5)</f>
        <v>8.5972597399749624</v>
      </c>
      <c r="L14" s="665">
        <f t="shared" ref="L14:L20" si="9">I14*(1+$D$5)</f>
        <v>18.582266130890762</v>
      </c>
      <c r="M14" s="665">
        <f t="shared" ref="M14:M20" si="10">J14*(1+$D$5)</f>
        <v>0</v>
      </c>
      <c r="N14" s="850">
        <f t="shared" si="1"/>
        <v>9.0916021750235245</v>
      </c>
      <c r="O14" s="850">
        <f t="shared" si="2"/>
        <v>19.650746433416984</v>
      </c>
      <c r="P14" s="850">
        <f t="shared" si="3"/>
        <v>0</v>
      </c>
    </row>
    <row r="15" spans="1:16">
      <c r="A15" s="660" t="s">
        <v>586</v>
      </c>
      <c r="B15" s="660">
        <v>16.47</v>
      </c>
      <c r="C15" s="660">
        <v>16.47</v>
      </c>
      <c r="D15" s="660">
        <v>0</v>
      </c>
      <c r="E15" s="665">
        <f t="shared" si="4"/>
        <v>16.789518000000001</v>
      </c>
      <c r="F15" s="665">
        <f t="shared" si="0"/>
        <v>16.789518000000001</v>
      </c>
      <c r="G15" s="665">
        <f t="shared" si="0"/>
        <v>0</v>
      </c>
      <c r="H15" s="665">
        <f t="shared" si="5"/>
        <v>17.404014358800001</v>
      </c>
      <c r="I15" s="665">
        <f t="shared" si="6"/>
        <v>17.404014358800001</v>
      </c>
      <c r="J15" s="665">
        <f t="shared" si="7"/>
        <v>0</v>
      </c>
      <c r="K15" s="665">
        <f t="shared" si="8"/>
        <v>18.582266130890762</v>
      </c>
      <c r="L15" s="665">
        <f t="shared" si="9"/>
        <v>18.582266130890762</v>
      </c>
      <c r="M15" s="665">
        <f t="shared" si="10"/>
        <v>0</v>
      </c>
      <c r="N15" s="850">
        <f t="shared" si="1"/>
        <v>19.650746433416984</v>
      </c>
      <c r="O15" s="850">
        <f t="shared" si="2"/>
        <v>19.650746433416984</v>
      </c>
      <c r="P15" s="850">
        <f t="shared" si="3"/>
        <v>0</v>
      </c>
    </row>
    <row r="16" spans="1:16">
      <c r="A16" s="660" t="s">
        <v>587</v>
      </c>
      <c r="B16" s="660">
        <v>7.62</v>
      </c>
      <c r="C16" s="660">
        <v>16.47</v>
      </c>
      <c r="D16" s="660">
        <v>0</v>
      </c>
      <c r="E16" s="665">
        <f t="shared" si="4"/>
        <v>7.7678280000000006</v>
      </c>
      <c r="F16" s="665">
        <f t="shared" si="0"/>
        <v>16.789518000000001</v>
      </c>
      <c r="G16" s="665">
        <f t="shared" si="0"/>
        <v>0</v>
      </c>
      <c r="H16" s="665">
        <f t="shared" si="5"/>
        <v>8.0521305048000009</v>
      </c>
      <c r="I16" s="665">
        <f t="shared" si="6"/>
        <v>17.404014358800001</v>
      </c>
      <c r="J16" s="665">
        <f t="shared" si="7"/>
        <v>0</v>
      </c>
      <c r="K16" s="665">
        <f t="shared" si="8"/>
        <v>8.5972597399749624</v>
      </c>
      <c r="L16" s="665">
        <f t="shared" si="9"/>
        <v>18.582266130890762</v>
      </c>
      <c r="M16" s="665">
        <f t="shared" si="10"/>
        <v>0</v>
      </c>
      <c r="N16" s="850">
        <f t="shared" si="1"/>
        <v>9.0916021750235245</v>
      </c>
      <c r="O16" s="850">
        <f t="shared" si="2"/>
        <v>19.650746433416984</v>
      </c>
      <c r="P16" s="850">
        <f t="shared" si="3"/>
        <v>0</v>
      </c>
    </row>
    <row r="17" spans="1:26">
      <c r="A17" s="660" t="s">
        <v>588</v>
      </c>
      <c r="B17" s="660">
        <v>16.47</v>
      </c>
      <c r="C17" s="660">
        <v>16.47</v>
      </c>
      <c r="D17" s="660">
        <v>16.47</v>
      </c>
      <c r="E17" s="665">
        <f t="shared" si="4"/>
        <v>16.789518000000001</v>
      </c>
      <c r="F17" s="665">
        <f t="shared" si="0"/>
        <v>16.789518000000001</v>
      </c>
      <c r="G17" s="665">
        <f t="shared" si="0"/>
        <v>16.789518000000001</v>
      </c>
      <c r="H17" s="665">
        <f t="shared" si="5"/>
        <v>17.404014358800001</v>
      </c>
      <c r="I17" s="665">
        <f t="shared" si="6"/>
        <v>17.404014358800001</v>
      </c>
      <c r="J17" s="665">
        <f t="shared" si="7"/>
        <v>17.404014358800001</v>
      </c>
      <c r="K17" s="665">
        <f t="shared" si="8"/>
        <v>18.582266130890762</v>
      </c>
      <c r="L17" s="665">
        <f t="shared" si="9"/>
        <v>18.582266130890762</v>
      </c>
      <c r="M17" s="665">
        <f t="shared" si="10"/>
        <v>18.582266130890762</v>
      </c>
      <c r="N17" s="850">
        <f t="shared" si="1"/>
        <v>19.650746433416984</v>
      </c>
      <c r="O17" s="850">
        <f t="shared" si="2"/>
        <v>19.650746433416984</v>
      </c>
      <c r="P17" s="850">
        <f t="shared" si="3"/>
        <v>19.650746433416984</v>
      </c>
    </row>
    <row r="18" spans="1:26">
      <c r="A18" s="660" t="s">
        <v>56</v>
      </c>
      <c r="B18" s="660">
        <v>11.21</v>
      </c>
      <c r="C18" s="660">
        <v>16.47</v>
      </c>
      <c r="D18" s="660">
        <v>0</v>
      </c>
      <c r="E18" s="665">
        <f t="shared" si="4"/>
        <v>11.427474000000002</v>
      </c>
      <c r="F18" s="665">
        <f t="shared" si="0"/>
        <v>16.789518000000001</v>
      </c>
      <c r="G18" s="665">
        <f t="shared" si="0"/>
        <v>0</v>
      </c>
      <c r="H18" s="665">
        <f t="shared" si="5"/>
        <v>11.845719548400002</v>
      </c>
      <c r="I18" s="665">
        <f t="shared" si="6"/>
        <v>17.404014358800001</v>
      </c>
      <c r="J18" s="665">
        <f t="shared" si="7"/>
        <v>0</v>
      </c>
      <c r="K18" s="665">
        <f t="shared" si="8"/>
        <v>12.647674761826684</v>
      </c>
      <c r="L18" s="665">
        <f t="shared" si="9"/>
        <v>18.582266130890762</v>
      </c>
      <c r="M18" s="665">
        <f t="shared" si="10"/>
        <v>0</v>
      </c>
      <c r="N18" s="850">
        <f t="shared" si="1"/>
        <v>13.374916060631719</v>
      </c>
      <c r="O18" s="850">
        <f t="shared" si="2"/>
        <v>19.650746433416984</v>
      </c>
      <c r="P18" s="850">
        <f t="shared" si="3"/>
        <v>0</v>
      </c>
    </row>
    <row r="19" spans="1:26">
      <c r="A19" s="660" t="s">
        <v>218</v>
      </c>
      <c r="B19" s="660">
        <v>16.47</v>
      </c>
      <c r="C19" s="660">
        <v>16.47</v>
      </c>
      <c r="D19" s="660">
        <v>0</v>
      </c>
      <c r="E19" s="665">
        <f t="shared" si="4"/>
        <v>16.789518000000001</v>
      </c>
      <c r="F19" s="665">
        <f t="shared" si="0"/>
        <v>16.789518000000001</v>
      </c>
      <c r="G19" s="665">
        <f t="shared" si="0"/>
        <v>0</v>
      </c>
      <c r="H19" s="665">
        <f t="shared" si="5"/>
        <v>17.404014358800001</v>
      </c>
      <c r="I19" s="665">
        <f t="shared" si="6"/>
        <v>17.404014358800001</v>
      </c>
      <c r="J19" s="665">
        <f t="shared" si="7"/>
        <v>0</v>
      </c>
      <c r="K19" s="665">
        <f t="shared" si="8"/>
        <v>18.582266130890762</v>
      </c>
      <c r="L19" s="665">
        <f t="shared" si="9"/>
        <v>18.582266130890762</v>
      </c>
      <c r="M19" s="665">
        <f t="shared" si="10"/>
        <v>0</v>
      </c>
      <c r="N19" s="850">
        <f t="shared" si="1"/>
        <v>19.650746433416984</v>
      </c>
      <c r="O19" s="850">
        <f t="shared" si="2"/>
        <v>19.650746433416984</v>
      </c>
      <c r="P19" s="850">
        <f t="shared" si="3"/>
        <v>0</v>
      </c>
    </row>
    <row r="20" spans="1:26">
      <c r="A20" s="660" t="s">
        <v>589</v>
      </c>
      <c r="B20" s="660">
        <v>7.62</v>
      </c>
      <c r="C20" s="660">
        <v>16.47</v>
      </c>
      <c r="D20" s="660">
        <v>0</v>
      </c>
      <c r="E20" s="665">
        <f t="shared" si="4"/>
        <v>7.7678280000000006</v>
      </c>
      <c r="F20" s="665">
        <f t="shared" si="0"/>
        <v>16.789518000000001</v>
      </c>
      <c r="G20" s="665">
        <f t="shared" si="0"/>
        <v>0</v>
      </c>
      <c r="H20" s="665">
        <f t="shared" si="5"/>
        <v>8.0521305048000009</v>
      </c>
      <c r="I20" s="665">
        <f t="shared" si="6"/>
        <v>17.404014358800001</v>
      </c>
      <c r="J20" s="665">
        <f t="shared" si="7"/>
        <v>0</v>
      </c>
      <c r="K20" s="665">
        <f t="shared" si="8"/>
        <v>8.5972597399749624</v>
      </c>
      <c r="L20" s="665">
        <f t="shared" si="9"/>
        <v>18.582266130890762</v>
      </c>
      <c r="M20" s="665">
        <f t="shared" si="10"/>
        <v>0</v>
      </c>
      <c r="N20" s="850">
        <f t="shared" si="1"/>
        <v>9.0916021750235245</v>
      </c>
      <c r="O20" s="850">
        <f t="shared" si="2"/>
        <v>19.650746433416984</v>
      </c>
      <c r="P20" s="850">
        <f t="shared" si="3"/>
        <v>0</v>
      </c>
    </row>
    <row r="21" spans="1:26">
      <c r="A21" s="660" t="s">
        <v>677</v>
      </c>
      <c r="B21" s="660"/>
      <c r="C21" s="660"/>
      <c r="D21" s="660"/>
      <c r="E21" s="665"/>
      <c r="F21" s="665"/>
      <c r="G21" s="665"/>
      <c r="H21" s="665"/>
      <c r="I21" s="665"/>
      <c r="J21" s="665"/>
      <c r="K21" s="665">
        <f>K13</f>
        <v>18.582266130890762</v>
      </c>
      <c r="L21" s="665">
        <f>L13</f>
        <v>18.582266130890762</v>
      </c>
      <c r="M21" s="665">
        <f>M13</f>
        <v>0</v>
      </c>
      <c r="N21" s="850">
        <f t="shared" si="1"/>
        <v>19.650746433416984</v>
      </c>
      <c r="O21" s="850">
        <f t="shared" si="2"/>
        <v>19.650746433416984</v>
      </c>
      <c r="P21" s="850">
        <f t="shared" si="3"/>
        <v>0</v>
      </c>
    </row>
    <row r="23" spans="1:26">
      <c r="A23" s="412" t="s">
        <v>590</v>
      </c>
    </row>
    <row r="24" spans="1:26">
      <c r="L24" t="s">
        <v>654</v>
      </c>
      <c r="P24" s="743">
        <v>0.03</v>
      </c>
      <c r="Q24" t="s">
        <v>671</v>
      </c>
      <c r="U24" s="743">
        <v>0.03</v>
      </c>
      <c r="V24" t="s">
        <v>671</v>
      </c>
      <c r="Z24" s="743">
        <v>0.03</v>
      </c>
    </row>
    <row r="25" spans="1:26">
      <c r="A25" s="963" t="s">
        <v>603</v>
      </c>
      <c r="B25" s="971">
        <v>2013</v>
      </c>
      <c r="C25" s="971"/>
      <c r="D25" s="971"/>
      <c r="E25" s="971"/>
      <c r="F25" s="971"/>
      <c r="G25" s="971">
        <v>2014</v>
      </c>
      <c r="H25" s="971"/>
      <c r="I25" s="971"/>
      <c r="J25" s="971"/>
      <c r="K25" s="971"/>
      <c r="L25" s="964">
        <v>2015</v>
      </c>
      <c r="M25" s="965"/>
      <c r="N25" s="965"/>
      <c r="O25" s="965"/>
      <c r="P25" s="966"/>
      <c r="Q25" s="964">
        <v>2016</v>
      </c>
      <c r="R25" s="965"/>
      <c r="S25" s="965"/>
      <c r="T25" s="965"/>
      <c r="U25" s="966"/>
      <c r="V25" s="964">
        <v>2017</v>
      </c>
      <c r="W25" s="965"/>
      <c r="X25" s="965"/>
      <c r="Y25" s="965"/>
      <c r="Z25" s="966"/>
    </row>
    <row r="26" spans="1:26" ht="30" customHeight="1">
      <c r="A26" s="963"/>
      <c r="B26" s="963" t="s">
        <v>582</v>
      </c>
      <c r="C26" s="963"/>
      <c r="D26" s="963" t="s">
        <v>583</v>
      </c>
      <c r="E26" s="963"/>
      <c r="F26" s="963" t="s">
        <v>584</v>
      </c>
      <c r="G26" s="963" t="s">
        <v>582</v>
      </c>
      <c r="H26" s="963"/>
      <c r="I26" s="963" t="s">
        <v>583</v>
      </c>
      <c r="J26" s="963"/>
      <c r="K26" s="963" t="s">
        <v>584</v>
      </c>
      <c r="L26" s="967" t="s">
        <v>582</v>
      </c>
      <c r="M26" s="968"/>
      <c r="N26" s="967" t="s">
        <v>583</v>
      </c>
      <c r="O26" s="968"/>
      <c r="P26" s="969" t="s">
        <v>584</v>
      </c>
      <c r="Q26" s="967" t="s">
        <v>582</v>
      </c>
      <c r="R26" s="968"/>
      <c r="S26" s="967" t="s">
        <v>583</v>
      </c>
      <c r="T26" s="968"/>
      <c r="U26" s="969" t="s">
        <v>584</v>
      </c>
      <c r="V26" s="967" t="s">
        <v>582</v>
      </c>
      <c r="W26" s="968"/>
      <c r="X26" s="967" t="s">
        <v>583</v>
      </c>
      <c r="Y26" s="968"/>
      <c r="Z26" s="969" t="s">
        <v>584</v>
      </c>
    </row>
    <row r="27" spans="1:26" ht="30">
      <c r="A27" s="963"/>
      <c r="B27" s="659" t="s">
        <v>19</v>
      </c>
      <c r="C27" s="659" t="s">
        <v>387</v>
      </c>
      <c r="D27" s="659" t="s">
        <v>19</v>
      </c>
      <c r="E27" s="659" t="s">
        <v>387</v>
      </c>
      <c r="F27" s="963"/>
      <c r="G27" s="739" t="s">
        <v>19</v>
      </c>
      <c r="H27" s="739" t="s">
        <v>387</v>
      </c>
      <c r="I27" s="739" t="s">
        <v>19</v>
      </c>
      <c r="J27" s="739" t="s">
        <v>387</v>
      </c>
      <c r="K27" s="963"/>
      <c r="L27" s="838" t="s">
        <v>19</v>
      </c>
      <c r="M27" s="838" t="s">
        <v>387</v>
      </c>
      <c r="N27" s="838" t="s">
        <v>19</v>
      </c>
      <c r="O27" s="838" t="s">
        <v>387</v>
      </c>
      <c r="P27" s="970"/>
      <c r="Q27" s="838" t="s">
        <v>19</v>
      </c>
      <c r="R27" s="838" t="s">
        <v>387</v>
      </c>
      <c r="S27" s="838" t="s">
        <v>19</v>
      </c>
      <c r="T27" s="838" t="s">
        <v>387</v>
      </c>
      <c r="U27" s="970"/>
      <c r="V27" s="905" t="s">
        <v>19</v>
      </c>
      <c r="W27" s="905" t="s">
        <v>387</v>
      </c>
      <c r="X27" s="905" t="s">
        <v>19</v>
      </c>
      <c r="Y27" s="905" t="s">
        <v>387</v>
      </c>
      <c r="Z27" s="970"/>
    </row>
    <row r="28" spans="1:26">
      <c r="A28" s="660" t="s">
        <v>4</v>
      </c>
      <c r="B28" s="660">
        <v>9.06</v>
      </c>
      <c r="C28" s="660">
        <v>8.6300000000000008</v>
      </c>
      <c r="D28" s="660">
        <v>9.06</v>
      </c>
      <c r="E28" s="660">
        <v>8.6300000000000008</v>
      </c>
      <c r="F28" s="660">
        <v>0</v>
      </c>
      <c r="G28" s="665">
        <v>10.52</v>
      </c>
      <c r="H28" s="665">
        <v>10.52</v>
      </c>
      <c r="I28" s="665">
        <v>10.52</v>
      </c>
      <c r="J28" s="665">
        <v>10.52</v>
      </c>
      <c r="K28" s="665">
        <f t="shared" ref="K28:K31" si="11">F28*(1+$B$5)</f>
        <v>0</v>
      </c>
      <c r="L28" s="665">
        <f>G28*(1+$P$24)</f>
        <v>10.835599999999999</v>
      </c>
      <c r="M28" s="665">
        <f t="shared" ref="M28:P31" si="12">H28*(1+$P$24)</f>
        <v>10.835599999999999</v>
      </c>
      <c r="N28" s="665">
        <f t="shared" si="12"/>
        <v>10.835599999999999</v>
      </c>
      <c r="O28" s="665">
        <f t="shared" si="12"/>
        <v>10.835599999999999</v>
      </c>
      <c r="P28" s="665">
        <f t="shared" si="12"/>
        <v>0</v>
      </c>
      <c r="Q28" s="850">
        <f>L28*(1+U24)</f>
        <v>11.160667999999999</v>
      </c>
      <c r="R28" s="850">
        <f t="shared" ref="R28:R31" si="13">M28*(1+$U$24)</f>
        <v>11.160667999999999</v>
      </c>
      <c r="S28" s="850">
        <f t="shared" ref="S28:S31" si="14">N28*(1+$U$24)</f>
        <v>11.160667999999999</v>
      </c>
      <c r="T28" s="850">
        <f t="shared" ref="T28" si="15">O28*(1+$U$24)</f>
        <v>11.160667999999999</v>
      </c>
      <c r="U28" s="850">
        <f t="shared" ref="U28:U31" si="16">P28*(1+$U$24)</f>
        <v>0</v>
      </c>
      <c r="V28" s="665">
        <f>Q28*(1+$Z$24)</f>
        <v>11.49548804</v>
      </c>
      <c r="W28" s="665">
        <f>R28*(1+$Z$24)</f>
        <v>11.49548804</v>
      </c>
      <c r="X28" s="665">
        <f>S28*(1+$Z$24)</f>
        <v>11.49548804</v>
      </c>
      <c r="Y28" s="665">
        <f>T28*(1+$Z$24)</f>
        <v>11.49548804</v>
      </c>
      <c r="Z28" s="665">
        <f>U28*(1+$Z$24)</f>
        <v>0</v>
      </c>
    </row>
    <row r="29" spans="1:26">
      <c r="A29" s="660" t="s">
        <v>586</v>
      </c>
      <c r="B29" s="660">
        <v>5.56</v>
      </c>
      <c r="C29" s="660">
        <v>5.13</v>
      </c>
      <c r="D29" s="660">
        <v>5.56</v>
      </c>
      <c r="E29" s="660">
        <v>5.13</v>
      </c>
      <c r="F29" s="660">
        <v>0</v>
      </c>
      <c r="G29" s="665">
        <v>6.82</v>
      </c>
      <c r="H29" s="665">
        <v>6.82</v>
      </c>
      <c r="I29" s="665">
        <v>6.82</v>
      </c>
      <c r="J29" s="665">
        <v>6.82</v>
      </c>
      <c r="K29" s="665">
        <f t="shared" si="11"/>
        <v>0</v>
      </c>
      <c r="L29" s="665">
        <f t="shared" ref="L29:L31" si="17">G29*(1+$P$24)</f>
        <v>7.0246000000000004</v>
      </c>
      <c r="M29" s="665">
        <f t="shared" si="12"/>
        <v>7.0246000000000004</v>
      </c>
      <c r="N29" s="665">
        <f t="shared" si="12"/>
        <v>7.0246000000000004</v>
      </c>
      <c r="O29" s="665">
        <f t="shared" si="12"/>
        <v>7.0246000000000004</v>
      </c>
      <c r="P29" s="665">
        <f t="shared" si="12"/>
        <v>0</v>
      </c>
      <c r="Q29" s="850">
        <f t="shared" ref="Q29:Q31" si="18">L29*(1+$U$24)</f>
        <v>7.2353380000000005</v>
      </c>
      <c r="R29" s="850">
        <f t="shared" si="13"/>
        <v>7.2353380000000005</v>
      </c>
      <c r="S29" s="850">
        <f t="shared" si="14"/>
        <v>7.2353380000000005</v>
      </c>
      <c r="T29" s="850">
        <f>O29*(1+$U$24)</f>
        <v>7.2353380000000005</v>
      </c>
      <c r="U29" s="850">
        <f t="shared" si="16"/>
        <v>0</v>
      </c>
      <c r="V29" s="665">
        <f>Q29*(1+$Z$24)+0.01</f>
        <v>7.4623981400000003</v>
      </c>
      <c r="W29" s="665">
        <f>R29*(1+$Z$24)+0.01</f>
        <v>7.4623981400000003</v>
      </c>
      <c r="X29" s="665">
        <f>S29*(1+$Z$24)+0.01</f>
        <v>7.4623981400000003</v>
      </c>
      <c r="Y29" s="665">
        <f>T29*(1+$Z$24)+0.01</f>
        <v>7.4623981400000003</v>
      </c>
      <c r="Z29" s="665">
        <f>U29*(1+$Z$24)</f>
        <v>0</v>
      </c>
    </row>
    <row r="30" spans="1:26">
      <c r="A30" s="660" t="s">
        <v>587</v>
      </c>
      <c r="B30" s="660">
        <v>9.06</v>
      </c>
      <c r="C30" s="660">
        <v>8.6300000000000008</v>
      </c>
      <c r="D30" s="660">
        <v>9.06</v>
      </c>
      <c r="E30" s="660">
        <v>8.6300000000000008</v>
      </c>
      <c r="F30" s="660">
        <v>0</v>
      </c>
      <c r="G30" s="665">
        <v>10.52</v>
      </c>
      <c r="H30" s="665">
        <v>10.52</v>
      </c>
      <c r="I30" s="665">
        <v>10.52</v>
      </c>
      <c r="J30" s="665">
        <v>10.52</v>
      </c>
      <c r="K30" s="665">
        <f t="shared" si="11"/>
        <v>0</v>
      </c>
      <c r="L30" s="665">
        <f t="shared" si="17"/>
        <v>10.835599999999999</v>
      </c>
      <c r="M30" s="665">
        <f t="shared" si="12"/>
        <v>10.835599999999999</v>
      </c>
      <c r="N30" s="665">
        <f t="shared" si="12"/>
        <v>10.835599999999999</v>
      </c>
      <c r="O30" s="665">
        <f t="shared" si="12"/>
        <v>10.835599999999999</v>
      </c>
      <c r="P30" s="665">
        <f t="shared" si="12"/>
        <v>0</v>
      </c>
      <c r="Q30" s="850">
        <f t="shared" si="18"/>
        <v>11.160667999999999</v>
      </c>
      <c r="R30" s="850">
        <f t="shared" si="13"/>
        <v>11.160667999999999</v>
      </c>
      <c r="S30" s="850">
        <f t="shared" si="14"/>
        <v>11.160667999999999</v>
      </c>
      <c r="T30" s="850">
        <f>O30*(1+$U$24)</f>
        <v>11.160667999999999</v>
      </c>
      <c r="U30" s="850">
        <f t="shared" si="16"/>
        <v>0</v>
      </c>
      <c r="V30" s="665">
        <f>Q30*(1+$Z$24)</f>
        <v>11.49548804</v>
      </c>
      <c r="W30" s="665">
        <f t="shared" ref="W30:Z32" si="19">R30*(1+$Z$24)</f>
        <v>11.49548804</v>
      </c>
      <c r="X30" s="665">
        <f t="shared" si="19"/>
        <v>11.49548804</v>
      </c>
      <c r="Y30" s="665">
        <f t="shared" si="19"/>
        <v>11.49548804</v>
      </c>
      <c r="Z30" s="665">
        <f t="shared" si="19"/>
        <v>0</v>
      </c>
    </row>
    <row r="31" spans="1:26">
      <c r="A31" s="660" t="s">
        <v>589</v>
      </c>
      <c r="B31" s="660">
        <v>9.06</v>
      </c>
      <c r="C31" s="660">
        <v>8.6300000000000008</v>
      </c>
      <c r="D31" s="660">
        <v>9.06</v>
      </c>
      <c r="E31" s="660">
        <v>8.6300000000000008</v>
      </c>
      <c r="F31" s="660">
        <v>0</v>
      </c>
      <c r="G31" s="665">
        <v>10.52</v>
      </c>
      <c r="H31" s="665">
        <v>10.52</v>
      </c>
      <c r="I31" s="665">
        <v>10.52</v>
      </c>
      <c r="J31" s="665">
        <v>10.52</v>
      </c>
      <c r="K31" s="665">
        <f t="shared" si="11"/>
        <v>0</v>
      </c>
      <c r="L31" s="665">
        <f t="shared" si="17"/>
        <v>10.835599999999999</v>
      </c>
      <c r="M31" s="665">
        <f t="shared" si="12"/>
        <v>10.835599999999999</v>
      </c>
      <c r="N31" s="665">
        <f t="shared" si="12"/>
        <v>10.835599999999999</v>
      </c>
      <c r="O31" s="665">
        <f t="shared" si="12"/>
        <v>10.835599999999999</v>
      </c>
      <c r="P31" s="665">
        <f t="shared" si="12"/>
        <v>0</v>
      </c>
      <c r="Q31" s="850">
        <f t="shared" si="18"/>
        <v>11.160667999999999</v>
      </c>
      <c r="R31" s="850">
        <f t="shared" si="13"/>
        <v>11.160667999999999</v>
      </c>
      <c r="S31" s="850">
        <f t="shared" si="14"/>
        <v>11.160667999999999</v>
      </c>
      <c r="T31" s="850">
        <f>O31*(1+$U$24)</f>
        <v>11.160667999999999</v>
      </c>
      <c r="U31" s="850">
        <f t="shared" si="16"/>
        <v>0</v>
      </c>
      <c r="V31" s="665">
        <f>Q31*(1+$Z$24)</f>
        <v>11.49548804</v>
      </c>
      <c r="W31" s="665">
        <f t="shared" si="19"/>
        <v>11.49548804</v>
      </c>
      <c r="X31" s="665">
        <f t="shared" si="19"/>
        <v>11.49548804</v>
      </c>
      <c r="Y31" s="665">
        <f t="shared" si="19"/>
        <v>11.49548804</v>
      </c>
      <c r="Z31" s="665">
        <f t="shared" si="19"/>
        <v>0</v>
      </c>
    </row>
    <row r="32" spans="1:26">
      <c r="A32" s="660" t="s">
        <v>677</v>
      </c>
      <c r="B32" s="664"/>
      <c r="C32" s="664"/>
      <c r="D32" s="664"/>
      <c r="E32" s="664"/>
      <c r="F32" s="664"/>
      <c r="G32" s="665"/>
      <c r="H32" s="665"/>
      <c r="I32" s="665"/>
      <c r="J32" s="665"/>
      <c r="K32" s="665"/>
      <c r="L32" s="665"/>
      <c r="M32" s="665"/>
      <c r="N32" s="665"/>
      <c r="O32" s="665"/>
      <c r="P32" s="665"/>
      <c r="Q32" s="850">
        <f>Q28</f>
        <v>11.160667999999999</v>
      </c>
      <c r="R32" s="850">
        <f t="shared" ref="R32:U32" si="20">R28</f>
        <v>11.160667999999999</v>
      </c>
      <c r="S32" s="850">
        <f t="shared" si="20"/>
        <v>11.160667999999999</v>
      </c>
      <c r="T32" s="850">
        <f t="shared" si="20"/>
        <v>11.160667999999999</v>
      </c>
      <c r="U32" s="850">
        <f t="shared" si="20"/>
        <v>0</v>
      </c>
      <c r="V32" s="665">
        <f>Q32*(1+$Z$24)</f>
        <v>11.49548804</v>
      </c>
      <c r="W32" s="665">
        <f t="shared" si="19"/>
        <v>11.49548804</v>
      </c>
      <c r="X32" s="665">
        <f t="shared" si="19"/>
        <v>11.49548804</v>
      </c>
      <c r="Y32" s="665">
        <f t="shared" si="19"/>
        <v>11.49548804</v>
      </c>
      <c r="Z32" s="665">
        <f t="shared" si="19"/>
        <v>0</v>
      </c>
    </row>
    <row r="34" spans="1:26">
      <c r="A34" s="412" t="s">
        <v>591</v>
      </c>
    </row>
    <row r="35" spans="1:26">
      <c r="L35" t="s">
        <v>654</v>
      </c>
      <c r="P35" s="743">
        <v>0.03</v>
      </c>
      <c r="Q35" t="s">
        <v>671</v>
      </c>
      <c r="U35" s="743">
        <v>0.03</v>
      </c>
      <c r="V35" t="s">
        <v>671</v>
      </c>
      <c r="Z35" s="743">
        <v>0.03</v>
      </c>
    </row>
    <row r="36" spans="1:26">
      <c r="A36" s="963" t="s">
        <v>603</v>
      </c>
      <c r="B36" s="971">
        <v>2013</v>
      </c>
      <c r="C36" s="971"/>
      <c r="D36" s="971"/>
      <c r="E36" s="971"/>
      <c r="F36" s="971"/>
      <c r="G36" s="971">
        <v>2014</v>
      </c>
      <c r="H36" s="971"/>
      <c r="I36" s="971"/>
      <c r="J36" s="971"/>
      <c r="K36" s="971"/>
      <c r="L36" s="971">
        <v>2015</v>
      </c>
      <c r="M36" s="971"/>
      <c r="N36" s="971"/>
      <c r="O36" s="971"/>
      <c r="P36" s="971"/>
      <c r="Q36" s="971">
        <v>2016</v>
      </c>
      <c r="R36" s="971"/>
      <c r="S36" s="971"/>
      <c r="T36" s="971"/>
      <c r="U36" s="971"/>
      <c r="V36" s="971">
        <v>2017</v>
      </c>
      <c r="W36" s="971"/>
      <c r="X36" s="971"/>
      <c r="Y36" s="971"/>
      <c r="Z36" s="971"/>
    </row>
    <row r="37" spans="1:26" ht="30" customHeight="1">
      <c r="A37" s="963"/>
      <c r="B37" s="963" t="s">
        <v>582</v>
      </c>
      <c r="C37" s="963"/>
      <c r="D37" s="963" t="s">
        <v>583</v>
      </c>
      <c r="E37" s="963"/>
      <c r="F37" s="963" t="s">
        <v>584</v>
      </c>
      <c r="G37" s="963" t="s">
        <v>582</v>
      </c>
      <c r="H37" s="963"/>
      <c r="I37" s="963" t="s">
        <v>583</v>
      </c>
      <c r="J37" s="963"/>
      <c r="K37" s="963" t="s">
        <v>584</v>
      </c>
      <c r="L37" s="963" t="s">
        <v>582</v>
      </c>
      <c r="M37" s="963"/>
      <c r="N37" s="963" t="s">
        <v>583</v>
      </c>
      <c r="O37" s="963"/>
      <c r="P37" s="963" t="s">
        <v>584</v>
      </c>
      <c r="Q37" s="963" t="s">
        <v>582</v>
      </c>
      <c r="R37" s="963"/>
      <c r="S37" s="963" t="s">
        <v>583</v>
      </c>
      <c r="T37" s="963"/>
      <c r="U37" s="963" t="s">
        <v>584</v>
      </c>
      <c r="V37" s="963" t="s">
        <v>582</v>
      </c>
      <c r="W37" s="963"/>
      <c r="X37" s="963" t="s">
        <v>583</v>
      </c>
      <c r="Y37" s="963"/>
      <c r="Z37" s="963" t="s">
        <v>584</v>
      </c>
    </row>
    <row r="38" spans="1:26" ht="60">
      <c r="A38" s="963"/>
      <c r="B38" s="659" t="s">
        <v>592</v>
      </c>
      <c r="C38" s="659" t="s">
        <v>593</v>
      </c>
      <c r="D38" s="659" t="s">
        <v>592</v>
      </c>
      <c r="E38" s="659" t="s">
        <v>593</v>
      </c>
      <c r="F38" s="963"/>
      <c r="G38" s="739" t="s">
        <v>592</v>
      </c>
      <c r="H38" s="739" t="s">
        <v>593</v>
      </c>
      <c r="I38" s="739" t="s">
        <v>592</v>
      </c>
      <c r="J38" s="739" t="s">
        <v>593</v>
      </c>
      <c r="K38" s="963"/>
      <c r="L38" s="739" t="s">
        <v>592</v>
      </c>
      <c r="M38" s="739" t="s">
        <v>593</v>
      </c>
      <c r="N38" s="739" t="s">
        <v>592</v>
      </c>
      <c r="O38" s="739" t="s">
        <v>593</v>
      </c>
      <c r="P38" s="963"/>
      <c r="Q38" s="838" t="s">
        <v>592</v>
      </c>
      <c r="R38" s="838" t="s">
        <v>593</v>
      </c>
      <c r="S38" s="838" t="s">
        <v>592</v>
      </c>
      <c r="T38" s="838" t="s">
        <v>593</v>
      </c>
      <c r="U38" s="963"/>
      <c r="V38" s="905" t="s">
        <v>592</v>
      </c>
      <c r="W38" s="905" t="s">
        <v>593</v>
      </c>
      <c r="X38" s="905" t="s">
        <v>592</v>
      </c>
      <c r="Y38" s="905" t="s">
        <v>593</v>
      </c>
      <c r="Z38" s="963"/>
    </row>
    <row r="39" spans="1:26">
      <c r="A39" s="660" t="s">
        <v>585</v>
      </c>
      <c r="B39" s="664">
        <v>9.65</v>
      </c>
      <c r="C39" s="664">
        <v>8.7899999999999991</v>
      </c>
      <c r="D39" s="664">
        <v>9.65</v>
      </c>
      <c r="E39" s="664">
        <v>8.7899999999999991</v>
      </c>
      <c r="F39" s="664">
        <v>0</v>
      </c>
      <c r="G39" s="665">
        <v>10.52</v>
      </c>
      <c r="H39" s="665">
        <v>10.52</v>
      </c>
      <c r="I39" s="665">
        <v>10.52</v>
      </c>
      <c r="J39" s="665">
        <v>10.52</v>
      </c>
      <c r="K39" s="665">
        <f t="shared" ref="K39:K41" si="21">F39*(1+$B$5)</f>
        <v>0</v>
      </c>
      <c r="L39" s="665">
        <f>G39*(1+$P$35)</f>
        <v>10.835599999999999</v>
      </c>
      <c r="M39" s="665">
        <f t="shared" ref="M39:P42" si="22">H39*(1+$P$35)</f>
        <v>10.835599999999999</v>
      </c>
      <c r="N39" s="665">
        <f t="shared" si="22"/>
        <v>10.835599999999999</v>
      </c>
      <c r="O39" s="665">
        <f t="shared" si="22"/>
        <v>10.835599999999999</v>
      </c>
      <c r="P39" s="665">
        <f t="shared" si="22"/>
        <v>0</v>
      </c>
      <c r="Q39" s="850">
        <f>L39*(1+U35)</f>
        <v>11.160667999999999</v>
      </c>
      <c r="R39" s="850">
        <f t="shared" ref="R39:R42" si="23">M39*(1+$U$35)</f>
        <v>11.160667999999999</v>
      </c>
      <c r="S39" s="850">
        <f t="shared" ref="S39:S42" si="24">N39*(1+$U$35)</f>
        <v>11.160667999999999</v>
      </c>
      <c r="T39" s="850">
        <f t="shared" ref="T39:T42" si="25">O39*(1+$U$35)</f>
        <v>11.160667999999999</v>
      </c>
      <c r="U39" s="850">
        <f t="shared" ref="U39:U42" si="26">P39*(1+$U$35)</f>
        <v>0</v>
      </c>
      <c r="V39" s="665">
        <f>Q39*(1+$Z$35)</f>
        <v>11.49548804</v>
      </c>
      <c r="W39" s="665">
        <f>R39*(1+$Z$35)</f>
        <v>11.49548804</v>
      </c>
      <c r="X39" s="665">
        <f>S39*(1+$Z$35)</f>
        <v>11.49548804</v>
      </c>
      <c r="Y39" s="665">
        <f>T39*(1+$Z$35)</f>
        <v>11.49548804</v>
      </c>
      <c r="Z39" s="665">
        <f>U39*(1+$Z$35)</f>
        <v>0</v>
      </c>
    </row>
    <row r="40" spans="1:26">
      <c r="A40" s="660" t="s">
        <v>56</v>
      </c>
      <c r="B40" s="664">
        <v>6.15</v>
      </c>
      <c r="C40" s="664">
        <v>5.29</v>
      </c>
      <c r="D40" s="664">
        <v>6.15</v>
      </c>
      <c r="E40" s="664">
        <v>5.29</v>
      </c>
      <c r="F40" s="664">
        <v>0</v>
      </c>
      <c r="G40" s="665">
        <v>6.82</v>
      </c>
      <c r="H40" s="665">
        <v>6.82</v>
      </c>
      <c r="I40" s="665">
        <v>6.82</v>
      </c>
      <c r="J40" s="665">
        <v>6.82</v>
      </c>
      <c r="K40" s="665">
        <f t="shared" si="21"/>
        <v>0</v>
      </c>
      <c r="L40" s="665">
        <f t="shared" ref="L40:L42" si="27">G40*(1+$P$35)</f>
        <v>7.0246000000000004</v>
      </c>
      <c r="M40" s="665">
        <f t="shared" si="22"/>
        <v>7.0246000000000004</v>
      </c>
      <c r="N40" s="665">
        <f t="shared" si="22"/>
        <v>7.0246000000000004</v>
      </c>
      <c r="O40" s="665">
        <f t="shared" si="22"/>
        <v>7.0246000000000004</v>
      </c>
      <c r="P40" s="665">
        <f t="shared" si="22"/>
        <v>0</v>
      </c>
      <c r="Q40" s="850">
        <f t="shared" ref="Q40:Q42" si="28">L40*(1+$U$35)</f>
        <v>7.2353380000000005</v>
      </c>
      <c r="R40" s="850">
        <f t="shared" si="23"/>
        <v>7.2353380000000005</v>
      </c>
      <c r="S40" s="850">
        <f t="shared" si="24"/>
        <v>7.2353380000000005</v>
      </c>
      <c r="T40" s="850">
        <f t="shared" si="25"/>
        <v>7.2353380000000005</v>
      </c>
      <c r="U40" s="850">
        <f t="shared" si="26"/>
        <v>0</v>
      </c>
      <c r="V40" s="665">
        <f t="shared" ref="V40:Y41" si="29">Q40*(1+$Z$35)+0.01</f>
        <v>7.4623981400000003</v>
      </c>
      <c r="W40" s="665">
        <f t="shared" si="29"/>
        <v>7.4623981400000003</v>
      </c>
      <c r="X40" s="665">
        <f t="shared" si="29"/>
        <v>7.4623981400000003</v>
      </c>
      <c r="Y40" s="665">
        <f t="shared" si="29"/>
        <v>7.4623981400000003</v>
      </c>
      <c r="Z40" s="665">
        <f t="shared" ref="Z40:Z43" si="30">U40*(1+$Z$35)</f>
        <v>0</v>
      </c>
    </row>
    <row r="41" spans="1:26">
      <c r="A41" s="660" t="s">
        <v>218</v>
      </c>
      <c r="B41" s="664">
        <v>6.15</v>
      </c>
      <c r="C41" s="664">
        <v>5.29</v>
      </c>
      <c r="D41" s="664">
        <v>6.15</v>
      </c>
      <c r="E41" s="664">
        <v>5.29</v>
      </c>
      <c r="F41" s="664">
        <v>0</v>
      </c>
      <c r="G41" s="665">
        <v>6.82</v>
      </c>
      <c r="H41" s="665">
        <v>6.82</v>
      </c>
      <c r="I41" s="665">
        <v>6.82</v>
      </c>
      <c r="J41" s="665">
        <v>6.82</v>
      </c>
      <c r="K41" s="665">
        <f t="shared" si="21"/>
        <v>0</v>
      </c>
      <c r="L41" s="665">
        <f t="shared" si="27"/>
        <v>7.0246000000000004</v>
      </c>
      <c r="M41" s="665">
        <f t="shared" si="22"/>
        <v>7.0246000000000004</v>
      </c>
      <c r="N41" s="665">
        <f t="shared" si="22"/>
        <v>7.0246000000000004</v>
      </c>
      <c r="O41" s="665">
        <f t="shared" si="22"/>
        <v>7.0246000000000004</v>
      </c>
      <c r="P41" s="665">
        <f t="shared" si="22"/>
        <v>0</v>
      </c>
      <c r="Q41" s="850">
        <f t="shared" si="28"/>
        <v>7.2353380000000005</v>
      </c>
      <c r="R41" s="850">
        <f t="shared" si="23"/>
        <v>7.2353380000000005</v>
      </c>
      <c r="S41" s="850">
        <f t="shared" si="24"/>
        <v>7.2353380000000005</v>
      </c>
      <c r="T41" s="850">
        <f t="shared" si="25"/>
        <v>7.2353380000000005</v>
      </c>
      <c r="U41" s="850">
        <f t="shared" si="26"/>
        <v>0</v>
      </c>
      <c r="V41" s="665">
        <f t="shared" si="29"/>
        <v>7.4623981400000003</v>
      </c>
      <c r="W41" s="665">
        <f t="shared" si="29"/>
        <v>7.4623981400000003</v>
      </c>
      <c r="X41" s="665">
        <f t="shared" si="29"/>
        <v>7.4623981400000003</v>
      </c>
      <c r="Y41" s="665">
        <f t="shared" si="29"/>
        <v>7.4623981400000003</v>
      </c>
      <c r="Z41" s="665">
        <f t="shared" si="30"/>
        <v>0</v>
      </c>
    </row>
    <row r="42" spans="1:26">
      <c r="A42" s="660" t="s">
        <v>588</v>
      </c>
      <c r="B42" s="664">
        <v>9.15</v>
      </c>
      <c r="C42" s="664">
        <v>8.2899999999999991</v>
      </c>
      <c r="D42" s="664">
        <v>9.15</v>
      </c>
      <c r="E42" s="664">
        <v>8.2899999999999991</v>
      </c>
      <c r="F42" s="664">
        <v>3</v>
      </c>
      <c r="G42" s="665">
        <v>10.52</v>
      </c>
      <c r="H42" s="665">
        <v>10.52</v>
      </c>
      <c r="I42" s="665">
        <v>10.52</v>
      </c>
      <c r="J42" s="665">
        <v>10.52</v>
      </c>
      <c r="K42" s="665">
        <v>3.7</v>
      </c>
      <c r="L42" s="665">
        <f t="shared" si="27"/>
        <v>10.835599999999999</v>
      </c>
      <c r="M42" s="665">
        <f t="shared" si="22"/>
        <v>10.835599999999999</v>
      </c>
      <c r="N42" s="665">
        <f t="shared" si="22"/>
        <v>10.835599999999999</v>
      </c>
      <c r="O42" s="665">
        <f t="shared" si="22"/>
        <v>10.835599999999999</v>
      </c>
      <c r="P42" s="665">
        <f t="shared" si="22"/>
        <v>3.8110000000000004</v>
      </c>
      <c r="Q42" s="850">
        <f t="shared" si="28"/>
        <v>11.160667999999999</v>
      </c>
      <c r="R42" s="850">
        <f t="shared" si="23"/>
        <v>11.160667999999999</v>
      </c>
      <c r="S42" s="850">
        <f t="shared" si="24"/>
        <v>11.160667999999999</v>
      </c>
      <c r="T42" s="850">
        <f t="shared" si="25"/>
        <v>11.160667999999999</v>
      </c>
      <c r="U42" s="850">
        <f t="shared" si="26"/>
        <v>3.9253300000000007</v>
      </c>
      <c r="V42" s="665">
        <f t="shared" ref="V42:V43" si="31">Q42*(1+$Z$35)</f>
        <v>11.49548804</v>
      </c>
      <c r="W42" s="665">
        <f t="shared" ref="W42:W43" si="32">R42*(1+$Z$35)</f>
        <v>11.49548804</v>
      </c>
      <c r="X42" s="665">
        <f t="shared" ref="X42:X43" si="33">S42*(1+$Z$35)</f>
        <v>11.49548804</v>
      </c>
      <c r="Y42" s="665">
        <f t="shared" ref="Y42:Y43" si="34">T42*(1+$Z$35)</f>
        <v>11.49548804</v>
      </c>
      <c r="Z42" s="665">
        <f t="shared" si="30"/>
        <v>4.0430899000000009</v>
      </c>
    </row>
    <row r="43" spans="1:26">
      <c r="A43" s="660" t="s">
        <v>677</v>
      </c>
      <c r="B43" s="664"/>
      <c r="C43" s="664"/>
      <c r="D43" s="664"/>
      <c r="E43" s="664"/>
      <c r="F43" s="664"/>
      <c r="G43" s="665"/>
      <c r="H43" s="665"/>
      <c r="I43" s="665"/>
      <c r="J43" s="665"/>
      <c r="K43" s="665"/>
      <c r="L43" s="665"/>
      <c r="M43" s="665"/>
      <c r="N43" s="665"/>
      <c r="O43" s="665"/>
      <c r="P43" s="665"/>
      <c r="Q43" s="850">
        <f>Q39</f>
        <v>11.160667999999999</v>
      </c>
      <c r="R43" s="850">
        <f t="shared" ref="R43:U43" si="35">R39</f>
        <v>11.160667999999999</v>
      </c>
      <c r="S43" s="850">
        <f t="shared" si="35"/>
        <v>11.160667999999999</v>
      </c>
      <c r="T43" s="850">
        <f t="shared" si="35"/>
        <v>11.160667999999999</v>
      </c>
      <c r="U43" s="850">
        <f t="shared" si="35"/>
        <v>0</v>
      </c>
      <c r="V43" s="665">
        <f t="shared" si="31"/>
        <v>11.49548804</v>
      </c>
      <c r="W43" s="665">
        <f t="shared" si="32"/>
        <v>11.49548804</v>
      </c>
      <c r="X43" s="665">
        <f t="shared" si="33"/>
        <v>11.49548804</v>
      </c>
      <c r="Y43" s="665">
        <f t="shared" si="34"/>
        <v>11.49548804</v>
      </c>
      <c r="Z43" s="665">
        <f t="shared" si="30"/>
        <v>0</v>
      </c>
    </row>
    <row r="45" spans="1:26">
      <c r="A45" s="412" t="s">
        <v>594</v>
      </c>
    </row>
    <row r="47" spans="1:26">
      <c r="A47" s="972" t="s">
        <v>603</v>
      </c>
      <c r="B47" s="971">
        <v>2013</v>
      </c>
      <c r="C47" s="971"/>
      <c r="D47" s="971"/>
      <c r="E47" s="971">
        <v>2014</v>
      </c>
      <c r="F47" s="971"/>
      <c r="G47" s="971"/>
      <c r="H47" s="971">
        <v>2015</v>
      </c>
      <c r="I47" s="971"/>
      <c r="J47" s="971"/>
      <c r="K47" s="971">
        <v>2016</v>
      </c>
      <c r="L47" s="971"/>
      <c r="M47" s="971"/>
      <c r="N47" s="971">
        <v>2017</v>
      </c>
      <c r="O47" s="971"/>
      <c r="P47" s="971"/>
    </row>
    <row r="48" spans="1:26" ht="45">
      <c r="A48" s="972"/>
      <c r="B48" s="659" t="s">
        <v>582</v>
      </c>
      <c r="C48" s="659" t="s">
        <v>583</v>
      </c>
      <c r="D48" s="659" t="s">
        <v>584</v>
      </c>
      <c r="E48" s="659" t="s">
        <v>582</v>
      </c>
      <c r="F48" s="659" t="s">
        <v>583</v>
      </c>
      <c r="G48" s="659" t="s">
        <v>584</v>
      </c>
      <c r="H48" s="744" t="s">
        <v>582</v>
      </c>
      <c r="I48" s="744" t="s">
        <v>583</v>
      </c>
      <c r="J48" s="744" t="s">
        <v>584</v>
      </c>
      <c r="K48" s="838" t="s">
        <v>582</v>
      </c>
      <c r="L48" s="838" t="s">
        <v>583</v>
      </c>
      <c r="M48" s="838" t="s">
        <v>584</v>
      </c>
      <c r="N48" s="913" t="s">
        <v>582</v>
      </c>
      <c r="O48" s="913" t="s">
        <v>583</v>
      </c>
      <c r="P48" s="913" t="s">
        <v>584</v>
      </c>
    </row>
    <row r="49" spans="1:16">
      <c r="A49" s="660" t="s">
        <v>585</v>
      </c>
      <c r="B49" s="664">
        <v>0</v>
      </c>
      <c r="C49" s="664">
        <v>0</v>
      </c>
      <c r="D49" s="664">
        <v>0</v>
      </c>
      <c r="E49" s="665">
        <f>B49*(1+$B$5)</f>
        <v>0</v>
      </c>
      <c r="F49" s="665">
        <f t="shared" ref="F49:G56" si="36">C49*(1+$B$5)</f>
        <v>0</v>
      </c>
      <c r="G49" s="665">
        <f t="shared" si="36"/>
        <v>0</v>
      </c>
      <c r="H49" s="665">
        <f>E49*(1+$C$5)</f>
        <v>0</v>
      </c>
      <c r="I49" s="665">
        <f>F49*(1+$C$5)</f>
        <v>0</v>
      </c>
      <c r="J49" s="665">
        <f>G49*(1+$C$5)</f>
        <v>0</v>
      </c>
      <c r="K49" s="665">
        <f>H49*(1+$D$5)</f>
        <v>0</v>
      </c>
      <c r="L49" s="665">
        <f t="shared" ref="L49:L55" si="37">I49*(1+$D$5)</f>
        <v>0</v>
      </c>
      <c r="M49" s="665">
        <f>J49*(1+$D$5)</f>
        <v>0</v>
      </c>
      <c r="N49" s="850">
        <f t="shared" ref="N49:N57" si="38">K49*(1+$E$5)</f>
        <v>0</v>
      </c>
      <c r="O49" s="850">
        <f t="shared" ref="O49:O57" si="39">L49*(1+$E$5)</f>
        <v>0</v>
      </c>
      <c r="P49" s="850">
        <f t="shared" ref="P49:P57" si="40">M49*(1+$E$5)</f>
        <v>0</v>
      </c>
    </row>
    <row r="50" spans="1:16">
      <c r="A50" s="660" t="s">
        <v>4</v>
      </c>
      <c r="B50" s="664">
        <v>78.87</v>
      </c>
      <c r="C50" s="664">
        <v>78.87</v>
      </c>
      <c r="D50" s="664">
        <v>0</v>
      </c>
      <c r="E50" s="665">
        <f t="shared" ref="E50:E56" si="41">B50*(1+$B$5)</f>
        <v>80.400078000000008</v>
      </c>
      <c r="F50" s="665">
        <f t="shared" si="36"/>
        <v>80.400078000000008</v>
      </c>
      <c r="G50" s="665">
        <f t="shared" si="36"/>
        <v>0</v>
      </c>
      <c r="H50" s="665">
        <f t="shared" ref="H50:H56" si="42">E50*(1+$C$5)</f>
        <v>83.342720854800007</v>
      </c>
      <c r="I50" s="665">
        <f t="shared" ref="I50:I56" si="43">F50*(1+$C$5)</f>
        <v>83.342720854800007</v>
      </c>
      <c r="J50" s="665">
        <f t="shared" ref="J50:J56" si="44">G50*(1+$C$5)</f>
        <v>0</v>
      </c>
      <c r="K50" s="665">
        <f>H50*(1+$D$5)-0.01</f>
        <v>88.975023056669968</v>
      </c>
      <c r="L50" s="665">
        <f>I50*(1+$D$5)-0.01</f>
        <v>88.975023056669968</v>
      </c>
      <c r="M50" s="665">
        <f t="shared" ref="M50:M56" si="45">J50*(1+$D$5)</f>
        <v>0</v>
      </c>
      <c r="N50" s="850">
        <f t="shared" si="38"/>
        <v>94.091086882428499</v>
      </c>
      <c r="O50" s="850">
        <f t="shared" si="39"/>
        <v>94.091086882428499</v>
      </c>
      <c r="P50" s="850">
        <f t="shared" si="40"/>
        <v>0</v>
      </c>
    </row>
    <row r="51" spans="1:16">
      <c r="A51" s="660" t="s">
        <v>586</v>
      </c>
      <c r="B51" s="664">
        <v>0</v>
      </c>
      <c r="C51" s="664">
        <v>0</v>
      </c>
      <c r="D51" s="664">
        <v>0</v>
      </c>
      <c r="E51" s="665">
        <f t="shared" si="41"/>
        <v>0</v>
      </c>
      <c r="F51" s="665">
        <f t="shared" si="36"/>
        <v>0</v>
      </c>
      <c r="G51" s="665">
        <f t="shared" si="36"/>
        <v>0</v>
      </c>
      <c r="H51" s="665">
        <f t="shared" si="42"/>
        <v>0</v>
      </c>
      <c r="I51" s="665">
        <f t="shared" si="43"/>
        <v>0</v>
      </c>
      <c r="J51" s="665">
        <f t="shared" si="44"/>
        <v>0</v>
      </c>
      <c r="K51" s="665">
        <f t="shared" ref="K51:K55" si="46">H51*(1+$D$5)</f>
        <v>0</v>
      </c>
      <c r="L51" s="665">
        <f t="shared" si="37"/>
        <v>0</v>
      </c>
      <c r="M51" s="665">
        <f t="shared" si="45"/>
        <v>0</v>
      </c>
      <c r="N51" s="850">
        <f t="shared" si="38"/>
        <v>0</v>
      </c>
      <c r="O51" s="850">
        <f t="shared" si="39"/>
        <v>0</v>
      </c>
      <c r="P51" s="850">
        <f t="shared" si="40"/>
        <v>0</v>
      </c>
    </row>
    <row r="52" spans="1:16">
      <c r="A52" s="660" t="s">
        <v>587</v>
      </c>
      <c r="B52" s="664">
        <v>78.87</v>
      </c>
      <c r="C52" s="664">
        <v>78.87</v>
      </c>
      <c r="D52" s="664">
        <v>0</v>
      </c>
      <c r="E52" s="665">
        <f t="shared" si="41"/>
        <v>80.400078000000008</v>
      </c>
      <c r="F52" s="665">
        <f t="shared" si="36"/>
        <v>80.400078000000008</v>
      </c>
      <c r="G52" s="665">
        <f t="shared" si="36"/>
        <v>0</v>
      </c>
      <c r="H52" s="665">
        <f t="shared" si="42"/>
        <v>83.342720854800007</v>
      </c>
      <c r="I52" s="665">
        <f t="shared" si="43"/>
        <v>83.342720854800007</v>
      </c>
      <c r="J52" s="665">
        <f t="shared" si="44"/>
        <v>0</v>
      </c>
      <c r="K52" s="665">
        <f>H52*(1+$D$5)-0.01</f>
        <v>88.975023056669968</v>
      </c>
      <c r="L52" s="665">
        <f>I52*(1+$D$5)-0.01</f>
        <v>88.975023056669968</v>
      </c>
      <c r="M52" s="665">
        <f t="shared" si="45"/>
        <v>0</v>
      </c>
      <c r="N52" s="850">
        <f t="shared" si="38"/>
        <v>94.091086882428499</v>
      </c>
      <c r="O52" s="850">
        <f t="shared" si="39"/>
        <v>94.091086882428499</v>
      </c>
      <c r="P52" s="850">
        <f t="shared" si="40"/>
        <v>0</v>
      </c>
    </row>
    <row r="53" spans="1:16">
      <c r="A53" s="660" t="s">
        <v>588</v>
      </c>
      <c r="B53" s="664">
        <v>58.03</v>
      </c>
      <c r="C53" s="664">
        <v>58.03</v>
      </c>
      <c r="D53" s="664">
        <v>58.03</v>
      </c>
      <c r="E53" s="665">
        <f t="shared" si="41"/>
        <v>59.155782000000009</v>
      </c>
      <c r="F53" s="665">
        <f t="shared" si="36"/>
        <v>59.155782000000009</v>
      </c>
      <c r="G53" s="665">
        <f t="shared" si="36"/>
        <v>59.155782000000009</v>
      </c>
      <c r="H53" s="665">
        <f t="shared" si="42"/>
        <v>61.320883621200011</v>
      </c>
      <c r="I53" s="665">
        <f t="shared" si="43"/>
        <v>61.320883621200011</v>
      </c>
      <c r="J53" s="665">
        <f t="shared" si="44"/>
        <v>61.320883621200011</v>
      </c>
      <c r="K53" s="665">
        <f t="shared" si="46"/>
        <v>65.472307442355259</v>
      </c>
      <c r="L53" s="665">
        <f t="shared" si="37"/>
        <v>65.472307442355259</v>
      </c>
      <c r="M53" s="665">
        <f t="shared" si="45"/>
        <v>65.472307442355259</v>
      </c>
      <c r="N53" s="850">
        <f t="shared" si="38"/>
        <v>69.236965120290691</v>
      </c>
      <c r="O53" s="850">
        <f t="shared" si="39"/>
        <v>69.236965120290691</v>
      </c>
      <c r="P53" s="850">
        <f t="shared" si="40"/>
        <v>69.236965120290691</v>
      </c>
    </row>
    <row r="54" spans="1:16">
      <c r="A54" s="660" t="s">
        <v>56</v>
      </c>
      <c r="B54" s="664">
        <v>78.87</v>
      </c>
      <c r="C54" s="664">
        <v>78.87</v>
      </c>
      <c r="D54" s="664">
        <v>0</v>
      </c>
      <c r="E54" s="665">
        <f t="shared" si="41"/>
        <v>80.400078000000008</v>
      </c>
      <c r="F54" s="665">
        <f t="shared" si="36"/>
        <v>80.400078000000008</v>
      </c>
      <c r="G54" s="665">
        <f t="shared" si="36"/>
        <v>0</v>
      </c>
      <c r="H54" s="665">
        <f t="shared" si="42"/>
        <v>83.342720854800007</v>
      </c>
      <c r="I54" s="665">
        <f t="shared" si="43"/>
        <v>83.342720854800007</v>
      </c>
      <c r="J54" s="665">
        <f t="shared" si="44"/>
        <v>0</v>
      </c>
      <c r="K54" s="665">
        <f>H54*(1+$D$5)-0.01</f>
        <v>88.975023056669968</v>
      </c>
      <c r="L54" s="665">
        <f>I54*(1+$D$5)-0.01</f>
        <v>88.975023056669968</v>
      </c>
      <c r="M54" s="665">
        <f t="shared" si="45"/>
        <v>0</v>
      </c>
      <c r="N54" s="850">
        <f t="shared" si="38"/>
        <v>94.091086882428499</v>
      </c>
      <c r="O54" s="850">
        <f t="shared" si="39"/>
        <v>94.091086882428499</v>
      </c>
      <c r="P54" s="850">
        <f t="shared" si="40"/>
        <v>0</v>
      </c>
    </row>
    <row r="55" spans="1:16">
      <c r="A55" s="660" t="s">
        <v>218</v>
      </c>
      <c r="B55" s="664">
        <v>0</v>
      </c>
      <c r="C55" s="664">
        <v>0</v>
      </c>
      <c r="D55" s="664">
        <v>0</v>
      </c>
      <c r="E55" s="665">
        <f t="shared" si="41"/>
        <v>0</v>
      </c>
      <c r="F55" s="665">
        <f t="shared" si="36"/>
        <v>0</v>
      </c>
      <c r="G55" s="665">
        <f t="shared" si="36"/>
        <v>0</v>
      </c>
      <c r="H55" s="665">
        <f t="shared" si="42"/>
        <v>0</v>
      </c>
      <c r="I55" s="665">
        <f t="shared" si="43"/>
        <v>0</v>
      </c>
      <c r="J55" s="665">
        <f t="shared" si="44"/>
        <v>0</v>
      </c>
      <c r="K55" s="665">
        <f t="shared" si="46"/>
        <v>0</v>
      </c>
      <c r="L55" s="665">
        <f t="shared" si="37"/>
        <v>0</v>
      </c>
      <c r="M55" s="665">
        <f t="shared" si="45"/>
        <v>0</v>
      </c>
      <c r="N55" s="850">
        <f t="shared" si="38"/>
        <v>0</v>
      </c>
      <c r="O55" s="850">
        <f t="shared" si="39"/>
        <v>0</v>
      </c>
      <c r="P55" s="850">
        <f t="shared" si="40"/>
        <v>0</v>
      </c>
    </row>
    <row r="56" spans="1:16">
      <c r="A56" s="660" t="s">
        <v>589</v>
      </c>
      <c r="B56" s="664">
        <v>78.87</v>
      </c>
      <c r="C56" s="664">
        <v>78.87</v>
      </c>
      <c r="D56" s="664">
        <v>0</v>
      </c>
      <c r="E56" s="665">
        <f t="shared" si="41"/>
        <v>80.400078000000008</v>
      </c>
      <c r="F56" s="665">
        <f t="shared" si="36"/>
        <v>80.400078000000008</v>
      </c>
      <c r="G56" s="665">
        <f t="shared" si="36"/>
        <v>0</v>
      </c>
      <c r="H56" s="665">
        <f t="shared" si="42"/>
        <v>83.342720854800007</v>
      </c>
      <c r="I56" s="665">
        <f t="shared" si="43"/>
        <v>83.342720854800007</v>
      </c>
      <c r="J56" s="665">
        <f t="shared" si="44"/>
        <v>0</v>
      </c>
      <c r="K56" s="665">
        <f>H56*(1+$D$5)-0.01</f>
        <v>88.975023056669968</v>
      </c>
      <c r="L56" s="665">
        <f>I56*(1+$D$5)-0.01</f>
        <v>88.975023056669968</v>
      </c>
      <c r="M56" s="665">
        <f t="shared" si="45"/>
        <v>0</v>
      </c>
      <c r="N56" s="850">
        <f t="shared" si="38"/>
        <v>94.091086882428499</v>
      </c>
      <c r="O56" s="850">
        <f t="shared" si="39"/>
        <v>94.091086882428499</v>
      </c>
      <c r="P56" s="850">
        <f t="shared" si="40"/>
        <v>0</v>
      </c>
    </row>
    <row r="57" spans="1:16">
      <c r="A57" s="660" t="s">
        <v>677</v>
      </c>
      <c r="B57" s="664"/>
      <c r="C57" s="664"/>
      <c r="D57" s="664"/>
      <c r="E57" s="665"/>
      <c r="F57" s="665"/>
      <c r="G57" s="665"/>
      <c r="H57" s="665"/>
      <c r="I57" s="665"/>
      <c r="J57" s="665"/>
      <c r="K57" s="665">
        <v>88.98</v>
      </c>
      <c r="L57" s="665">
        <v>88.98</v>
      </c>
      <c r="M57" s="665">
        <v>88.98</v>
      </c>
      <c r="N57" s="850">
        <f t="shared" si="38"/>
        <v>94.096350000000015</v>
      </c>
      <c r="O57" s="850">
        <f t="shared" si="39"/>
        <v>94.096350000000015</v>
      </c>
      <c r="P57" s="850">
        <f t="shared" si="40"/>
        <v>94.096350000000015</v>
      </c>
    </row>
    <row r="59" spans="1:16">
      <c r="A59" s="412" t="s">
        <v>595</v>
      </c>
    </row>
    <row r="61" spans="1:16">
      <c r="A61" s="972" t="s">
        <v>603</v>
      </c>
      <c r="B61" s="971">
        <v>2013</v>
      </c>
      <c r="C61" s="971"/>
      <c r="D61" s="971"/>
      <c r="E61" s="971">
        <v>2014</v>
      </c>
      <c r="F61" s="971"/>
      <c r="G61" s="971"/>
      <c r="H61" s="971">
        <v>2015</v>
      </c>
      <c r="I61" s="971"/>
      <c r="J61" s="971"/>
      <c r="K61" s="971">
        <v>2016</v>
      </c>
      <c r="L61" s="971"/>
      <c r="M61" s="971"/>
      <c r="N61" s="971">
        <v>2017</v>
      </c>
      <c r="O61" s="971"/>
      <c r="P61" s="971"/>
    </row>
    <row r="62" spans="1:16" ht="45">
      <c r="A62" s="972"/>
      <c r="B62" s="659" t="s">
        <v>582</v>
      </c>
      <c r="C62" s="659" t="s">
        <v>583</v>
      </c>
      <c r="D62" s="659" t="s">
        <v>584</v>
      </c>
      <c r="E62" s="659" t="s">
        <v>582</v>
      </c>
      <c r="F62" s="659" t="s">
        <v>583</v>
      </c>
      <c r="G62" s="659" t="s">
        <v>584</v>
      </c>
      <c r="H62" s="744" t="s">
        <v>582</v>
      </c>
      <c r="I62" s="744" t="s">
        <v>583</v>
      </c>
      <c r="J62" s="744" t="s">
        <v>584</v>
      </c>
      <c r="K62" s="838" t="s">
        <v>582</v>
      </c>
      <c r="L62" s="838" t="s">
        <v>583</v>
      </c>
      <c r="M62" s="838" t="s">
        <v>584</v>
      </c>
      <c r="N62" s="913" t="s">
        <v>582</v>
      </c>
      <c r="O62" s="913" t="s">
        <v>583</v>
      </c>
      <c r="P62" s="913" t="s">
        <v>584</v>
      </c>
    </row>
    <row r="63" spans="1:16">
      <c r="A63" s="660" t="s">
        <v>585</v>
      </c>
      <c r="B63" s="666" t="s">
        <v>41</v>
      </c>
      <c r="C63" s="666" t="s">
        <v>41</v>
      </c>
      <c r="D63" s="666">
        <v>0</v>
      </c>
      <c r="E63" s="667" t="s">
        <v>41</v>
      </c>
      <c r="F63" s="667" t="s">
        <v>41</v>
      </c>
      <c r="G63" s="667">
        <f t="shared" ref="G63:G70" si="47">D63*(1+$B$5)</f>
        <v>0</v>
      </c>
      <c r="H63" s="724" t="s">
        <v>41</v>
      </c>
      <c r="I63" s="667" t="s">
        <v>41</v>
      </c>
      <c r="J63" s="667">
        <f t="shared" ref="J63:J66" si="48">G63*(1+$B$5)</f>
        <v>0</v>
      </c>
      <c r="K63" s="724" t="s">
        <v>41</v>
      </c>
      <c r="L63" s="667" t="s">
        <v>41</v>
      </c>
      <c r="M63" s="724">
        <f t="shared" ref="M63:M70" si="49">J63*(1+$D$5)</f>
        <v>0</v>
      </c>
      <c r="N63" s="852" t="s">
        <v>41</v>
      </c>
      <c r="O63" s="853" t="s">
        <v>41</v>
      </c>
      <c r="P63" s="852">
        <f>M63*(1+$E$5)</f>
        <v>0</v>
      </c>
    </row>
    <row r="64" spans="1:16">
      <c r="A64" s="660" t="s">
        <v>4</v>
      </c>
      <c r="B64" s="666">
        <v>240</v>
      </c>
      <c r="C64" s="666" t="s">
        <v>41</v>
      </c>
      <c r="D64" s="666">
        <v>0</v>
      </c>
      <c r="E64" s="724">
        <f>B64*(1+$B$5)</f>
        <v>244.65600000000001</v>
      </c>
      <c r="F64" s="667" t="s">
        <v>41</v>
      </c>
      <c r="G64" s="667">
        <f t="shared" si="47"/>
        <v>0</v>
      </c>
      <c r="H64" s="724">
        <f>E64*(1+$C$5)</f>
        <v>253.6104096</v>
      </c>
      <c r="I64" s="667" t="s">
        <v>41</v>
      </c>
      <c r="J64" s="667">
        <f t="shared" si="48"/>
        <v>0</v>
      </c>
      <c r="K64" s="724">
        <f>H64*(1+$D$5)</f>
        <v>270.77983432991999</v>
      </c>
      <c r="L64" s="667" t="s">
        <v>41</v>
      </c>
      <c r="M64" s="724">
        <f t="shared" si="49"/>
        <v>0</v>
      </c>
      <c r="N64" s="852">
        <f>K64*(1+$E$5)</f>
        <v>286.34967480389042</v>
      </c>
      <c r="O64" s="853" t="s">
        <v>41</v>
      </c>
      <c r="P64" s="852">
        <f t="shared" ref="P64:P71" si="50">M64*(1+$E$5)</f>
        <v>0</v>
      </c>
    </row>
    <row r="65" spans="1:16">
      <c r="A65" s="660" t="s">
        <v>586</v>
      </c>
      <c r="B65" s="666" t="s">
        <v>41</v>
      </c>
      <c r="C65" s="666" t="s">
        <v>41</v>
      </c>
      <c r="D65" s="666">
        <v>0</v>
      </c>
      <c r="E65" s="667" t="s">
        <v>41</v>
      </c>
      <c r="F65" s="667" t="s">
        <v>41</v>
      </c>
      <c r="G65" s="667">
        <f t="shared" si="47"/>
        <v>0</v>
      </c>
      <c r="H65" s="667" t="s">
        <v>41</v>
      </c>
      <c r="I65" s="667" t="s">
        <v>41</v>
      </c>
      <c r="J65" s="667">
        <f t="shared" si="48"/>
        <v>0</v>
      </c>
      <c r="K65" s="667" t="s">
        <v>41</v>
      </c>
      <c r="L65" s="667" t="s">
        <v>41</v>
      </c>
      <c r="M65" s="724">
        <f t="shared" si="49"/>
        <v>0</v>
      </c>
      <c r="N65" s="853" t="s">
        <v>41</v>
      </c>
      <c r="O65" s="853" t="s">
        <v>41</v>
      </c>
      <c r="P65" s="852">
        <f t="shared" si="50"/>
        <v>0</v>
      </c>
    </row>
    <row r="66" spans="1:16">
      <c r="A66" s="660" t="s">
        <v>587</v>
      </c>
      <c r="B66" s="666">
        <v>240</v>
      </c>
      <c r="C66" s="666" t="s">
        <v>41</v>
      </c>
      <c r="D66" s="666">
        <v>0</v>
      </c>
      <c r="E66" s="724">
        <f>B66*(1+$B$5)</f>
        <v>244.65600000000001</v>
      </c>
      <c r="F66" s="667" t="s">
        <v>41</v>
      </c>
      <c r="G66" s="667">
        <f t="shared" si="47"/>
        <v>0</v>
      </c>
      <c r="H66" s="724">
        <f>E66*(1+$C$5)</f>
        <v>253.6104096</v>
      </c>
      <c r="I66" s="667" t="s">
        <v>41</v>
      </c>
      <c r="J66" s="667">
        <f t="shared" si="48"/>
        <v>0</v>
      </c>
      <c r="K66" s="724">
        <f>H66*(1+$D$5)</f>
        <v>270.77983432991999</v>
      </c>
      <c r="L66" s="667" t="s">
        <v>41</v>
      </c>
      <c r="M66" s="724">
        <f t="shared" si="49"/>
        <v>0</v>
      </c>
      <c r="N66" s="852">
        <f>K66*(1+$E$5)</f>
        <v>286.34967480389042</v>
      </c>
      <c r="O66" s="853" t="s">
        <v>41</v>
      </c>
      <c r="P66" s="852">
        <f t="shared" si="50"/>
        <v>0</v>
      </c>
    </row>
    <row r="67" spans="1:16">
      <c r="A67" s="660" t="s">
        <v>588</v>
      </c>
      <c r="B67" s="666">
        <v>240</v>
      </c>
      <c r="C67" s="666" t="s">
        <v>41</v>
      </c>
      <c r="D67" s="666">
        <v>240</v>
      </c>
      <c r="E67" s="724">
        <v>326.39999999999998</v>
      </c>
      <c r="F67" s="667" t="s">
        <v>41</v>
      </c>
      <c r="G67" s="724">
        <v>326.39999999999998</v>
      </c>
      <c r="H67" s="724">
        <f>E67*(1+$C$5)</f>
        <v>338.34623999999997</v>
      </c>
      <c r="I67" s="667" t="s">
        <v>41</v>
      </c>
      <c r="J67" s="724">
        <f>G67*(1+$C$5)</f>
        <v>338.34623999999997</v>
      </c>
      <c r="K67" s="724">
        <f>H67*(1+$D$5)</f>
        <v>361.25228044800002</v>
      </c>
      <c r="L67" s="667" t="s">
        <v>41</v>
      </c>
      <c r="M67" s="724">
        <f t="shared" si="49"/>
        <v>361.25228044800002</v>
      </c>
      <c r="N67" s="852">
        <f>K67*(1+$E$5)</f>
        <v>382.02428657376004</v>
      </c>
      <c r="O67" s="853" t="s">
        <v>41</v>
      </c>
      <c r="P67" s="852">
        <f t="shared" si="50"/>
        <v>382.02428657376004</v>
      </c>
    </row>
    <row r="68" spans="1:16">
      <c r="A68" s="660" t="s">
        <v>56</v>
      </c>
      <c r="B68" s="666" t="s">
        <v>41</v>
      </c>
      <c r="C68" s="666" t="s">
        <v>41</v>
      </c>
      <c r="D68" s="666">
        <v>0</v>
      </c>
      <c r="E68" s="667" t="s">
        <v>41</v>
      </c>
      <c r="F68" s="667" t="s">
        <v>41</v>
      </c>
      <c r="G68" s="667">
        <f t="shared" si="47"/>
        <v>0</v>
      </c>
      <c r="H68" s="667" t="s">
        <v>41</v>
      </c>
      <c r="I68" s="667" t="s">
        <v>41</v>
      </c>
      <c r="J68" s="667">
        <f t="shared" ref="J68:J70" si="51">G68*(1+$B$5)</f>
        <v>0</v>
      </c>
      <c r="K68" s="667" t="s">
        <v>41</v>
      </c>
      <c r="L68" s="667" t="s">
        <v>41</v>
      </c>
      <c r="M68" s="724">
        <f t="shared" si="49"/>
        <v>0</v>
      </c>
      <c r="N68" s="853" t="s">
        <v>41</v>
      </c>
      <c r="O68" s="853" t="s">
        <v>41</v>
      </c>
      <c r="P68" s="852">
        <f t="shared" si="50"/>
        <v>0</v>
      </c>
    </row>
    <row r="69" spans="1:16">
      <c r="A69" s="660" t="s">
        <v>218</v>
      </c>
      <c r="B69" s="666" t="s">
        <v>41</v>
      </c>
      <c r="C69" s="666" t="s">
        <v>41</v>
      </c>
      <c r="D69" s="666">
        <v>0</v>
      </c>
      <c r="E69" s="667" t="s">
        <v>41</v>
      </c>
      <c r="F69" s="667" t="s">
        <v>41</v>
      </c>
      <c r="G69" s="667">
        <f t="shared" si="47"/>
        <v>0</v>
      </c>
      <c r="H69" s="667" t="s">
        <v>41</v>
      </c>
      <c r="I69" s="667" t="s">
        <v>41</v>
      </c>
      <c r="J69" s="667">
        <f t="shared" si="51"/>
        <v>0</v>
      </c>
      <c r="K69" s="667" t="s">
        <v>41</v>
      </c>
      <c r="L69" s="667" t="s">
        <v>41</v>
      </c>
      <c r="M69" s="724">
        <f t="shared" si="49"/>
        <v>0</v>
      </c>
      <c r="N69" s="853" t="s">
        <v>41</v>
      </c>
      <c r="O69" s="853" t="s">
        <v>41</v>
      </c>
      <c r="P69" s="852">
        <f t="shared" si="50"/>
        <v>0</v>
      </c>
    </row>
    <row r="70" spans="1:16">
      <c r="A70" s="660" t="s">
        <v>589</v>
      </c>
      <c r="B70" s="666">
        <v>240</v>
      </c>
      <c r="C70" s="666" t="s">
        <v>41</v>
      </c>
      <c r="D70" s="666">
        <v>0</v>
      </c>
      <c r="E70" s="724">
        <f>B70*(1+$B$5)</f>
        <v>244.65600000000001</v>
      </c>
      <c r="F70" s="667" t="s">
        <v>41</v>
      </c>
      <c r="G70" s="667">
        <f t="shared" si="47"/>
        <v>0</v>
      </c>
      <c r="H70" s="724">
        <f>E70*(1+$C$5)</f>
        <v>253.6104096</v>
      </c>
      <c r="I70" s="667" t="s">
        <v>41</v>
      </c>
      <c r="J70" s="667">
        <f t="shared" si="51"/>
        <v>0</v>
      </c>
      <c r="K70" s="724">
        <f>H70*(1+$D$5)</f>
        <v>270.77983432991999</v>
      </c>
      <c r="L70" s="667" t="s">
        <v>41</v>
      </c>
      <c r="M70" s="724">
        <f t="shared" si="49"/>
        <v>0</v>
      </c>
      <c r="N70" s="852">
        <f>K70*(1+$E$5)</f>
        <v>286.34967480389042</v>
      </c>
      <c r="O70" s="853" t="s">
        <v>41</v>
      </c>
      <c r="P70" s="852">
        <f t="shared" si="50"/>
        <v>0</v>
      </c>
    </row>
    <row r="71" spans="1:16">
      <c r="A71" s="660" t="s">
        <v>677</v>
      </c>
      <c r="B71" s="664"/>
      <c r="C71" s="664"/>
      <c r="D71" s="664"/>
      <c r="E71" s="665"/>
      <c r="F71" s="665"/>
      <c r="G71" s="665"/>
      <c r="H71" s="665"/>
      <c r="I71" s="665"/>
      <c r="J71" s="665"/>
      <c r="K71" s="724">
        <f>285*(1+D6)</f>
        <v>307.60049999999995</v>
      </c>
      <c r="L71" s="667" t="s">
        <v>41</v>
      </c>
      <c r="M71" s="724">
        <v>0</v>
      </c>
      <c r="N71" s="852">
        <f>K71*(1+$E$5)</f>
        <v>325.28752874999998</v>
      </c>
      <c r="O71" s="853" t="s">
        <v>41</v>
      </c>
      <c r="P71" s="852">
        <f t="shared" si="50"/>
        <v>0</v>
      </c>
    </row>
    <row r="73" spans="1:16">
      <c r="A73" t="s">
        <v>596</v>
      </c>
    </row>
    <row r="76" spans="1:16">
      <c r="A76" s="412" t="s">
        <v>597</v>
      </c>
    </row>
    <row r="78" spans="1:16">
      <c r="A78" s="972" t="s">
        <v>603</v>
      </c>
      <c r="B78" s="971">
        <v>2013</v>
      </c>
      <c r="C78" s="971"/>
      <c r="D78" s="971"/>
      <c r="E78" s="971">
        <v>2014</v>
      </c>
      <c r="F78" s="971"/>
      <c r="G78" s="971"/>
      <c r="H78" s="971">
        <v>2015</v>
      </c>
      <c r="I78" s="971"/>
      <c r="J78" s="971"/>
      <c r="K78" s="971">
        <v>2016</v>
      </c>
      <c r="L78" s="971"/>
      <c r="M78" s="971"/>
      <c r="N78" s="971">
        <v>2017</v>
      </c>
      <c r="O78" s="971"/>
      <c r="P78" s="971"/>
    </row>
    <row r="79" spans="1:16" ht="45">
      <c r="A79" s="972"/>
      <c r="B79" s="659" t="s">
        <v>582</v>
      </c>
      <c r="C79" s="659" t="s">
        <v>583</v>
      </c>
      <c r="D79" s="659" t="s">
        <v>584</v>
      </c>
      <c r="E79" s="659" t="s">
        <v>582</v>
      </c>
      <c r="F79" s="659" t="s">
        <v>583</v>
      </c>
      <c r="G79" s="659" t="s">
        <v>584</v>
      </c>
      <c r="H79" s="744" t="s">
        <v>582</v>
      </c>
      <c r="I79" s="744" t="s">
        <v>583</v>
      </c>
      <c r="J79" s="744" t="s">
        <v>584</v>
      </c>
      <c r="K79" s="838" t="s">
        <v>582</v>
      </c>
      <c r="L79" s="838" t="s">
        <v>583</v>
      </c>
      <c r="M79" s="838" t="s">
        <v>584</v>
      </c>
      <c r="N79" s="913" t="s">
        <v>582</v>
      </c>
      <c r="O79" s="913" t="s">
        <v>583</v>
      </c>
      <c r="P79" s="913" t="s">
        <v>584</v>
      </c>
    </row>
    <row r="80" spans="1:16">
      <c r="A80" s="660" t="s">
        <v>585</v>
      </c>
      <c r="B80" s="666" t="s">
        <v>41</v>
      </c>
      <c r="C80" s="666" t="s">
        <v>41</v>
      </c>
      <c r="D80" s="666">
        <v>0</v>
      </c>
      <c r="E80" s="667" t="s">
        <v>41</v>
      </c>
      <c r="F80" s="667" t="s">
        <v>41</v>
      </c>
      <c r="G80" s="667">
        <f t="shared" ref="G80:G87" si="52">D80*(1+$B$5)</f>
        <v>0</v>
      </c>
      <c r="H80" s="667" t="s">
        <v>41</v>
      </c>
      <c r="I80" s="667" t="s">
        <v>41</v>
      </c>
      <c r="J80" s="667">
        <f t="shared" ref="J80:J87" si="53">G80*(1+$B$5)</f>
        <v>0</v>
      </c>
      <c r="K80" s="667" t="s">
        <v>41</v>
      </c>
      <c r="L80" s="667" t="s">
        <v>41</v>
      </c>
      <c r="M80" s="724">
        <f t="shared" ref="M80:M87" si="54">J80*(1+$D$5)</f>
        <v>0</v>
      </c>
      <c r="N80" s="853" t="s">
        <v>41</v>
      </c>
      <c r="O80" s="853" t="s">
        <v>41</v>
      </c>
      <c r="P80" s="852">
        <f>M80*(1+$E$5)</f>
        <v>0</v>
      </c>
    </row>
    <row r="81" spans="1:16">
      <c r="A81" s="660" t="s">
        <v>4</v>
      </c>
      <c r="B81" s="666">
        <v>400</v>
      </c>
      <c r="C81" s="666" t="s">
        <v>41</v>
      </c>
      <c r="D81" s="666">
        <v>0</v>
      </c>
      <c r="E81" s="667">
        <f>B81*(1+$B$5)</f>
        <v>407.76000000000005</v>
      </c>
      <c r="F81" s="667" t="s">
        <v>41</v>
      </c>
      <c r="G81" s="667">
        <f t="shared" si="52"/>
        <v>0</v>
      </c>
      <c r="H81" s="724">
        <f>E81*(1+$C$5)</f>
        <v>422.68401600000004</v>
      </c>
      <c r="I81" s="724" t="s">
        <v>41</v>
      </c>
      <c r="J81" s="667">
        <f t="shared" si="53"/>
        <v>0</v>
      </c>
      <c r="K81" s="724">
        <f>H81*(1+$D$5)</f>
        <v>451.2997238832001</v>
      </c>
      <c r="L81" s="724" t="s">
        <v>41</v>
      </c>
      <c r="M81" s="724">
        <f t="shared" si="54"/>
        <v>0</v>
      </c>
      <c r="N81" s="852">
        <f>K81*(1+$E$5)</f>
        <v>477.24945800648413</v>
      </c>
      <c r="O81" s="852" t="s">
        <v>41</v>
      </c>
      <c r="P81" s="852">
        <f t="shared" ref="P81:P88" si="55">M81*(1+$E$5)</f>
        <v>0</v>
      </c>
    </row>
    <row r="82" spans="1:16">
      <c r="A82" s="660" t="s">
        <v>586</v>
      </c>
      <c r="B82" s="666" t="s">
        <v>41</v>
      </c>
      <c r="C82" s="666" t="s">
        <v>41</v>
      </c>
      <c r="D82" s="666">
        <v>0</v>
      </c>
      <c r="E82" s="667" t="s">
        <v>41</v>
      </c>
      <c r="F82" s="667" t="s">
        <v>41</v>
      </c>
      <c r="G82" s="667">
        <f t="shared" si="52"/>
        <v>0</v>
      </c>
      <c r="H82" s="724" t="s">
        <v>41</v>
      </c>
      <c r="I82" s="724" t="s">
        <v>41</v>
      </c>
      <c r="J82" s="667">
        <f t="shared" si="53"/>
        <v>0</v>
      </c>
      <c r="K82" s="724" t="s">
        <v>41</v>
      </c>
      <c r="L82" s="724" t="s">
        <v>41</v>
      </c>
      <c r="M82" s="724">
        <f t="shared" si="54"/>
        <v>0</v>
      </c>
      <c r="N82" s="852" t="s">
        <v>41</v>
      </c>
      <c r="O82" s="852" t="s">
        <v>41</v>
      </c>
      <c r="P82" s="852">
        <f t="shared" si="55"/>
        <v>0</v>
      </c>
    </row>
    <row r="83" spans="1:16">
      <c r="A83" s="660" t="s">
        <v>587</v>
      </c>
      <c r="B83" s="666">
        <v>400</v>
      </c>
      <c r="C83" s="666" t="s">
        <v>41</v>
      </c>
      <c r="D83" s="666">
        <v>0</v>
      </c>
      <c r="E83" s="667">
        <f>B83*(1+$B$5)</f>
        <v>407.76000000000005</v>
      </c>
      <c r="F83" s="667" t="s">
        <v>41</v>
      </c>
      <c r="G83" s="667">
        <f t="shared" si="52"/>
        <v>0</v>
      </c>
      <c r="H83" s="724">
        <f>E83*(1+$C$5)</f>
        <v>422.68401600000004</v>
      </c>
      <c r="I83" s="724" t="s">
        <v>41</v>
      </c>
      <c r="J83" s="667">
        <f t="shared" si="53"/>
        <v>0</v>
      </c>
      <c r="K83" s="724">
        <f>H83*(1+$D$5)</f>
        <v>451.2997238832001</v>
      </c>
      <c r="L83" s="724" t="s">
        <v>41</v>
      </c>
      <c r="M83" s="724">
        <f t="shared" si="54"/>
        <v>0</v>
      </c>
      <c r="N83" s="852">
        <f>K83*(1+$E$5)</f>
        <v>477.24945800648413</v>
      </c>
      <c r="O83" s="852" t="s">
        <v>41</v>
      </c>
      <c r="P83" s="852">
        <f t="shared" si="55"/>
        <v>0</v>
      </c>
    </row>
    <row r="84" spans="1:16">
      <c r="A84" s="660" t="s">
        <v>588</v>
      </c>
      <c r="B84" s="666">
        <v>400</v>
      </c>
      <c r="C84" s="666" t="s">
        <v>41</v>
      </c>
      <c r="D84" s="666">
        <v>400</v>
      </c>
      <c r="E84" s="667">
        <f>B84*(1+$B$5)</f>
        <v>407.76000000000005</v>
      </c>
      <c r="F84" s="667" t="s">
        <v>41</v>
      </c>
      <c r="G84" s="667">
        <f t="shared" si="52"/>
        <v>407.76000000000005</v>
      </c>
      <c r="H84" s="724">
        <f>E84*(1+$C$5)</f>
        <v>422.68401600000004</v>
      </c>
      <c r="I84" s="724" t="s">
        <v>41</v>
      </c>
      <c r="J84" s="724">
        <f>G84*(1+$C$5)</f>
        <v>422.68401600000004</v>
      </c>
      <c r="K84" s="724">
        <f>H84*(1+$D$5)</f>
        <v>451.2997238832001</v>
      </c>
      <c r="L84" s="724" t="s">
        <v>41</v>
      </c>
      <c r="M84" s="724">
        <f t="shared" si="54"/>
        <v>451.2997238832001</v>
      </c>
      <c r="N84" s="852">
        <f>K84*(1+$E$5)</f>
        <v>477.24945800648413</v>
      </c>
      <c r="O84" s="852" t="s">
        <v>41</v>
      </c>
      <c r="P84" s="852">
        <f t="shared" si="55"/>
        <v>477.24945800648413</v>
      </c>
    </row>
    <row r="85" spans="1:16">
      <c r="A85" s="660" t="s">
        <v>56</v>
      </c>
      <c r="B85" s="666" t="s">
        <v>41</v>
      </c>
      <c r="C85" s="666" t="s">
        <v>41</v>
      </c>
      <c r="D85" s="666">
        <v>0</v>
      </c>
      <c r="E85" s="667" t="s">
        <v>41</v>
      </c>
      <c r="F85" s="667" t="s">
        <v>41</v>
      </c>
      <c r="G85" s="667">
        <f t="shared" si="52"/>
        <v>0</v>
      </c>
      <c r="H85" s="724" t="s">
        <v>41</v>
      </c>
      <c r="I85" s="724" t="s">
        <v>41</v>
      </c>
      <c r="J85" s="667">
        <f t="shared" si="53"/>
        <v>0</v>
      </c>
      <c r="K85" s="724" t="s">
        <v>41</v>
      </c>
      <c r="L85" s="724" t="s">
        <v>41</v>
      </c>
      <c r="M85" s="724">
        <f t="shared" si="54"/>
        <v>0</v>
      </c>
      <c r="N85" s="852" t="s">
        <v>41</v>
      </c>
      <c r="O85" s="852" t="s">
        <v>41</v>
      </c>
      <c r="P85" s="852">
        <f t="shared" si="55"/>
        <v>0</v>
      </c>
    </row>
    <row r="86" spans="1:16">
      <c r="A86" s="660" t="s">
        <v>218</v>
      </c>
      <c r="B86" s="666" t="s">
        <v>41</v>
      </c>
      <c r="C86" s="666" t="s">
        <v>41</v>
      </c>
      <c r="D86" s="666">
        <v>0</v>
      </c>
      <c r="E86" s="667" t="s">
        <v>41</v>
      </c>
      <c r="F86" s="667" t="s">
        <v>41</v>
      </c>
      <c r="G86" s="667">
        <f t="shared" si="52"/>
        <v>0</v>
      </c>
      <c r="H86" s="724" t="s">
        <v>41</v>
      </c>
      <c r="I86" s="724" t="s">
        <v>41</v>
      </c>
      <c r="J86" s="667">
        <f t="shared" si="53"/>
        <v>0</v>
      </c>
      <c r="K86" s="724" t="s">
        <v>41</v>
      </c>
      <c r="L86" s="724" t="s">
        <v>41</v>
      </c>
      <c r="M86" s="724">
        <f t="shared" si="54"/>
        <v>0</v>
      </c>
      <c r="N86" s="852" t="s">
        <v>41</v>
      </c>
      <c r="O86" s="852" t="s">
        <v>41</v>
      </c>
      <c r="P86" s="852">
        <f t="shared" si="55"/>
        <v>0</v>
      </c>
    </row>
    <row r="87" spans="1:16">
      <c r="A87" s="660" t="s">
        <v>589</v>
      </c>
      <c r="B87" s="666">
        <v>400</v>
      </c>
      <c r="C87" s="666" t="s">
        <v>41</v>
      </c>
      <c r="D87" s="666">
        <v>0</v>
      </c>
      <c r="E87" s="667">
        <f>B87*(1+$B$5)</f>
        <v>407.76000000000005</v>
      </c>
      <c r="F87" s="667" t="s">
        <v>41</v>
      </c>
      <c r="G87" s="667">
        <f t="shared" si="52"/>
        <v>0</v>
      </c>
      <c r="H87" s="724">
        <f>E87*(1+$C$5)</f>
        <v>422.68401600000004</v>
      </c>
      <c r="I87" s="724" t="s">
        <v>41</v>
      </c>
      <c r="J87" s="667">
        <f t="shared" si="53"/>
        <v>0</v>
      </c>
      <c r="K87" s="724">
        <f>H87*(1+$D$5)</f>
        <v>451.2997238832001</v>
      </c>
      <c r="L87" s="724" t="s">
        <v>41</v>
      </c>
      <c r="M87" s="724">
        <f t="shared" si="54"/>
        <v>0</v>
      </c>
      <c r="N87" s="852">
        <f>K87*(1+$E$5)</f>
        <v>477.24945800648413</v>
      </c>
      <c r="O87" s="852" t="s">
        <v>41</v>
      </c>
      <c r="P87" s="852">
        <f t="shared" si="55"/>
        <v>0</v>
      </c>
    </row>
    <row r="88" spans="1:16">
      <c r="A88" s="660" t="s">
        <v>677</v>
      </c>
      <c r="B88" s="664"/>
      <c r="C88" s="664"/>
      <c r="D88" s="664"/>
      <c r="E88" s="665"/>
      <c r="F88" s="665"/>
      <c r="G88" s="665"/>
      <c r="H88" s="665"/>
      <c r="I88" s="665"/>
      <c r="J88" s="665"/>
      <c r="K88" s="724">
        <v>543.25</v>
      </c>
      <c r="L88" s="667" t="s">
        <v>41</v>
      </c>
      <c r="M88" s="724">
        <v>0</v>
      </c>
      <c r="N88" s="852">
        <f>K88*(1+$E$5)</f>
        <v>574.48687500000005</v>
      </c>
      <c r="O88" s="853" t="s">
        <v>41</v>
      </c>
      <c r="P88" s="852">
        <f t="shared" si="55"/>
        <v>0</v>
      </c>
    </row>
    <row r="90" spans="1:16">
      <c r="A90" t="s">
        <v>598</v>
      </c>
    </row>
  </sheetData>
  <mergeCells count="65">
    <mergeCell ref="N11:P11"/>
    <mergeCell ref="N61:P61"/>
    <mergeCell ref="N78:P78"/>
    <mergeCell ref="L25:P25"/>
    <mergeCell ref="L26:M26"/>
    <mergeCell ref="N26:O26"/>
    <mergeCell ref="P26:P27"/>
    <mergeCell ref="L36:P36"/>
    <mergeCell ref="A47:A48"/>
    <mergeCell ref="E47:G47"/>
    <mergeCell ref="E61:G61"/>
    <mergeCell ref="A61:A62"/>
    <mergeCell ref="A78:A79"/>
    <mergeCell ref="E78:G78"/>
    <mergeCell ref="B47:D47"/>
    <mergeCell ref="B61:D61"/>
    <mergeCell ref="B78:D78"/>
    <mergeCell ref="A25:A27"/>
    <mergeCell ref="B36:F36"/>
    <mergeCell ref="A36:A38"/>
    <mergeCell ref="G36:K36"/>
    <mergeCell ref="G37:H37"/>
    <mergeCell ref="I37:J37"/>
    <mergeCell ref="K37:K38"/>
    <mergeCell ref="F26:F27"/>
    <mergeCell ref="F37:F38"/>
    <mergeCell ref="B37:C37"/>
    <mergeCell ref="D37:E37"/>
    <mergeCell ref="H47:J47"/>
    <mergeCell ref="H61:J61"/>
    <mergeCell ref="H78:J78"/>
    <mergeCell ref="E11:G11"/>
    <mergeCell ref="B25:F25"/>
    <mergeCell ref="G25:K25"/>
    <mergeCell ref="G26:H26"/>
    <mergeCell ref="I26:J26"/>
    <mergeCell ref="B11:D11"/>
    <mergeCell ref="B26:C26"/>
    <mergeCell ref="D26:E26"/>
    <mergeCell ref="K26:K27"/>
    <mergeCell ref="H11:J11"/>
    <mergeCell ref="K11:M11"/>
    <mergeCell ref="K78:M78"/>
    <mergeCell ref="L37:M37"/>
    <mergeCell ref="Q25:U25"/>
    <mergeCell ref="Q26:R26"/>
    <mergeCell ref="S26:T26"/>
    <mergeCell ref="U26:U27"/>
    <mergeCell ref="Q36:U36"/>
    <mergeCell ref="Q37:R37"/>
    <mergeCell ref="S37:T37"/>
    <mergeCell ref="U37:U38"/>
    <mergeCell ref="K47:M47"/>
    <mergeCell ref="K61:M61"/>
    <mergeCell ref="N37:O37"/>
    <mergeCell ref="P37:P38"/>
    <mergeCell ref="N47:P47"/>
    <mergeCell ref="V37:W37"/>
    <mergeCell ref="X37:Y37"/>
    <mergeCell ref="Z37:Z38"/>
    <mergeCell ref="V25:Z25"/>
    <mergeCell ref="V26:W26"/>
    <mergeCell ref="X26:Y26"/>
    <mergeCell ref="Z26:Z27"/>
    <mergeCell ref="V36:Z36"/>
  </mergeCells>
  <pageMargins left="0.70866141732283472" right="0.70866141732283472" top="0.74803149606299213" bottom="0.74803149606299213" header="0.31496062992125984" footer="0.31496062992125984"/>
  <pageSetup scale="48"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L78"/>
  <sheetViews>
    <sheetView showGridLines="0" zoomScale="80" zoomScaleNormal="80" workbookViewId="0">
      <selection activeCell="B34" sqref="B34:J36"/>
    </sheetView>
  </sheetViews>
  <sheetFormatPr baseColWidth="10" defaultRowHeight="15"/>
  <cols>
    <col min="1" max="1" width="8" style="85" customWidth="1"/>
    <col min="2" max="2" width="53.7109375" style="355" customWidth="1"/>
    <col min="3" max="4" width="16.7109375" style="355" customWidth="1"/>
    <col min="5" max="5" width="12.7109375" style="355" hidden="1" customWidth="1"/>
    <col min="6" max="6" width="18" style="355" customWidth="1"/>
    <col min="7" max="8" width="13.85546875" style="355" customWidth="1"/>
    <col min="9" max="9" width="15.42578125" style="358" customWidth="1"/>
    <col min="10" max="10" width="18" style="358" customWidth="1"/>
    <col min="11" max="16384" width="11.42578125" style="358"/>
  </cols>
  <sheetData>
    <row r="1" spans="1:12">
      <c r="B1" s="355" t="str">
        <f>+AMAZONAS!B1</f>
        <v>Vigencia: 1° de abril de 2017; 00:00horas</v>
      </c>
    </row>
    <row r="2" spans="1:12" ht="15.75" thickBot="1">
      <c r="A2" s="39" t="s">
        <v>225</v>
      </c>
      <c r="B2" s="1"/>
      <c r="C2" s="1"/>
      <c r="D2" s="1"/>
      <c r="E2" s="1"/>
      <c r="F2" s="1"/>
      <c r="G2" s="1"/>
      <c r="H2" s="1"/>
    </row>
    <row r="3" spans="1:12" ht="32.25" customHeight="1" thickTop="1">
      <c r="A3" s="357"/>
      <c r="B3" s="45" t="s">
        <v>267</v>
      </c>
      <c r="C3" s="1075" t="s">
        <v>536</v>
      </c>
      <c r="D3" s="1076"/>
      <c r="E3" s="1077"/>
      <c r="F3" s="1081" t="s">
        <v>535</v>
      </c>
      <c r="G3" s="1082"/>
      <c r="H3" s="1082"/>
      <c r="I3" s="1082"/>
      <c r="J3" s="1082"/>
    </row>
    <row r="4" spans="1:12">
      <c r="A4" s="359"/>
      <c r="B4" s="46" t="s">
        <v>268</v>
      </c>
      <c r="C4" s="1078"/>
      <c r="D4" s="1079"/>
      <c r="E4" s="1080"/>
      <c r="F4" s="1081"/>
      <c r="G4" s="1082"/>
      <c r="H4" s="1082"/>
      <c r="I4" s="1082"/>
      <c r="J4" s="1082"/>
    </row>
    <row r="5" spans="1:12" s="360" customFormat="1" ht="28.5" customHeight="1">
      <c r="A5" s="1036" t="s">
        <v>57</v>
      </c>
      <c r="B5" s="1038" t="s">
        <v>226</v>
      </c>
      <c r="C5" s="50" t="s">
        <v>19</v>
      </c>
      <c r="D5" s="726" t="s">
        <v>340</v>
      </c>
      <c r="E5" s="203" t="s">
        <v>416</v>
      </c>
      <c r="F5" s="42" t="str">
        <f>+C5</f>
        <v>Gasolina Corriente</v>
      </c>
      <c r="G5" s="205" t="str">
        <f>+D5</f>
        <v>ACPM (B2)</v>
      </c>
      <c r="H5" s="747" t="str">
        <f>+I5</f>
        <v xml:space="preserve">Gasolina Extra </v>
      </c>
      <c r="I5" s="203" t="str">
        <f>+E5</f>
        <v xml:space="preserve">Gasolina Extra </v>
      </c>
      <c r="J5" s="886" t="str">
        <f>I5</f>
        <v xml:space="preserve">Gasolina Extra </v>
      </c>
    </row>
    <row r="6" spans="1:12" s="360" customFormat="1">
      <c r="A6" s="1036"/>
      <c r="B6" s="1038"/>
      <c r="C6" s="141"/>
      <c r="D6" s="141"/>
      <c r="E6" s="141">
        <v>0.08</v>
      </c>
      <c r="F6" s="141"/>
      <c r="G6" s="141"/>
      <c r="H6" s="141"/>
      <c r="I6" s="141">
        <v>0.08</v>
      </c>
      <c r="J6" s="141">
        <v>0.06</v>
      </c>
      <c r="K6" s="358"/>
      <c r="L6" s="360" t="s">
        <v>361</v>
      </c>
    </row>
    <row r="7" spans="1:12" s="360" customFormat="1">
      <c r="A7" s="1037"/>
      <c r="B7" s="1039"/>
      <c r="C7" s="50" t="s">
        <v>58</v>
      </c>
      <c r="D7" s="205" t="s">
        <v>58</v>
      </c>
      <c r="E7" s="203" t="s">
        <v>58</v>
      </c>
      <c r="F7" s="42" t="s">
        <v>58</v>
      </c>
      <c r="G7" s="205" t="s">
        <v>58</v>
      </c>
      <c r="H7" s="747" t="s">
        <v>58</v>
      </c>
      <c r="I7" s="203" t="s">
        <v>58</v>
      </c>
      <c r="J7" s="886" t="s">
        <v>58</v>
      </c>
    </row>
    <row r="8" spans="1:12">
      <c r="A8" s="32" t="s">
        <v>52</v>
      </c>
      <c r="B8" s="55" t="s">
        <v>8</v>
      </c>
      <c r="C8" s="362">
        <f>+'OTROS DPTOS - BASE'!F2</f>
        <v>3467.3907920000001</v>
      </c>
      <c r="D8" s="728">
        <f>+'OTROS DPTOS - BASE'!F13</f>
        <v>3284.0269356600002</v>
      </c>
      <c r="E8" s="370">
        <f>+'EXTRA OXIGENADA'!D7</f>
        <v>5358.1</v>
      </c>
      <c r="F8" s="364">
        <f>+F43</f>
        <v>3893.32</v>
      </c>
      <c r="G8" s="728">
        <f>+G43</f>
        <v>4131.04</v>
      </c>
      <c r="H8" s="728">
        <f>'EXTRA OXIGENADA'!C7</f>
        <v>5110</v>
      </c>
      <c r="I8" s="370">
        <f>+E8</f>
        <v>5358.1</v>
      </c>
      <c r="J8" s="370">
        <f>+'EXTRA OXIGENADA'!F7</f>
        <v>5296.08</v>
      </c>
      <c r="L8" s="360"/>
    </row>
    <row r="9" spans="1:12" hidden="1">
      <c r="A9" s="32" t="s">
        <v>164</v>
      </c>
      <c r="B9" s="55" t="s">
        <v>2</v>
      </c>
      <c r="C9" s="365" t="s">
        <v>166</v>
      </c>
      <c r="D9" s="729" t="s">
        <v>166</v>
      </c>
      <c r="E9" s="370" t="s">
        <v>166</v>
      </c>
      <c r="F9" s="365" t="s">
        <v>166</v>
      </c>
      <c r="G9" s="729" t="s">
        <v>166</v>
      </c>
      <c r="H9" s="728">
        <f>'COMBUSTIBLES '!B8</f>
        <v>7.45</v>
      </c>
      <c r="I9" s="370" t="s">
        <v>166</v>
      </c>
      <c r="J9" s="370"/>
      <c r="L9" s="360"/>
    </row>
    <row r="10" spans="1:12">
      <c r="A10" s="32" t="s">
        <v>165</v>
      </c>
      <c r="B10" s="47" t="s">
        <v>518</v>
      </c>
      <c r="C10" s="365" t="s">
        <v>166</v>
      </c>
      <c r="D10" s="728" t="s">
        <v>166</v>
      </c>
      <c r="E10" s="370" t="s">
        <v>166</v>
      </c>
      <c r="F10" s="364">
        <f>+'CORRIENTE OXIGENADA'!C11</f>
        <v>490</v>
      </c>
      <c r="G10" s="728">
        <f>+BIODIESEL!E11</f>
        <v>459.62</v>
      </c>
      <c r="H10" s="728">
        <f>'EXTRA OXIGENADA'!C11</f>
        <v>930</v>
      </c>
      <c r="I10" s="363">
        <f>+'EXTRA OXIGENADA'!D11</f>
        <v>855.6</v>
      </c>
      <c r="J10" s="363">
        <f>+'EXTRA OXIGENADA'!F11</f>
        <v>874.2</v>
      </c>
      <c r="L10" s="360"/>
    </row>
    <row r="11" spans="1:12">
      <c r="A11" s="32"/>
      <c r="B11" s="47" t="s">
        <v>530</v>
      </c>
      <c r="C11" s="365" t="s">
        <v>166</v>
      </c>
      <c r="D11" s="728" t="s">
        <v>166</v>
      </c>
      <c r="E11" s="370"/>
      <c r="F11" s="364" t="s">
        <v>319</v>
      </c>
      <c r="G11" s="728" t="s">
        <v>319</v>
      </c>
      <c r="H11" s="728" t="s">
        <v>319</v>
      </c>
      <c r="I11" s="363" t="s">
        <v>319</v>
      </c>
      <c r="J11" s="363" t="s">
        <v>319</v>
      </c>
      <c r="L11" s="360"/>
    </row>
    <row r="12" spans="1:12">
      <c r="A12" s="32"/>
      <c r="B12" s="47" t="s">
        <v>700</v>
      </c>
      <c r="C12" s="365">
        <f>'COMBUSTIBLES '!B13</f>
        <v>135</v>
      </c>
      <c r="D12" s="728">
        <f>'COMBUSTIBLES '!E13*(1-2%)</f>
        <v>148.96</v>
      </c>
      <c r="E12" s="370"/>
      <c r="F12" s="364">
        <f>C12</f>
        <v>135</v>
      </c>
      <c r="G12" s="728">
        <f>D12</f>
        <v>148.96</v>
      </c>
      <c r="H12" s="728">
        <f>'COMBUSTIBLES '!C13</f>
        <v>135</v>
      </c>
      <c r="I12" s="363">
        <f>H12*(1-8%)</f>
        <v>124.2</v>
      </c>
      <c r="J12" s="363">
        <f>H12*(1-6%)</f>
        <v>126.89999999999999</v>
      </c>
      <c r="L12" s="360"/>
    </row>
    <row r="13" spans="1:12">
      <c r="A13" s="32" t="s">
        <v>55</v>
      </c>
      <c r="B13" s="47" t="s">
        <v>365</v>
      </c>
      <c r="C13" s="365" t="s">
        <v>471</v>
      </c>
      <c r="D13" s="728" t="s">
        <v>471</v>
      </c>
      <c r="E13" s="363" t="str">
        <f>+C13</f>
        <v>*******</v>
      </c>
      <c r="F13" s="364" t="str">
        <f>+C13</f>
        <v>*******</v>
      </c>
      <c r="G13" s="728" t="str">
        <f>+F13</f>
        <v>*******</v>
      </c>
      <c r="H13" s="728" t="str">
        <f>+G13</f>
        <v>*******</v>
      </c>
      <c r="I13" s="363" t="str">
        <f>+E13</f>
        <v>*******</v>
      </c>
      <c r="J13" s="363" t="str">
        <f>+F13</f>
        <v>*******</v>
      </c>
      <c r="L13" s="360"/>
    </row>
    <row r="14" spans="1:12">
      <c r="A14" s="32" t="s">
        <v>60</v>
      </c>
      <c r="B14" s="55" t="s">
        <v>417</v>
      </c>
      <c r="C14" s="362">
        <f>+ARAUCA!H87</f>
        <v>19.650746433416984</v>
      </c>
      <c r="D14" s="728">
        <f>+C14</f>
        <v>19.650746433416984</v>
      </c>
      <c r="E14" s="363">
        <f>+C14</f>
        <v>19.650746433416984</v>
      </c>
      <c r="F14" s="364">
        <f>+E14</f>
        <v>19.650746433416984</v>
      </c>
      <c r="G14" s="728">
        <f>+F14</f>
        <v>19.650746433416984</v>
      </c>
      <c r="H14" s="728">
        <f>G14</f>
        <v>19.650746433416984</v>
      </c>
      <c r="I14" s="363">
        <f>+F14</f>
        <v>19.650746433416984</v>
      </c>
      <c r="J14" s="363">
        <f>+G14</f>
        <v>19.650746433416984</v>
      </c>
      <c r="L14" s="360"/>
    </row>
    <row r="15" spans="1:12">
      <c r="A15" s="32"/>
      <c r="B15" s="55" t="s">
        <v>11</v>
      </c>
      <c r="C15" s="362">
        <f>+'COMBUSTIBLES '!B10</f>
        <v>71.510000000000005</v>
      </c>
      <c r="D15" s="728">
        <f>+C15</f>
        <v>71.510000000000005</v>
      </c>
      <c r="E15" s="363">
        <f>+'COMBUSTIBLES '!C10</f>
        <v>71.510000000000005</v>
      </c>
      <c r="F15" s="364">
        <f>+C15</f>
        <v>71.510000000000005</v>
      </c>
      <c r="G15" s="728">
        <f>+F15</f>
        <v>71.510000000000005</v>
      </c>
      <c r="H15" s="728">
        <f>G15</f>
        <v>71.510000000000005</v>
      </c>
      <c r="I15" s="363">
        <f>+E15</f>
        <v>71.510000000000005</v>
      </c>
      <c r="J15" s="363">
        <f>+F15</f>
        <v>71.510000000000005</v>
      </c>
      <c r="L15" s="360"/>
    </row>
    <row r="16" spans="1:12">
      <c r="A16" s="33" t="s">
        <v>59</v>
      </c>
      <c r="B16" s="56" t="s">
        <v>12</v>
      </c>
      <c r="C16" s="51">
        <f t="shared" ref="C16:F16" si="0">SUM(C8:C15)</f>
        <v>3693.5515384334171</v>
      </c>
      <c r="D16" s="730">
        <f t="shared" si="0"/>
        <v>3524.1476820934172</v>
      </c>
      <c r="E16" s="35">
        <f t="shared" si="0"/>
        <v>5449.2607464334178</v>
      </c>
      <c r="F16" s="43">
        <f t="shared" si="0"/>
        <v>4609.4807464334172</v>
      </c>
      <c r="G16" s="730">
        <f>SUM(G8:G15)</f>
        <v>4830.7807464334173</v>
      </c>
      <c r="H16" s="730">
        <f>SUM(H8:H15)</f>
        <v>6273.6107464334173</v>
      </c>
      <c r="I16" s="35">
        <f>SUM(I8:I15)</f>
        <v>6429.060746433418</v>
      </c>
      <c r="J16" s="35">
        <f>SUM(J8:J15)</f>
        <v>6388.3407464334168</v>
      </c>
      <c r="L16" s="360"/>
    </row>
    <row r="17" spans="1:10">
      <c r="A17" s="32" t="s">
        <v>62</v>
      </c>
      <c r="B17" s="55" t="s">
        <v>209</v>
      </c>
      <c r="C17" s="362" t="str">
        <f>'COMBUSTIBLES '!B15</f>
        <v>(***)</v>
      </c>
      <c r="D17" s="728" t="str">
        <f>+C17</f>
        <v>(***)</v>
      </c>
      <c r="E17" s="363" t="s">
        <v>14</v>
      </c>
      <c r="F17" s="364" t="str">
        <f>+C17</f>
        <v>(***)</v>
      </c>
      <c r="G17" s="728" t="str">
        <f>+F17</f>
        <v>(***)</v>
      </c>
      <c r="H17" s="728" t="str">
        <f>+I17</f>
        <v>(**)</v>
      </c>
      <c r="I17" s="363" t="s">
        <v>14</v>
      </c>
      <c r="J17" s="363" t="s">
        <v>14</v>
      </c>
    </row>
    <row r="18" spans="1:10">
      <c r="A18" s="32" t="s">
        <v>167</v>
      </c>
      <c r="B18" s="55" t="s">
        <v>215</v>
      </c>
      <c r="C18" s="362" t="s">
        <v>279</v>
      </c>
      <c r="D18" s="728" t="str">
        <f>+C18</f>
        <v>(****)</v>
      </c>
      <c r="E18" s="363" t="str">
        <f>+D18</f>
        <v>(****)</v>
      </c>
      <c r="F18" s="364" t="str">
        <f>+C18</f>
        <v>(****)</v>
      </c>
      <c r="G18" s="728" t="str">
        <f>+F18</f>
        <v>(****)</v>
      </c>
      <c r="H18" s="728" t="str">
        <f>+I18</f>
        <v>(****)</v>
      </c>
      <c r="I18" s="363" t="str">
        <f>+E18</f>
        <v>(****)</v>
      </c>
      <c r="J18" s="363" t="str">
        <f>+F18</f>
        <v>(****)</v>
      </c>
    </row>
    <row r="19" spans="1:10">
      <c r="A19" s="33" t="s">
        <v>61</v>
      </c>
      <c r="B19" s="56" t="s">
        <v>51</v>
      </c>
      <c r="C19" s="51">
        <f t="shared" ref="C19:I19" si="1">SUM(C16:C18)</f>
        <v>3693.5515384334171</v>
      </c>
      <c r="D19" s="730">
        <f t="shared" si="1"/>
        <v>3524.1476820934172</v>
      </c>
      <c r="E19" s="35">
        <f t="shared" si="1"/>
        <v>5449.2607464334178</v>
      </c>
      <c r="F19" s="43">
        <f t="shared" si="1"/>
        <v>4609.4807464334172</v>
      </c>
      <c r="G19" s="43">
        <f t="shared" si="1"/>
        <v>4830.7807464334173</v>
      </c>
      <c r="H19" s="43">
        <f t="shared" si="1"/>
        <v>6273.6107464334173</v>
      </c>
      <c r="I19" s="35">
        <f t="shared" si="1"/>
        <v>6429.060746433418</v>
      </c>
      <c r="J19" s="35">
        <f t="shared" ref="J19" si="2">SUM(J16:J18)</f>
        <v>6388.3407464334168</v>
      </c>
    </row>
    <row r="20" spans="1:10">
      <c r="A20" s="32" t="s">
        <v>63</v>
      </c>
      <c r="B20" s="55" t="s">
        <v>210</v>
      </c>
      <c r="C20" s="362" t="str">
        <f>+'COMBUSTIBLES '!B19</f>
        <v>(****)</v>
      </c>
      <c r="D20" s="728" t="str">
        <f>+C20</f>
        <v>(****)</v>
      </c>
      <c r="E20" s="363" t="s">
        <v>14</v>
      </c>
      <c r="F20" s="364" t="str">
        <f>+C20</f>
        <v>(****)</v>
      </c>
      <c r="G20" s="728" t="str">
        <f>+F20</f>
        <v>(****)</v>
      </c>
      <c r="H20" s="728" t="str">
        <f>+I20</f>
        <v>(**)</v>
      </c>
      <c r="I20" s="363" t="s">
        <v>14</v>
      </c>
      <c r="J20" s="363" t="s">
        <v>14</v>
      </c>
    </row>
    <row r="21" spans="1:10">
      <c r="A21" s="32" t="s">
        <v>53</v>
      </c>
      <c r="B21" s="55" t="s">
        <v>216</v>
      </c>
      <c r="C21" s="362" t="s">
        <v>27</v>
      </c>
      <c r="D21" s="728" t="str">
        <f>+C21</f>
        <v>(*****)</v>
      </c>
      <c r="E21" s="363" t="str">
        <f>+D21</f>
        <v>(*****)</v>
      </c>
      <c r="F21" s="364" t="str">
        <f>+E21</f>
        <v>(*****)</v>
      </c>
      <c r="G21" s="728" t="str">
        <f>+F21</f>
        <v>(*****)</v>
      </c>
      <c r="H21" s="728" t="str">
        <f>+I21</f>
        <v>(*****)</v>
      </c>
      <c r="I21" s="363" t="str">
        <f>+G21</f>
        <v>(*****)</v>
      </c>
      <c r="J21" s="363" t="str">
        <f>+H21</f>
        <v>(*****)</v>
      </c>
    </row>
    <row r="22" spans="1:10">
      <c r="A22" s="32" t="s">
        <v>54</v>
      </c>
      <c r="B22" s="55" t="s">
        <v>217</v>
      </c>
      <c r="C22" s="369" t="s">
        <v>711</v>
      </c>
      <c r="D22" s="731" t="str">
        <f>+C22</f>
        <v>(******)</v>
      </c>
      <c r="E22" s="370" t="str">
        <f>+C22</f>
        <v>(******)</v>
      </c>
      <c r="F22" s="371" t="str">
        <f>+E22</f>
        <v>(******)</v>
      </c>
      <c r="G22" s="731" t="str">
        <f>+F22</f>
        <v>(******)</v>
      </c>
      <c r="H22" s="731" t="str">
        <f>+I22</f>
        <v>(******)</v>
      </c>
      <c r="I22" s="370" t="str">
        <f>+F22</f>
        <v>(******)</v>
      </c>
      <c r="J22" s="370" t="str">
        <f>+G22</f>
        <v>(******)</v>
      </c>
    </row>
    <row r="23" spans="1:10" ht="33" customHeight="1" thickBot="1">
      <c r="A23" s="36" t="s">
        <v>64</v>
      </c>
      <c r="B23" s="49" t="s">
        <v>298</v>
      </c>
      <c r="C23" s="52"/>
      <c r="D23" s="732"/>
      <c r="E23" s="38"/>
      <c r="F23" s="44"/>
      <c r="G23" s="732"/>
      <c r="H23" s="732"/>
      <c r="I23" s="38"/>
      <c r="J23" s="38"/>
    </row>
    <row r="24" spans="1:10" ht="15.75" thickTop="1">
      <c r="A24" s="7"/>
      <c r="B24" s="8"/>
      <c r="C24" s="9"/>
      <c r="D24" s="9"/>
      <c r="E24" s="9"/>
      <c r="F24" s="9"/>
      <c r="G24" s="9"/>
      <c r="H24" s="9"/>
    </row>
    <row r="25" spans="1:10" ht="15" customHeight="1">
      <c r="A25" s="372"/>
      <c r="B25" s="377" t="s">
        <v>410</v>
      </c>
      <c r="C25" s="373"/>
      <c r="D25" s="373"/>
      <c r="E25" s="373"/>
      <c r="F25" s="373"/>
      <c r="G25" s="373"/>
      <c r="H25" s="373"/>
    </row>
    <row r="26" spans="1:10">
      <c r="A26" s="372"/>
      <c r="B26" s="1040" t="s">
        <v>242</v>
      </c>
      <c r="C26" s="1040"/>
      <c r="D26" s="1040"/>
      <c r="E26" s="1040"/>
      <c r="F26" s="1040"/>
      <c r="G26" s="1040"/>
      <c r="H26" s="749"/>
    </row>
    <row r="27" spans="1:10">
      <c r="A27" s="404">
        <v>1</v>
      </c>
      <c r="B27" s="1040" t="s">
        <v>418</v>
      </c>
      <c r="C27" s="1040"/>
      <c r="D27" s="1040"/>
      <c r="E27" s="1040"/>
      <c r="F27" s="403"/>
      <c r="G27" s="403"/>
      <c r="H27" s="749"/>
    </row>
    <row r="28" spans="1:10" ht="15" customHeight="1">
      <c r="A28" s="372" t="s">
        <v>41</v>
      </c>
      <c r="B28" s="1040" t="s">
        <v>434</v>
      </c>
      <c r="C28" s="1040"/>
      <c r="D28" s="1040"/>
      <c r="E28" s="1040"/>
      <c r="F28" s="1040"/>
      <c r="G28" s="1040"/>
      <c r="H28" s="749"/>
    </row>
    <row r="29" spans="1:10" s="432" customFormat="1" ht="15" customHeight="1">
      <c r="A29" s="372" t="s">
        <v>40</v>
      </c>
      <c r="B29" s="1040" t="s">
        <v>302</v>
      </c>
      <c r="C29" s="1040"/>
      <c r="D29" s="1040"/>
      <c r="E29" s="1040"/>
      <c r="F29" s="1040"/>
      <c r="G29" s="1040"/>
      <c r="H29" s="749"/>
    </row>
    <row r="30" spans="1:10" ht="19.5" customHeight="1">
      <c r="A30" s="372" t="s">
        <v>37</v>
      </c>
      <c r="B30" s="1040" t="s">
        <v>237</v>
      </c>
      <c r="C30" s="1040"/>
      <c r="D30" s="1040"/>
      <c r="E30" s="1040"/>
      <c r="F30" s="1040"/>
      <c r="G30" s="1040"/>
      <c r="H30" s="749"/>
    </row>
    <row r="31" spans="1:10" ht="15" customHeight="1">
      <c r="A31" s="372" t="s">
        <v>208</v>
      </c>
      <c r="B31" s="1040" t="s">
        <v>211</v>
      </c>
      <c r="C31" s="1040"/>
      <c r="D31" s="1040"/>
      <c r="E31" s="1040"/>
      <c r="F31" s="1040"/>
      <c r="G31" s="1040"/>
      <c r="H31" s="749"/>
    </row>
    <row r="32" spans="1:10" ht="15" customHeight="1">
      <c r="A32" s="372" t="s">
        <v>223</v>
      </c>
      <c r="B32" s="1040" t="s">
        <v>283</v>
      </c>
      <c r="C32" s="1040"/>
      <c r="D32" s="1040"/>
      <c r="E32" s="1040"/>
      <c r="F32" s="1040"/>
      <c r="G32" s="1040"/>
      <c r="H32" s="749"/>
    </row>
    <row r="33" spans="1:10">
      <c r="A33" s="727" t="str">
        <f>+C13</f>
        <v>*******</v>
      </c>
      <c r="B33" s="1040" t="s">
        <v>650</v>
      </c>
      <c r="C33" s="1040"/>
      <c r="D33" s="1040"/>
      <c r="E33" s="725"/>
      <c r="F33" s="725"/>
      <c r="G33" s="725"/>
      <c r="H33" s="749"/>
    </row>
    <row r="34" spans="1:10">
      <c r="A34" s="727" t="s">
        <v>319</v>
      </c>
      <c r="B34" s="1021" t="s">
        <v>713</v>
      </c>
      <c r="C34" s="1021"/>
      <c r="D34" s="1021"/>
      <c r="E34" s="1021"/>
      <c r="F34" s="1021"/>
      <c r="G34" s="1021"/>
      <c r="H34" s="1021"/>
      <c r="I34" s="1021"/>
      <c r="J34" s="1021"/>
    </row>
    <row r="35" spans="1:10">
      <c r="A35" s="727"/>
      <c r="B35" s="1021" t="s">
        <v>715</v>
      </c>
      <c r="C35" s="1021"/>
      <c r="D35" s="1021"/>
      <c r="E35" s="1021"/>
      <c r="F35" s="1021"/>
      <c r="G35" s="1021"/>
      <c r="H35" s="1021"/>
      <c r="I35" s="1021"/>
      <c r="J35" s="1021"/>
    </row>
    <row r="36" spans="1:10">
      <c r="A36" s="727"/>
      <c r="B36" s="1021" t="s">
        <v>714</v>
      </c>
      <c r="C36" s="1021"/>
      <c r="D36" s="1021"/>
      <c r="E36" s="1021"/>
      <c r="F36" s="1021"/>
      <c r="G36" s="1021"/>
      <c r="H36" s="1021"/>
      <c r="I36" s="1021"/>
      <c r="J36" s="1021"/>
    </row>
    <row r="37" spans="1:10" ht="22.5" customHeight="1">
      <c r="A37" s="727"/>
      <c r="B37" s="792" t="s">
        <v>660</v>
      </c>
      <c r="C37" s="749"/>
      <c r="D37" s="749"/>
      <c r="E37" s="749"/>
      <c r="F37" s="749"/>
      <c r="G37" s="749"/>
      <c r="H37" s="749"/>
    </row>
    <row r="38" spans="1:10" ht="15.75" thickBot="1">
      <c r="B38" s="358"/>
    </row>
    <row r="39" spans="1:10" ht="24" customHeight="1" thickTop="1">
      <c r="A39" s="357"/>
      <c r="B39" s="53" t="s">
        <v>267</v>
      </c>
      <c r="C39" s="1068" t="s">
        <v>531</v>
      </c>
      <c r="D39" s="1069"/>
      <c r="F39" s="1083" t="s">
        <v>532</v>
      </c>
      <c r="G39" s="1084"/>
      <c r="H39" s="770"/>
    </row>
    <row r="40" spans="1:10" ht="24" customHeight="1">
      <c r="A40" s="359"/>
      <c r="B40" s="54" t="s">
        <v>65</v>
      </c>
      <c r="C40" s="1070"/>
      <c r="D40" s="1071"/>
      <c r="F40" s="1085"/>
      <c r="G40" s="1086"/>
      <c r="H40" s="770"/>
    </row>
    <row r="41" spans="1:10">
      <c r="A41" s="1036" t="s">
        <v>57</v>
      </c>
      <c r="B41" s="1038" t="s">
        <v>226</v>
      </c>
      <c r="C41" s="202" t="s">
        <v>163</v>
      </c>
      <c r="D41" s="203" t="s">
        <v>340</v>
      </c>
      <c r="F41" s="41" t="s">
        <v>163</v>
      </c>
      <c r="G41" s="203" t="str">
        <f>+D41</f>
        <v>ACPM (B2)</v>
      </c>
      <c r="H41" s="69"/>
    </row>
    <row r="42" spans="1:10">
      <c r="A42" s="1037"/>
      <c r="B42" s="1039"/>
      <c r="C42" s="50" t="s">
        <v>58</v>
      </c>
      <c r="D42" s="203" t="s">
        <v>58</v>
      </c>
      <c r="F42" s="42" t="s">
        <v>58</v>
      </c>
      <c r="G42" s="203" t="s">
        <v>58</v>
      </c>
      <c r="H42" s="69"/>
    </row>
    <row r="43" spans="1:10">
      <c r="A43" s="32" t="s">
        <v>52</v>
      </c>
      <c r="B43" s="47" t="s">
        <v>8</v>
      </c>
      <c r="C43" s="362">
        <f>+ARAUCA!C7</f>
        <v>3467.3907920000001</v>
      </c>
      <c r="D43" s="363">
        <f>+ARAUCA!D7</f>
        <v>3284.0249356600002</v>
      </c>
      <c r="F43" s="364">
        <f>+'COMBUSTIBLES '!B7</f>
        <v>3893.32</v>
      </c>
      <c r="G43" s="363">
        <f>+BIODIESEL!E10</f>
        <v>4131.04</v>
      </c>
      <c r="H43" s="769"/>
    </row>
    <row r="44" spans="1:10">
      <c r="A44" s="32" t="s">
        <v>517</v>
      </c>
      <c r="B44" s="47" t="s">
        <v>518</v>
      </c>
      <c r="C44" s="365" t="s">
        <v>166</v>
      </c>
      <c r="D44" s="363" t="s">
        <v>166</v>
      </c>
      <c r="F44" s="367">
        <f>+'COMBUSTIBLES '!B11</f>
        <v>490</v>
      </c>
      <c r="G44" s="363">
        <f>+BIODIESEL!E11</f>
        <v>459.62</v>
      </c>
      <c r="H44" s="769"/>
    </row>
    <row r="45" spans="1:10">
      <c r="A45" s="32"/>
      <c r="B45" s="47" t="s">
        <v>530</v>
      </c>
      <c r="C45" s="365" t="s">
        <v>166</v>
      </c>
      <c r="D45" s="363" t="s">
        <v>166</v>
      </c>
      <c r="F45" s="367" t="s">
        <v>319</v>
      </c>
      <c r="G45" s="366" t="s">
        <v>319</v>
      </c>
      <c r="H45" s="769"/>
    </row>
    <row r="46" spans="1:10">
      <c r="A46" s="32"/>
      <c r="B46" s="47" t="s">
        <v>700</v>
      </c>
      <c r="C46" s="365">
        <f>'COMBUSTIBLES '!B13</f>
        <v>135</v>
      </c>
      <c r="D46" s="363">
        <f>'COMBUSTIBLES '!E13*(1-2%)</f>
        <v>148.96</v>
      </c>
      <c r="F46" s="367">
        <f>+'COMBUSTIBLES '!B13</f>
        <v>135</v>
      </c>
      <c r="G46" s="363">
        <f>+BIODIESEL!E13</f>
        <v>148.96</v>
      </c>
      <c r="H46" s="769"/>
    </row>
    <row r="47" spans="1:10">
      <c r="A47" s="32" t="s">
        <v>55</v>
      </c>
      <c r="B47" s="47" t="s">
        <v>456</v>
      </c>
      <c r="C47" s="362" t="str">
        <f>+A71</f>
        <v>*******</v>
      </c>
      <c r="D47" s="363" t="str">
        <f>+C47</f>
        <v>*******</v>
      </c>
      <c r="F47" s="364" t="str">
        <f>+C47</f>
        <v>*******</v>
      </c>
      <c r="G47" s="363" t="str">
        <f>+D47</f>
        <v>*******</v>
      </c>
      <c r="H47" s="769"/>
    </row>
    <row r="48" spans="1:10">
      <c r="A48" s="32" t="s">
        <v>627</v>
      </c>
      <c r="B48" s="47" t="s">
        <v>710</v>
      </c>
      <c r="C48" s="362" t="s">
        <v>629</v>
      </c>
      <c r="D48" s="363" t="str">
        <f>+A73</f>
        <v>********</v>
      </c>
      <c r="F48" s="364" t="str">
        <f>+A73</f>
        <v>********</v>
      </c>
      <c r="G48" s="363" t="str">
        <f>+A73</f>
        <v>********</v>
      </c>
      <c r="H48" s="769"/>
    </row>
    <row r="49" spans="1:8">
      <c r="A49" s="32" t="s">
        <v>60</v>
      </c>
      <c r="B49" s="47" t="s">
        <v>417</v>
      </c>
      <c r="C49" s="362">
        <f>+Rubros!N15</f>
        <v>19.650746433416984</v>
      </c>
      <c r="D49" s="363">
        <f>+C49</f>
        <v>19.650746433416984</v>
      </c>
      <c r="F49" s="364">
        <f>+Rubros!O15</f>
        <v>19.650746433416984</v>
      </c>
      <c r="G49" s="363">
        <f>+F49</f>
        <v>19.650746433416984</v>
      </c>
      <c r="H49" s="769"/>
    </row>
    <row r="50" spans="1:8">
      <c r="A50" s="32" t="s">
        <v>156</v>
      </c>
      <c r="B50" s="47" t="s">
        <v>1</v>
      </c>
      <c r="C50" s="362">
        <f>+Rubros!N51</f>
        <v>0</v>
      </c>
      <c r="D50" s="363">
        <f>+C50</f>
        <v>0</v>
      </c>
      <c r="F50" s="364">
        <f>+Rubros!O51</f>
        <v>0</v>
      </c>
      <c r="G50" s="363">
        <f>+F50</f>
        <v>0</v>
      </c>
      <c r="H50" s="769"/>
    </row>
    <row r="51" spans="1:8">
      <c r="A51" s="32" t="s">
        <v>158</v>
      </c>
      <c r="B51" s="47" t="s">
        <v>499</v>
      </c>
      <c r="C51" s="362">
        <f>+Rubros!V29</f>
        <v>7.4623981400000003</v>
      </c>
      <c r="D51" s="363">
        <f>+Rubros!W29</f>
        <v>7.4623981400000003</v>
      </c>
      <c r="F51" s="364">
        <f>+Rubros!X29</f>
        <v>7.4623981400000003</v>
      </c>
      <c r="G51" s="363">
        <f>+Rubros!Y29</f>
        <v>7.4623981400000003</v>
      </c>
      <c r="H51" s="769"/>
    </row>
    <row r="52" spans="1:8">
      <c r="A52" s="32"/>
      <c r="B52" s="47" t="s">
        <v>11</v>
      </c>
      <c r="C52" s="362">
        <f>+ARAUCA!C16</f>
        <v>71.510000000000005</v>
      </c>
      <c r="D52" s="363">
        <f>+C52</f>
        <v>71.510000000000005</v>
      </c>
      <c r="F52" s="364">
        <f>+C52</f>
        <v>71.510000000000005</v>
      </c>
      <c r="G52" s="363">
        <f>+C52</f>
        <v>71.510000000000005</v>
      </c>
      <c r="H52" s="769"/>
    </row>
    <row r="53" spans="1:8">
      <c r="A53" s="33" t="s">
        <v>59</v>
      </c>
      <c r="B53" s="48" t="s">
        <v>12</v>
      </c>
      <c r="C53" s="51">
        <f>SUM(C43:C52)</f>
        <v>3701.0139365734171</v>
      </c>
      <c r="D53" s="35">
        <f>SUM(D43:D52)</f>
        <v>3531.6080802334172</v>
      </c>
      <c r="F53" s="43">
        <f>SUM(F43:F52)</f>
        <v>4616.9431445734172</v>
      </c>
      <c r="G53" s="35">
        <f>SUM(G43:G52)</f>
        <v>4838.2431445734173</v>
      </c>
      <c r="H53" s="769"/>
    </row>
    <row r="54" spans="1:8">
      <c r="A54" s="32" t="s">
        <v>62</v>
      </c>
      <c r="B54" s="47" t="s">
        <v>160</v>
      </c>
      <c r="C54" s="364" t="str">
        <f>+A68</f>
        <v>****</v>
      </c>
      <c r="D54" s="363" t="str">
        <f>+C54</f>
        <v>****</v>
      </c>
      <c r="F54" s="362" t="str">
        <f>+C54</f>
        <v>****</v>
      </c>
      <c r="G54" s="363" t="str">
        <f>+C54</f>
        <v>****</v>
      </c>
      <c r="H54" s="769"/>
    </row>
    <row r="55" spans="1:8">
      <c r="A55" s="32" t="s">
        <v>161</v>
      </c>
      <c r="B55" s="47" t="s">
        <v>278</v>
      </c>
      <c r="C55" s="369" t="str">
        <f>+A66</f>
        <v>**</v>
      </c>
      <c r="D55" s="363" t="str">
        <f>+C55</f>
        <v>**</v>
      </c>
      <c r="F55" s="371" t="str">
        <f>+D55</f>
        <v>**</v>
      </c>
      <c r="G55" s="363" t="str">
        <f>+F55</f>
        <v>**</v>
      </c>
      <c r="H55" s="769"/>
    </row>
    <row r="56" spans="1:8">
      <c r="A56" s="32" t="s">
        <v>167</v>
      </c>
      <c r="B56" s="47" t="s">
        <v>206</v>
      </c>
      <c r="C56" s="362" t="s">
        <v>38</v>
      </c>
      <c r="D56" s="363" t="s">
        <v>38</v>
      </c>
      <c r="F56" s="364" t="str">
        <f>+A67</f>
        <v>***</v>
      </c>
      <c r="G56" s="363" t="str">
        <f>+A67</f>
        <v>***</v>
      </c>
      <c r="H56" s="769"/>
    </row>
    <row r="57" spans="1:8">
      <c r="A57" s="33" t="s">
        <v>61</v>
      </c>
      <c r="B57" s="48" t="s">
        <v>51</v>
      </c>
      <c r="C57" s="51">
        <f>SUM(C53:C56)</f>
        <v>3701.0139365734171</v>
      </c>
      <c r="D57" s="35">
        <f>SUM(D53:D56)</f>
        <v>3531.6080802334172</v>
      </c>
      <c r="F57" s="43">
        <f>SUM(F53:F56)</f>
        <v>4616.9431445734172</v>
      </c>
      <c r="G57" s="35">
        <f>SUM(G53:G56)</f>
        <v>4838.2431445734173</v>
      </c>
      <c r="H57" s="769"/>
    </row>
    <row r="58" spans="1:8">
      <c r="A58" s="32" t="s">
        <v>63</v>
      </c>
      <c r="B58" s="47" t="s">
        <v>13</v>
      </c>
      <c r="C58" s="364" t="str">
        <f>+C54</f>
        <v>****</v>
      </c>
      <c r="D58" s="363" t="str">
        <f>+C58</f>
        <v>****</v>
      </c>
      <c r="F58" s="362" t="str">
        <f>+C58</f>
        <v>****</v>
      </c>
      <c r="G58" s="363" t="str">
        <f>+C58</f>
        <v>****</v>
      </c>
      <c r="H58" s="769"/>
    </row>
    <row r="59" spans="1:8">
      <c r="A59" s="32" t="s">
        <v>53</v>
      </c>
      <c r="B59" s="55" t="s">
        <v>465</v>
      </c>
      <c r="C59" s="364" t="str">
        <f>+A69</f>
        <v>*****</v>
      </c>
      <c r="D59" s="363" t="s">
        <v>15</v>
      </c>
      <c r="F59" s="364" t="str">
        <f>+C59</f>
        <v>*****</v>
      </c>
      <c r="G59" s="363" t="s">
        <v>15</v>
      </c>
      <c r="H59" s="769"/>
    </row>
    <row r="60" spans="1:8">
      <c r="A60" s="32" t="s">
        <v>54</v>
      </c>
      <c r="B60" s="47" t="s">
        <v>288</v>
      </c>
      <c r="C60" s="369" t="str">
        <f>+A70</f>
        <v>******</v>
      </c>
      <c r="D60" s="370" t="str">
        <f>+C60</f>
        <v>******</v>
      </c>
      <c r="F60" s="371" t="str">
        <f>+C60</f>
        <v>******</v>
      </c>
      <c r="G60" s="370" t="str">
        <f>+C60</f>
        <v>******</v>
      </c>
      <c r="H60" s="769"/>
    </row>
    <row r="61" spans="1:8" ht="26.25" customHeight="1" thickBot="1">
      <c r="A61" s="36" t="s">
        <v>64</v>
      </c>
      <c r="B61" s="49" t="s">
        <v>463</v>
      </c>
      <c r="C61" s="52"/>
      <c r="D61" s="38"/>
      <c r="F61" s="44"/>
      <c r="G61" s="38"/>
      <c r="H61" s="769"/>
    </row>
    <row r="62" spans="1:8" ht="15.75" thickTop="1">
      <c r="A62" s="7"/>
      <c r="B62" s="8"/>
      <c r="C62" s="9"/>
      <c r="D62" s="9"/>
      <c r="E62" s="9"/>
      <c r="F62" s="9"/>
    </row>
    <row r="63" spans="1:8">
      <c r="A63" s="372"/>
      <c r="B63" s="149" t="s">
        <v>410</v>
      </c>
      <c r="C63" s="373"/>
      <c r="D63" s="373"/>
      <c r="E63" s="373"/>
      <c r="F63" s="373"/>
    </row>
    <row r="64" spans="1:8">
      <c r="A64" s="372"/>
      <c r="B64" s="1021" t="s">
        <v>498</v>
      </c>
      <c r="C64" s="1021"/>
      <c r="D64" s="1021"/>
      <c r="E64" s="1021"/>
      <c r="F64" s="1021"/>
    </row>
    <row r="65" spans="1:10" ht="24.75" customHeight="1">
      <c r="A65" s="374" t="s">
        <v>41</v>
      </c>
      <c r="B65" s="1021" t="s">
        <v>464</v>
      </c>
      <c r="C65" s="1021"/>
      <c r="D65" s="1021"/>
      <c r="E65" s="1021"/>
      <c r="F65" s="1021"/>
    </row>
    <row r="66" spans="1:10">
      <c r="A66" s="374" t="s">
        <v>40</v>
      </c>
      <c r="B66" s="1021" t="s">
        <v>294</v>
      </c>
      <c r="C66" s="1021"/>
      <c r="D66" s="1021"/>
      <c r="E66" s="1021"/>
      <c r="F66" s="1021"/>
    </row>
    <row r="67" spans="1:10">
      <c r="A67" s="374" t="s">
        <v>38</v>
      </c>
      <c r="B67" s="1021" t="s">
        <v>457</v>
      </c>
      <c r="C67" s="1021"/>
      <c r="D67" s="1021"/>
      <c r="E67" s="1021"/>
      <c r="F67" s="1021"/>
    </row>
    <row r="68" spans="1:10" ht="19.5" customHeight="1">
      <c r="A68" s="374" t="s">
        <v>37</v>
      </c>
      <c r="B68" s="1021" t="s">
        <v>505</v>
      </c>
      <c r="C68" s="1021"/>
      <c r="D68" s="1021"/>
      <c r="E68" s="1021"/>
      <c r="F68" s="1021"/>
    </row>
    <row r="69" spans="1:10" ht="33.75" customHeight="1">
      <c r="A69" s="374" t="s">
        <v>208</v>
      </c>
      <c r="B69" s="1021" t="s">
        <v>461</v>
      </c>
      <c r="C69" s="1021"/>
      <c r="D69" s="1021"/>
      <c r="E69" s="1021"/>
      <c r="F69" s="1021"/>
    </row>
    <row r="70" spans="1:10" ht="29.25" customHeight="1">
      <c r="A70" s="374" t="s">
        <v>223</v>
      </c>
      <c r="B70" s="1021" t="s">
        <v>626</v>
      </c>
      <c r="C70" s="1021"/>
      <c r="D70" s="1021"/>
      <c r="E70" s="1021"/>
      <c r="F70" s="1021"/>
    </row>
    <row r="71" spans="1:10">
      <c r="A71" s="374" t="s">
        <v>471</v>
      </c>
      <c r="B71" s="483" t="s">
        <v>504</v>
      </c>
      <c r="C71" s="483"/>
      <c r="D71" s="483"/>
      <c r="E71" s="483"/>
      <c r="F71" s="483"/>
    </row>
    <row r="72" spans="1:10" ht="25.5" customHeight="1">
      <c r="A72" s="372" t="s">
        <v>315</v>
      </c>
      <c r="B72" s="1021" t="s">
        <v>500</v>
      </c>
      <c r="C72" s="1021"/>
      <c r="D72" s="1021"/>
      <c r="E72" s="1021"/>
      <c r="F72" s="1021"/>
      <c r="G72" s="358"/>
      <c r="H72" s="358"/>
    </row>
    <row r="73" spans="1:10" ht="43.5" customHeight="1">
      <c r="A73" s="374" t="s">
        <v>623</v>
      </c>
      <c r="B73" s="1021" t="s">
        <v>630</v>
      </c>
      <c r="C73" s="1021"/>
      <c r="D73" s="1021"/>
      <c r="E73" s="1021"/>
      <c r="F73" s="1021"/>
    </row>
    <row r="74" spans="1:10">
      <c r="A74" s="918" t="s">
        <v>319</v>
      </c>
      <c r="B74" s="1021" t="s">
        <v>713</v>
      </c>
      <c r="C74" s="1021"/>
      <c r="D74" s="1021"/>
      <c r="E74" s="1021"/>
      <c r="F74" s="1021"/>
      <c r="G74" s="1021"/>
      <c r="H74" s="1021"/>
      <c r="I74" s="1021"/>
      <c r="J74" s="1021"/>
    </row>
    <row r="75" spans="1:10">
      <c r="B75" s="1021" t="s">
        <v>715</v>
      </c>
      <c r="C75" s="1021"/>
      <c r="D75" s="1021"/>
      <c r="E75" s="1021"/>
      <c r="F75" s="1021"/>
      <c r="G75" s="1021"/>
      <c r="H75" s="1021"/>
      <c r="I75" s="1021"/>
      <c r="J75" s="1021"/>
    </row>
    <row r="76" spans="1:10">
      <c r="B76" s="1021" t="s">
        <v>714</v>
      </c>
      <c r="C76" s="1021"/>
      <c r="D76" s="1021"/>
      <c r="E76" s="1021"/>
      <c r="F76" s="1021"/>
      <c r="G76" s="1021"/>
      <c r="H76" s="1021"/>
      <c r="I76" s="1021"/>
      <c r="J76" s="1021"/>
    </row>
    <row r="78" spans="1:10" ht="87" customHeight="1">
      <c r="A78" s="1018" t="s">
        <v>492</v>
      </c>
      <c r="B78" s="1018"/>
      <c r="C78" s="1018"/>
      <c r="D78" s="1018"/>
      <c r="E78" s="1018"/>
    </row>
  </sheetData>
  <mergeCells count="32">
    <mergeCell ref="A78:E78"/>
    <mergeCell ref="B73:F73"/>
    <mergeCell ref="B70:F70"/>
    <mergeCell ref="C39:D40"/>
    <mergeCell ref="F39:G40"/>
    <mergeCell ref="A41:A42"/>
    <mergeCell ref="B41:B42"/>
    <mergeCell ref="B64:F64"/>
    <mergeCell ref="B65:F65"/>
    <mergeCell ref="B66:F66"/>
    <mergeCell ref="B67:F67"/>
    <mergeCell ref="B69:F69"/>
    <mergeCell ref="B68:F68"/>
    <mergeCell ref="B72:F72"/>
    <mergeCell ref="B75:J75"/>
    <mergeCell ref="B76:J76"/>
    <mergeCell ref="B30:G30"/>
    <mergeCell ref="B31:G31"/>
    <mergeCell ref="B32:G32"/>
    <mergeCell ref="C3:E4"/>
    <mergeCell ref="F3:J4"/>
    <mergeCell ref="A5:A7"/>
    <mergeCell ref="B5:B7"/>
    <mergeCell ref="B26:G26"/>
    <mergeCell ref="B28:G28"/>
    <mergeCell ref="B29:G29"/>
    <mergeCell ref="B27:E27"/>
    <mergeCell ref="B33:D33"/>
    <mergeCell ref="B34:J34"/>
    <mergeCell ref="B35:J35"/>
    <mergeCell ref="B36:J36"/>
    <mergeCell ref="B74:J74"/>
  </mergeCells>
  <hyperlinks>
    <hyperlink ref="B25" location="Nota" display="Ver Nota Informativa"/>
    <hyperlink ref="B63" location="Nota" display="Ver Nota Informativa"/>
  </hyperlinks>
  <pageMargins left="0.7" right="0.7" top="0.75" bottom="0.75" header="0.3" footer="0.3"/>
  <pageSetup scale="7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92D050"/>
    <pageSetUpPr fitToPage="1"/>
  </sheetPr>
  <dimension ref="A1:K43"/>
  <sheetViews>
    <sheetView showGridLines="0" zoomScale="80" zoomScaleNormal="80" workbookViewId="0">
      <selection activeCell="B37" sqref="B37:J39"/>
    </sheetView>
  </sheetViews>
  <sheetFormatPr baseColWidth="10" defaultRowHeight="15"/>
  <cols>
    <col min="1" max="1" width="8" style="85" customWidth="1"/>
    <col min="2" max="2" width="47.85546875" style="355" customWidth="1"/>
    <col min="3" max="3" width="20.140625" style="355" customWidth="1"/>
    <col min="4" max="4" width="17.28515625" style="355" customWidth="1"/>
    <col min="5" max="5" width="20" style="355" customWidth="1"/>
    <col min="6" max="6" width="17.28515625" style="358" customWidth="1"/>
    <col min="7" max="16384" width="11.42578125" style="358"/>
  </cols>
  <sheetData>
    <row r="1" spans="1:11">
      <c r="B1" s="355" t="str">
        <f>+AMAZONAS!B1</f>
        <v>Vigencia: 1° de abril de 2017; 00:00horas</v>
      </c>
    </row>
    <row r="2" spans="1:11" ht="15.75" thickBot="1">
      <c r="A2" s="12" t="s">
        <v>225</v>
      </c>
      <c r="B2" s="1"/>
      <c r="C2" s="1"/>
      <c r="D2" s="1"/>
      <c r="E2" s="1"/>
      <c r="F2" s="1"/>
    </row>
    <row r="3" spans="1:11" ht="15" customHeight="1" thickTop="1">
      <c r="A3" s="357"/>
      <c r="B3" s="53" t="s">
        <v>342</v>
      </c>
      <c r="C3" s="1068" t="s">
        <v>531</v>
      </c>
      <c r="D3" s="1069"/>
      <c r="E3" s="1072" t="s">
        <v>535</v>
      </c>
      <c r="F3" s="1069"/>
    </row>
    <row r="4" spans="1:11">
      <c r="A4" s="359"/>
      <c r="B4" s="54" t="s">
        <v>259</v>
      </c>
      <c r="C4" s="1070"/>
      <c r="D4" s="1071"/>
      <c r="E4" s="1073"/>
      <c r="F4" s="1071"/>
    </row>
    <row r="5" spans="1:11" ht="31.5" customHeight="1">
      <c r="A5" s="1036" t="s">
        <v>57</v>
      </c>
      <c r="B5" s="1055" t="s">
        <v>226</v>
      </c>
      <c r="C5" s="202" t="s">
        <v>163</v>
      </c>
      <c r="D5" s="203" t="s">
        <v>341</v>
      </c>
      <c r="E5" s="41" t="s">
        <v>163</v>
      </c>
      <c r="F5" s="203" t="str">
        <f>+D5</f>
        <v>B2 (ACPM)</v>
      </c>
    </row>
    <row r="6" spans="1:11">
      <c r="A6" s="1037"/>
      <c r="B6" s="1056"/>
      <c r="C6" s="50" t="s">
        <v>58</v>
      </c>
      <c r="D6" s="203" t="s">
        <v>58</v>
      </c>
      <c r="E6" s="42" t="s">
        <v>58</v>
      </c>
      <c r="F6" s="203" t="s">
        <v>58</v>
      </c>
    </row>
    <row r="7" spans="1:11">
      <c r="A7" s="32" t="s">
        <v>52</v>
      </c>
      <c r="B7" s="47" t="s">
        <v>8</v>
      </c>
      <c r="C7" s="362">
        <f>+ARAUCA!C7</f>
        <v>3467.3907920000001</v>
      </c>
      <c r="D7" s="363">
        <f>+ARAUCA!D7</f>
        <v>3284.0249356600002</v>
      </c>
      <c r="E7" s="364">
        <f>+'COMBUSTIBLES '!B7</f>
        <v>3893.32</v>
      </c>
      <c r="F7" s="363">
        <f>+BIODIESEL!E10</f>
        <v>4131.04</v>
      </c>
      <c r="H7" s="412"/>
      <c r="I7" s="412"/>
      <c r="J7" s="412"/>
      <c r="K7" s="412"/>
    </row>
    <row r="8" spans="1:11">
      <c r="A8" s="32" t="s">
        <v>517</v>
      </c>
      <c r="B8" s="47" t="s">
        <v>518</v>
      </c>
      <c r="C8" s="365" t="s">
        <v>166</v>
      </c>
      <c r="D8" s="363" t="s">
        <v>166</v>
      </c>
      <c r="E8" s="367">
        <f>+'COMBUSTIBLES '!B11</f>
        <v>490</v>
      </c>
      <c r="F8" s="363">
        <f>+BIODIESEL!E11</f>
        <v>459.62</v>
      </c>
      <c r="H8" s="412"/>
      <c r="I8" s="412"/>
      <c r="J8" s="412"/>
      <c r="K8" s="412"/>
    </row>
    <row r="9" spans="1:11">
      <c r="A9" s="32"/>
      <c r="B9" s="47" t="s">
        <v>530</v>
      </c>
      <c r="C9" s="365" t="s">
        <v>166</v>
      </c>
      <c r="D9" s="363" t="s">
        <v>166</v>
      </c>
      <c r="E9" s="367">
        <f>+'COMBUSTIBLES '!B12</f>
        <v>0</v>
      </c>
      <c r="F9" s="363" t="str">
        <f>+BIODIESEL!E12</f>
        <v>(3)</v>
      </c>
      <c r="H9" s="412"/>
      <c r="I9" s="412"/>
      <c r="J9" s="412"/>
      <c r="K9" s="412"/>
    </row>
    <row r="10" spans="1:11">
      <c r="A10" s="32"/>
      <c r="B10" s="47" t="s">
        <v>700</v>
      </c>
      <c r="C10" s="365" t="s">
        <v>166</v>
      </c>
      <c r="D10" s="363" t="s">
        <v>166</v>
      </c>
      <c r="E10" s="367" t="s">
        <v>166</v>
      </c>
      <c r="F10" s="363" t="s">
        <v>166</v>
      </c>
      <c r="H10" s="412"/>
      <c r="I10" s="412"/>
      <c r="J10" s="412"/>
      <c r="K10" s="412"/>
    </row>
    <row r="11" spans="1:11">
      <c r="A11" s="32" t="s">
        <v>55</v>
      </c>
      <c r="B11" s="47" t="s">
        <v>456</v>
      </c>
      <c r="C11" s="362" t="str">
        <f>+A36</f>
        <v>(2)</v>
      </c>
      <c r="D11" s="363" t="str">
        <f>+C11</f>
        <v>(2)</v>
      </c>
      <c r="E11" s="364" t="str">
        <f>+C11</f>
        <v>(2)</v>
      </c>
      <c r="F11" s="363" t="str">
        <f>+E11</f>
        <v>(2)</v>
      </c>
      <c r="H11" s="412"/>
      <c r="I11" s="412"/>
      <c r="J11" s="412"/>
      <c r="K11" s="412"/>
    </row>
    <row r="12" spans="1:11">
      <c r="A12" s="32" t="s">
        <v>627</v>
      </c>
      <c r="B12" s="47" t="s">
        <v>628</v>
      </c>
      <c r="C12" s="362" t="s">
        <v>629</v>
      </c>
      <c r="D12" s="363" t="str">
        <f>+A40</f>
        <v>*******</v>
      </c>
      <c r="E12" s="364" t="str">
        <f>+A40</f>
        <v>*******</v>
      </c>
      <c r="F12" s="363" t="str">
        <f>+A40</f>
        <v>*******</v>
      </c>
      <c r="H12" s="412"/>
      <c r="I12" s="412"/>
      <c r="J12" s="412"/>
      <c r="K12" s="412"/>
    </row>
    <row r="13" spans="1:11">
      <c r="A13" s="32" t="s">
        <v>60</v>
      </c>
      <c r="B13" s="47" t="s">
        <v>417</v>
      </c>
      <c r="C13" s="362">
        <f>+Rubros!N16</f>
        <v>9.0916021750235245</v>
      </c>
      <c r="D13" s="363">
        <f>+C13</f>
        <v>9.0916021750235245</v>
      </c>
      <c r="E13" s="364">
        <f>+Rubros!O16</f>
        <v>19.650746433416984</v>
      </c>
      <c r="F13" s="363">
        <f>+E13</f>
        <v>19.650746433416984</v>
      </c>
      <c r="H13" s="412"/>
      <c r="I13" s="412"/>
      <c r="J13" s="412"/>
      <c r="K13" s="412"/>
    </row>
    <row r="14" spans="1:11">
      <c r="A14" s="32" t="s">
        <v>156</v>
      </c>
      <c r="B14" s="47" t="s">
        <v>1</v>
      </c>
      <c r="C14" s="362">
        <f>+Rubros!N52</f>
        <v>94.091086882428499</v>
      </c>
      <c r="D14" s="363">
        <f>+C14</f>
        <v>94.091086882428499</v>
      </c>
      <c r="E14" s="364">
        <f>+Rubros!O52</f>
        <v>94.091086882428499</v>
      </c>
      <c r="F14" s="363">
        <f>+E14</f>
        <v>94.091086882428499</v>
      </c>
      <c r="H14" s="412"/>
      <c r="I14" s="412"/>
      <c r="J14" s="412"/>
      <c r="K14" s="412"/>
    </row>
    <row r="15" spans="1:11">
      <c r="A15" s="32" t="s">
        <v>158</v>
      </c>
      <c r="B15" s="47" t="s">
        <v>499</v>
      </c>
      <c r="C15" s="362">
        <f>+Rubros!V30</f>
        <v>11.49548804</v>
      </c>
      <c r="D15" s="363">
        <f>+Rubros!W30</f>
        <v>11.49548804</v>
      </c>
      <c r="E15" s="364">
        <f>+Rubros!X30</f>
        <v>11.49548804</v>
      </c>
      <c r="F15" s="363">
        <f>+Rubros!Y30</f>
        <v>11.49548804</v>
      </c>
      <c r="H15" s="412"/>
      <c r="I15" s="412"/>
      <c r="J15" s="412"/>
      <c r="K15" s="412"/>
    </row>
    <row r="16" spans="1:11">
      <c r="A16" s="32" t="s">
        <v>631</v>
      </c>
      <c r="B16" s="47" t="s">
        <v>11</v>
      </c>
      <c r="C16" s="362">
        <f>+ARAUCA!C16</f>
        <v>71.510000000000005</v>
      </c>
      <c r="D16" s="363">
        <f>+C16</f>
        <v>71.510000000000005</v>
      </c>
      <c r="E16" s="364">
        <f>+C16</f>
        <v>71.510000000000005</v>
      </c>
      <c r="F16" s="363">
        <f>+C16</f>
        <v>71.510000000000005</v>
      </c>
      <c r="H16" s="412"/>
      <c r="I16" s="412"/>
      <c r="J16" s="412"/>
      <c r="K16" s="412"/>
    </row>
    <row r="17" spans="1:11">
      <c r="A17" s="33" t="s">
        <v>59</v>
      </c>
      <c r="B17" s="48" t="s">
        <v>12</v>
      </c>
      <c r="C17" s="51">
        <f>SUM(C7:C16)</f>
        <v>3653.5789690974525</v>
      </c>
      <c r="D17" s="35">
        <f>SUM(D7:D16)</f>
        <v>3470.2131127574526</v>
      </c>
      <c r="E17" s="43">
        <f>SUM(E7:E16)</f>
        <v>4580.0673213558457</v>
      </c>
      <c r="F17" s="35">
        <f>SUM(F7:F16)</f>
        <v>4787.4073213558459</v>
      </c>
      <c r="H17" s="412"/>
      <c r="I17" s="412"/>
      <c r="J17" s="412"/>
      <c r="K17" s="412"/>
    </row>
    <row r="18" spans="1:11">
      <c r="A18" s="32" t="s">
        <v>62</v>
      </c>
      <c r="B18" s="47" t="s">
        <v>160</v>
      </c>
      <c r="C18" s="362" t="s">
        <v>41</v>
      </c>
      <c r="D18" s="363" t="str">
        <f>+C18</f>
        <v>*</v>
      </c>
      <c r="E18" s="364" t="str">
        <f>+A30</f>
        <v>*</v>
      </c>
      <c r="F18" s="363" t="str">
        <f>+E18</f>
        <v>*</v>
      </c>
      <c r="H18" s="412"/>
      <c r="I18" s="412"/>
      <c r="J18" s="412"/>
      <c r="K18" s="412"/>
    </row>
    <row r="19" spans="1:11">
      <c r="A19" s="32" t="s">
        <v>161</v>
      </c>
      <c r="B19" s="47" t="s">
        <v>278</v>
      </c>
      <c r="C19" s="369" t="str">
        <f>+A31</f>
        <v>**</v>
      </c>
      <c r="D19" s="370" t="str">
        <f>+C19</f>
        <v>**</v>
      </c>
      <c r="E19" s="371" t="str">
        <f>+C19</f>
        <v>**</v>
      </c>
      <c r="F19" s="370" t="str">
        <f>+C19</f>
        <v>**</v>
      </c>
      <c r="H19" s="412"/>
      <c r="I19" s="412"/>
      <c r="J19" s="412"/>
      <c r="K19" s="412"/>
    </row>
    <row r="20" spans="1:11">
      <c r="A20" s="32" t="s">
        <v>167</v>
      </c>
      <c r="B20" s="47" t="s">
        <v>206</v>
      </c>
      <c r="C20" s="362" t="str">
        <f>+A32</f>
        <v>***</v>
      </c>
      <c r="D20" s="363" t="str">
        <f>+A32</f>
        <v>***</v>
      </c>
      <c r="E20" s="364" t="str">
        <f>+A32</f>
        <v>***</v>
      </c>
      <c r="F20" s="363" t="str">
        <f>+A32</f>
        <v>***</v>
      </c>
      <c r="H20" s="412"/>
      <c r="I20" s="412"/>
      <c r="J20" s="412"/>
      <c r="K20" s="412"/>
    </row>
    <row r="21" spans="1:11">
      <c r="A21" s="33" t="s">
        <v>61</v>
      </c>
      <c r="B21" s="48" t="s">
        <v>51</v>
      </c>
      <c r="C21" s="51">
        <f>SUM(C17:C20)</f>
        <v>3653.5789690974525</v>
      </c>
      <c r="D21" s="35">
        <f>SUM(D17:D20)</f>
        <v>3470.2131127574526</v>
      </c>
      <c r="E21" s="43">
        <f>SUM(E17:E20)</f>
        <v>4580.0673213558457</v>
      </c>
      <c r="F21" s="35">
        <f>SUM(F17:F20)</f>
        <v>4787.4073213558459</v>
      </c>
      <c r="H21" s="412"/>
      <c r="I21" s="412"/>
      <c r="J21" s="412"/>
      <c r="K21" s="412"/>
    </row>
    <row r="22" spans="1:11">
      <c r="A22" s="32" t="s">
        <v>63</v>
      </c>
      <c r="B22" s="47" t="s">
        <v>13</v>
      </c>
      <c r="C22" s="362" t="s">
        <v>41</v>
      </c>
      <c r="D22" s="363" t="str">
        <f>C22</f>
        <v>*</v>
      </c>
      <c r="E22" s="364" t="str">
        <f>+E18</f>
        <v>*</v>
      </c>
      <c r="F22" s="363" t="str">
        <f>+F18</f>
        <v>*</v>
      </c>
      <c r="H22" s="412"/>
      <c r="I22" s="412"/>
      <c r="J22" s="412"/>
      <c r="K22" s="412"/>
    </row>
    <row r="23" spans="1:11">
      <c r="A23" s="32" t="s">
        <v>53</v>
      </c>
      <c r="B23" s="47" t="s">
        <v>465</v>
      </c>
      <c r="C23" s="362" t="str">
        <f>+A33</f>
        <v>****</v>
      </c>
      <c r="D23" s="363" t="s">
        <v>15</v>
      </c>
      <c r="E23" s="364" t="str">
        <f>+C23</f>
        <v>****</v>
      </c>
      <c r="F23" s="363" t="s">
        <v>15</v>
      </c>
      <c r="H23" s="412"/>
      <c r="I23" s="412"/>
      <c r="J23" s="412"/>
      <c r="K23" s="412"/>
    </row>
    <row r="24" spans="1:11">
      <c r="A24" s="32" t="s">
        <v>54</v>
      </c>
      <c r="B24" s="47" t="s">
        <v>288</v>
      </c>
      <c r="C24" s="369" t="str">
        <f>+A34</f>
        <v>*****</v>
      </c>
      <c r="D24" s="370" t="str">
        <f>+C24</f>
        <v>*****</v>
      </c>
      <c r="E24" s="371" t="str">
        <f>+C24</f>
        <v>*****</v>
      </c>
      <c r="F24" s="370" t="str">
        <f>+C24</f>
        <v>*****</v>
      </c>
      <c r="H24" s="412"/>
      <c r="I24" s="412"/>
      <c r="J24" s="412"/>
      <c r="K24" s="412"/>
    </row>
    <row r="25" spans="1:11" ht="30.75" customHeight="1" thickBot="1">
      <c r="A25" s="36" t="s">
        <v>64</v>
      </c>
      <c r="B25" s="49" t="s">
        <v>463</v>
      </c>
      <c r="C25" s="52"/>
      <c r="D25" s="38"/>
      <c r="E25" s="44"/>
      <c r="F25" s="38"/>
      <c r="H25" s="412"/>
      <c r="I25" s="412"/>
      <c r="J25" s="412"/>
      <c r="K25" s="412"/>
    </row>
    <row r="26" spans="1:11" s="356" customFormat="1" ht="15.75" thickTop="1">
      <c r="A26" s="7"/>
      <c r="B26" s="8"/>
      <c r="C26" s="9"/>
      <c r="D26" s="9"/>
      <c r="E26" s="9"/>
      <c r="F26" s="9"/>
    </row>
    <row r="27" spans="1:11">
      <c r="A27" s="372"/>
      <c r="B27" s="149" t="s">
        <v>410</v>
      </c>
      <c r="C27" s="77"/>
      <c r="D27" s="77"/>
      <c r="E27" s="77"/>
      <c r="F27" s="475"/>
    </row>
    <row r="28" spans="1:11">
      <c r="A28" s="372"/>
      <c r="B28" s="1021" t="s">
        <v>240</v>
      </c>
      <c r="C28" s="1021"/>
      <c r="D28" s="1021"/>
      <c r="E28" s="1021"/>
      <c r="F28" s="475"/>
    </row>
    <row r="29" spans="1:11" ht="15" customHeight="1">
      <c r="A29" s="404">
        <v>1</v>
      </c>
      <c r="B29" s="1021" t="s">
        <v>464</v>
      </c>
      <c r="C29" s="1021"/>
      <c r="D29" s="1021"/>
      <c r="E29" s="1021"/>
      <c r="F29" s="1021"/>
    </row>
    <row r="30" spans="1:11" ht="15" customHeight="1">
      <c r="A30" s="372" t="s">
        <v>41</v>
      </c>
      <c r="B30" s="1021" t="s">
        <v>505</v>
      </c>
      <c r="C30" s="1021"/>
      <c r="D30" s="1021"/>
      <c r="E30" s="1021"/>
      <c r="F30" s="1021"/>
      <c r="G30" s="1021"/>
      <c r="H30" s="1021"/>
    </row>
    <row r="31" spans="1:11">
      <c r="A31" s="372" t="s">
        <v>40</v>
      </c>
      <c r="B31" s="1021" t="s">
        <v>287</v>
      </c>
      <c r="C31" s="1021"/>
      <c r="D31" s="1021"/>
      <c r="E31" s="1021"/>
      <c r="F31" s="475"/>
    </row>
    <row r="32" spans="1:11">
      <c r="A32" s="374" t="s">
        <v>38</v>
      </c>
      <c r="B32" s="1021" t="s">
        <v>457</v>
      </c>
      <c r="C32" s="1021"/>
      <c r="D32" s="1021"/>
      <c r="E32" s="1021"/>
      <c r="F32" s="475"/>
    </row>
    <row r="33" spans="1:10" ht="25.5" customHeight="1">
      <c r="A33" s="374" t="s">
        <v>37</v>
      </c>
      <c r="B33" s="1021" t="s">
        <v>461</v>
      </c>
      <c r="C33" s="1021"/>
      <c r="D33" s="1021"/>
      <c r="E33" s="1021"/>
      <c r="F33" s="1021"/>
    </row>
    <row r="34" spans="1:10">
      <c r="A34" s="372" t="s">
        <v>208</v>
      </c>
      <c r="B34" s="1021" t="s">
        <v>293</v>
      </c>
      <c r="C34" s="1021"/>
      <c r="D34" s="1021"/>
      <c r="E34" s="1021"/>
      <c r="F34" s="475"/>
    </row>
    <row r="35" spans="1:10">
      <c r="A35" s="372" t="s">
        <v>315</v>
      </c>
      <c r="B35" s="1021" t="s">
        <v>500</v>
      </c>
      <c r="C35" s="1021"/>
      <c r="D35" s="1021"/>
      <c r="E35" s="1021"/>
      <c r="F35" s="1021"/>
    </row>
    <row r="36" spans="1:10">
      <c r="A36" s="372" t="s">
        <v>319</v>
      </c>
      <c r="B36" s="502" t="s">
        <v>504</v>
      </c>
      <c r="C36" s="64"/>
      <c r="D36" s="64"/>
      <c r="E36" s="64"/>
      <c r="F36" s="478"/>
    </row>
    <row r="37" spans="1:10">
      <c r="A37" s="372" t="s">
        <v>223</v>
      </c>
      <c r="B37" s="1021" t="s">
        <v>713</v>
      </c>
      <c r="C37" s="1021"/>
      <c r="D37" s="1021"/>
      <c r="E37" s="1021"/>
      <c r="F37" s="1021"/>
      <c r="G37" s="1021"/>
      <c r="H37" s="1021"/>
      <c r="I37" s="1021"/>
      <c r="J37" s="1021"/>
    </row>
    <row r="38" spans="1:10">
      <c r="A38" s="372"/>
      <c r="B38" s="1021" t="s">
        <v>715</v>
      </c>
      <c r="C38" s="1021"/>
      <c r="D38" s="1021"/>
      <c r="E38" s="1021"/>
      <c r="F38" s="1021"/>
      <c r="G38" s="1021"/>
      <c r="H38" s="1021"/>
      <c r="I38" s="1021"/>
      <c r="J38" s="1021"/>
    </row>
    <row r="39" spans="1:10">
      <c r="A39" s="372"/>
      <c r="B39" s="1021" t="s">
        <v>714</v>
      </c>
      <c r="C39" s="1021"/>
      <c r="D39" s="1021"/>
      <c r="E39" s="1021"/>
      <c r="F39" s="1021"/>
      <c r="G39" s="1021"/>
      <c r="H39" s="1021"/>
      <c r="I39" s="1021"/>
      <c r="J39" s="1021"/>
    </row>
    <row r="40" spans="1:10" ht="26.25" customHeight="1">
      <c r="A40" s="402" t="s">
        <v>471</v>
      </c>
      <c r="B40" s="1021" t="s">
        <v>630</v>
      </c>
      <c r="C40" s="1021"/>
      <c r="D40" s="1021"/>
      <c r="E40" s="1021"/>
      <c r="F40" s="1021"/>
    </row>
    <row r="43" spans="1:10" ht="89.25" customHeight="1">
      <c r="A43" s="1018" t="s">
        <v>492</v>
      </c>
      <c r="B43" s="1018"/>
      <c r="C43" s="1018"/>
      <c r="D43" s="1018"/>
      <c r="E43" s="1018"/>
    </row>
  </sheetData>
  <mergeCells count="17">
    <mergeCell ref="A43:E43"/>
    <mergeCell ref="B40:F40"/>
    <mergeCell ref="B35:F35"/>
    <mergeCell ref="B30:H30"/>
    <mergeCell ref="B34:E34"/>
    <mergeCell ref="B37:J37"/>
    <mergeCell ref="B38:J38"/>
    <mergeCell ref="B39:J39"/>
    <mergeCell ref="C3:D4"/>
    <mergeCell ref="E3:F4"/>
    <mergeCell ref="B33:F33"/>
    <mergeCell ref="A5:A6"/>
    <mergeCell ref="B5:B6"/>
    <mergeCell ref="B28:E28"/>
    <mergeCell ref="B31:E31"/>
    <mergeCell ref="B32:E32"/>
    <mergeCell ref="B29:F29"/>
  </mergeCells>
  <hyperlinks>
    <hyperlink ref="B27" location="Nota" display="Ver Nota Informativa"/>
  </hyperlinks>
  <pageMargins left="0.7" right="0.7" top="0.75" bottom="0.75" header="0.3" footer="0.3"/>
  <pageSetup scale="9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92D050"/>
    <pageSetUpPr fitToPage="1"/>
  </sheetPr>
  <dimension ref="A1:K82"/>
  <sheetViews>
    <sheetView showGridLines="0" zoomScale="80" zoomScaleNormal="80" workbookViewId="0">
      <selection activeCell="D7" sqref="D7"/>
    </sheetView>
  </sheetViews>
  <sheetFormatPr baseColWidth="10" defaultRowHeight="15"/>
  <cols>
    <col min="1" max="1" width="10" style="85" customWidth="1"/>
    <col min="2" max="2" width="51.140625" style="355" customWidth="1"/>
    <col min="3" max="5" width="22.7109375" style="355" customWidth="1"/>
    <col min="6" max="6" width="22.7109375" style="356" customWidth="1"/>
    <col min="7" max="7" width="19.140625" style="356" customWidth="1"/>
    <col min="8" max="8" width="24.28515625" style="356" customWidth="1"/>
    <col min="9" max="9" width="18.140625" style="356" customWidth="1"/>
    <col min="10" max="16384" width="11.42578125" style="356"/>
  </cols>
  <sheetData>
    <row r="1" spans="1:11">
      <c r="B1" s="355" t="str">
        <f>+AMAZONAS!B1</f>
        <v>Vigencia: 1° de abril de 2017; 00:00horas</v>
      </c>
    </row>
    <row r="2" spans="1:11" ht="15.75" thickBot="1">
      <c r="A2" s="12" t="s">
        <v>225</v>
      </c>
      <c r="B2" s="1"/>
      <c r="C2" s="1"/>
      <c r="D2" s="1"/>
      <c r="E2" s="1"/>
      <c r="F2" s="1"/>
    </row>
    <row r="3" spans="1:11" ht="15.75" thickTop="1">
      <c r="A3" s="357"/>
      <c r="B3" s="53" t="s">
        <v>235</v>
      </c>
      <c r="C3" s="1068" t="s">
        <v>531</v>
      </c>
      <c r="D3" s="1069"/>
      <c r="E3" s="1072" t="s">
        <v>537</v>
      </c>
      <c r="F3" s="1069"/>
      <c r="G3" s="358"/>
    </row>
    <row r="4" spans="1:11">
      <c r="A4" s="359"/>
      <c r="B4" s="54" t="s">
        <v>239</v>
      </c>
      <c r="C4" s="1070"/>
      <c r="D4" s="1071"/>
      <c r="E4" s="1073"/>
      <c r="F4" s="1071"/>
      <c r="G4" s="358"/>
    </row>
    <row r="5" spans="1:11" s="361" customFormat="1" ht="25.5" customHeight="1">
      <c r="A5" s="1036" t="s">
        <v>57</v>
      </c>
      <c r="B5" s="1055" t="s">
        <v>226</v>
      </c>
      <c r="C5" s="50" t="s">
        <v>163</v>
      </c>
      <c r="D5" s="203" t="s">
        <v>341</v>
      </c>
      <c r="E5" s="41" t="str">
        <f>+C5</f>
        <v xml:space="preserve">Gasolina Corriente </v>
      </c>
      <c r="F5" s="203" t="str">
        <f>+D5</f>
        <v>B2 (ACPM)</v>
      </c>
      <c r="G5" s="360"/>
    </row>
    <row r="6" spans="1:11" s="361" customFormat="1">
      <c r="A6" s="1037"/>
      <c r="B6" s="1056"/>
      <c r="C6" s="50" t="s">
        <v>58</v>
      </c>
      <c r="D6" s="203" t="s">
        <v>58</v>
      </c>
      <c r="E6" s="42" t="s">
        <v>58</v>
      </c>
      <c r="F6" s="203" t="s">
        <v>58</v>
      </c>
      <c r="G6" s="360"/>
    </row>
    <row r="7" spans="1:11">
      <c r="A7" s="32" t="s">
        <v>52</v>
      </c>
      <c r="B7" s="47" t="s">
        <v>8</v>
      </c>
      <c r="C7" s="362">
        <f>+ARAUCA!C7</f>
        <v>3467.3907920000001</v>
      </c>
      <c r="D7" s="363">
        <f>+ARAUCA!D7+0.01</f>
        <v>3284.0349356600004</v>
      </c>
      <c r="E7" s="364">
        <f>+'COMBUSTIBLES '!B7</f>
        <v>3893.32</v>
      </c>
      <c r="F7" s="363">
        <f>+BIODIESEL!E10</f>
        <v>4131.04</v>
      </c>
      <c r="G7" s="358"/>
    </row>
    <row r="8" spans="1:11">
      <c r="A8" s="32" t="s">
        <v>517</v>
      </c>
      <c r="B8" s="47" t="s">
        <v>518</v>
      </c>
      <c r="C8" s="365" t="s">
        <v>166</v>
      </c>
      <c r="D8" s="366" t="s">
        <v>166</v>
      </c>
      <c r="E8" s="367">
        <f>+'COMBUSTIBLES '!B11</f>
        <v>490</v>
      </c>
      <c r="F8" s="363">
        <f>+BIODIESEL!E11</f>
        <v>459.62</v>
      </c>
      <c r="G8" s="358"/>
      <c r="H8" s="368"/>
    </row>
    <row r="9" spans="1:11">
      <c r="A9" s="32"/>
      <c r="B9" s="47" t="s">
        <v>530</v>
      </c>
      <c r="C9" s="365" t="s">
        <v>166</v>
      </c>
      <c r="D9" s="366" t="s">
        <v>166</v>
      </c>
      <c r="E9" s="367">
        <f>+'COMBUSTIBLES '!B12</f>
        <v>0</v>
      </c>
      <c r="F9" s="363" t="str">
        <f>+BIODIESEL!E12</f>
        <v>(3)</v>
      </c>
      <c r="G9" s="358"/>
      <c r="H9" s="368"/>
    </row>
    <row r="10" spans="1:11">
      <c r="A10" s="32"/>
      <c r="B10" s="47" t="s">
        <v>700</v>
      </c>
      <c r="C10" s="362">
        <f>+ARAUCA!C10</f>
        <v>135</v>
      </c>
      <c r="D10" s="363">
        <f>+ARAUCA!D10</f>
        <v>148.96</v>
      </c>
      <c r="E10" s="367">
        <f>+'COMBUSTIBLES '!B13</f>
        <v>135</v>
      </c>
      <c r="F10" s="363">
        <f>+BIODIESEL!E13</f>
        <v>148.96</v>
      </c>
      <c r="G10" s="358"/>
      <c r="H10" s="368"/>
    </row>
    <row r="11" spans="1:11">
      <c r="A11" s="32" t="s">
        <v>55</v>
      </c>
      <c r="B11" s="47" t="s">
        <v>520</v>
      </c>
      <c r="C11" s="362" t="str">
        <f>+A35</f>
        <v>(^)</v>
      </c>
      <c r="D11" s="363" t="str">
        <f>+C11</f>
        <v>(^)</v>
      </c>
      <c r="E11" s="364" t="str">
        <f>+C11</f>
        <v>(^)</v>
      </c>
      <c r="F11" s="363" t="str">
        <f>+D11</f>
        <v>(^)</v>
      </c>
      <c r="G11" s="358"/>
    </row>
    <row r="12" spans="1:11" s="358" customFormat="1">
      <c r="A12" s="32" t="s">
        <v>627</v>
      </c>
      <c r="B12" s="47" t="s">
        <v>628</v>
      </c>
      <c r="C12" s="362" t="s">
        <v>629</v>
      </c>
      <c r="D12" s="363" t="str">
        <f>+A40</f>
        <v>*******</v>
      </c>
      <c r="E12" s="364" t="str">
        <f>+A40</f>
        <v>*******</v>
      </c>
      <c r="F12" s="363" t="str">
        <f>+A40</f>
        <v>*******</v>
      </c>
      <c r="H12" s="412"/>
      <c r="I12" s="412"/>
      <c r="J12" s="412"/>
      <c r="K12" s="412"/>
    </row>
    <row r="13" spans="1:11">
      <c r="A13" s="32" t="s">
        <v>60</v>
      </c>
      <c r="B13" s="47" t="s">
        <v>417</v>
      </c>
      <c r="C13" s="362">
        <f>+Rubros!N20</f>
        <v>9.0916021750235245</v>
      </c>
      <c r="D13" s="363">
        <f>+C13</f>
        <v>9.0916021750235245</v>
      </c>
      <c r="E13" s="364">
        <f>+Rubros!O20</f>
        <v>19.650746433416984</v>
      </c>
      <c r="F13" s="363">
        <f>+E13</f>
        <v>19.650746433416984</v>
      </c>
      <c r="G13" s="358"/>
    </row>
    <row r="14" spans="1:11">
      <c r="A14" s="32" t="s">
        <v>156</v>
      </c>
      <c r="B14" s="47" t="s">
        <v>1</v>
      </c>
      <c r="C14" s="362">
        <f>+Rubros!N56</f>
        <v>94.091086882428499</v>
      </c>
      <c r="D14" s="363">
        <f>+C14</f>
        <v>94.091086882428499</v>
      </c>
      <c r="E14" s="364">
        <f>+Rubros!O56</f>
        <v>94.091086882428499</v>
      </c>
      <c r="F14" s="363">
        <f>+E14</f>
        <v>94.091086882428499</v>
      </c>
      <c r="G14" s="358"/>
    </row>
    <row r="15" spans="1:11">
      <c r="A15" s="32" t="s">
        <v>158</v>
      </c>
      <c r="B15" s="47" t="s">
        <v>499</v>
      </c>
      <c r="C15" s="362">
        <f>+Rubros!V31</f>
        <v>11.49548804</v>
      </c>
      <c r="D15" s="363">
        <f>+Rubros!W31</f>
        <v>11.49548804</v>
      </c>
      <c r="E15" s="364">
        <f>+Rubros!X31</f>
        <v>11.49548804</v>
      </c>
      <c r="F15" s="363">
        <f>+Rubros!Y31</f>
        <v>11.49548804</v>
      </c>
      <c r="G15" s="358"/>
    </row>
    <row r="16" spans="1:11">
      <c r="A16" s="32"/>
      <c r="B16" s="47" t="s">
        <v>11</v>
      </c>
      <c r="C16" s="362">
        <f>+ARAUCA!C16</f>
        <v>71.510000000000005</v>
      </c>
      <c r="D16" s="363">
        <f>+C16</f>
        <v>71.510000000000005</v>
      </c>
      <c r="E16" s="364">
        <f>+C16</f>
        <v>71.510000000000005</v>
      </c>
      <c r="F16" s="363">
        <f>+C16</f>
        <v>71.510000000000005</v>
      </c>
      <c r="G16" s="358"/>
    </row>
    <row r="17" spans="1:8">
      <c r="A17" s="33" t="s">
        <v>59</v>
      </c>
      <c r="B17" s="48" t="s">
        <v>12</v>
      </c>
      <c r="C17" s="51">
        <f>SUM(C7:C16)</f>
        <v>3788.5789690974525</v>
      </c>
      <c r="D17" s="35">
        <f>SUM(D7:D16)</f>
        <v>3619.1831127574528</v>
      </c>
      <c r="E17" s="43">
        <f>SUM(E7:E16)</f>
        <v>4715.0673213558457</v>
      </c>
      <c r="F17" s="35">
        <f>SUM(F7:F16)</f>
        <v>4936.3673213558459</v>
      </c>
      <c r="G17" s="358"/>
    </row>
    <row r="18" spans="1:8">
      <c r="A18" s="32" t="s">
        <v>62</v>
      </c>
      <c r="B18" s="47" t="s">
        <v>160</v>
      </c>
      <c r="C18" s="362" t="s">
        <v>41</v>
      </c>
      <c r="D18" s="363" t="str">
        <f>+C18</f>
        <v>*</v>
      </c>
      <c r="E18" s="364" t="str">
        <f>+A30</f>
        <v>*</v>
      </c>
      <c r="F18" s="363" t="str">
        <f>+E18</f>
        <v>*</v>
      </c>
      <c r="G18" s="358"/>
    </row>
    <row r="19" spans="1:8">
      <c r="A19" s="32" t="s">
        <v>161</v>
      </c>
      <c r="B19" s="47" t="s">
        <v>278</v>
      </c>
      <c r="C19" s="369" t="str">
        <f>+A31</f>
        <v>**</v>
      </c>
      <c r="D19" s="370" t="str">
        <f>+C19</f>
        <v>**</v>
      </c>
      <c r="E19" s="371" t="str">
        <f>+D19</f>
        <v>**</v>
      </c>
      <c r="F19" s="370" t="str">
        <f>+E19</f>
        <v>**</v>
      </c>
      <c r="G19" s="358"/>
    </row>
    <row r="20" spans="1:8">
      <c r="A20" s="32" t="s">
        <v>167</v>
      </c>
      <c r="B20" s="47" t="s">
        <v>206</v>
      </c>
      <c r="C20" s="362" t="s">
        <v>38</v>
      </c>
      <c r="D20" s="363" t="s">
        <v>38</v>
      </c>
      <c r="E20" s="364" t="str">
        <f>+A32</f>
        <v>***</v>
      </c>
      <c r="F20" s="363" t="str">
        <f>+A32</f>
        <v>***</v>
      </c>
      <c r="G20" s="358"/>
    </row>
    <row r="21" spans="1:8">
      <c r="A21" s="33" t="s">
        <v>61</v>
      </c>
      <c r="B21" s="48" t="s">
        <v>51</v>
      </c>
      <c r="C21" s="51">
        <f>SUM(C17:C20)</f>
        <v>3788.5789690974525</v>
      </c>
      <c r="D21" s="35">
        <f>SUM(D17:D20)</f>
        <v>3619.1831127574528</v>
      </c>
      <c r="E21" s="43">
        <f>SUM(E17:E20)</f>
        <v>4715.0673213558457</v>
      </c>
      <c r="F21" s="35">
        <f>SUM(F17:F20)</f>
        <v>4936.3673213558459</v>
      </c>
      <c r="G21" s="358"/>
    </row>
    <row r="22" spans="1:8">
      <c r="A22" s="32" t="s">
        <v>63</v>
      </c>
      <c r="B22" s="47" t="s">
        <v>13</v>
      </c>
      <c r="C22" s="362" t="s">
        <v>41</v>
      </c>
      <c r="D22" s="363" t="s">
        <v>41</v>
      </c>
      <c r="E22" s="364" t="str">
        <f>+E18</f>
        <v>*</v>
      </c>
      <c r="F22" s="363" t="str">
        <f>+F18</f>
        <v>*</v>
      </c>
      <c r="G22" s="358"/>
    </row>
    <row r="23" spans="1:8">
      <c r="A23" s="32" t="s">
        <v>53</v>
      </c>
      <c r="B23" s="47" t="s">
        <v>465</v>
      </c>
      <c r="C23" s="362" t="str">
        <f>+A33</f>
        <v>****</v>
      </c>
      <c r="D23" s="363" t="s">
        <v>15</v>
      </c>
      <c r="E23" s="364" t="str">
        <f>+C23</f>
        <v>****</v>
      </c>
      <c r="F23" s="363" t="s">
        <v>15</v>
      </c>
      <c r="G23" s="358"/>
    </row>
    <row r="24" spans="1:8">
      <c r="A24" s="32" t="s">
        <v>54</v>
      </c>
      <c r="B24" s="47" t="s">
        <v>288</v>
      </c>
      <c r="C24" s="369" t="str">
        <f>+A34</f>
        <v>*****</v>
      </c>
      <c r="D24" s="370" t="str">
        <f>+C24</f>
        <v>*****</v>
      </c>
      <c r="E24" s="371" t="str">
        <f>+D24</f>
        <v>*****</v>
      </c>
      <c r="F24" s="370" t="str">
        <f>+E24</f>
        <v>*****</v>
      </c>
      <c r="G24" s="358"/>
    </row>
    <row r="25" spans="1:8" ht="29.25" customHeight="1" thickBot="1">
      <c r="A25" s="36" t="s">
        <v>64</v>
      </c>
      <c r="B25" s="49" t="s">
        <v>463</v>
      </c>
      <c r="C25" s="52"/>
      <c r="D25" s="38"/>
      <c r="E25" s="44"/>
      <c r="F25" s="38"/>
      <c r="G25" s="358"/>
    </row>
    <row r="26" spans="1:8" ht="15.75" customHeight="1" thickTop="1">
      <c r="A26" s="7"/>
      <c r="B26" s="8"/>
      <c r="C26" s="9"/>
      <c r="D26" s="9"/>
      <c r="E26" s="9"/>
      <c r="F26" s="9"/>
    </row>
    <row r="27" spans="1:8" ht="15" customHeight="1">
      <c r="A27" s="372"/>
      <c r="B27" s="373"/>
      <c r="C27" s="373"/>
      <c r="D27" s="373"/>
      <c r="E27" s="373"/>
    </row>
    <row r="28" spans="1:8" ht="15" customHeight="1">
      <c r="A28" s="372"/>
      <c r="B28" s="1021" t="s">
        <v>240</v>
      </c>
      <c r="C28" s="1021"/>
      <c r="D28" s="1021"/>
      <c r="E28" s="1021"/>
      <c r="F28" s="1021"/>
    </row>
    <row r="29" spans="1:8" ht="15" customHeight="1">
      <c r="A29" s="404">
        <v>1</v>
      </c>
      <c r="B29" s="1021" t="s">
        <v>464</v>
      </c>
      <c r="C29" s="1021"/>
      <c r="D29" s="1021"/>
      <c r="E29" s="1021"/>
      <c r="F29" s="1021"/>
    </row>
    <row r="30" spans="1:8" s="358" customFormat="1" ht="15" customHeight="1">
      <c r="A30" s="372" t="s">
        <v>41</v>
      </c>
      <c r="B30" s="1021" t="s">
        <v>505</v>
      </c>
      <c r="C30" s="1021"/>
      <c r="D30" s="1021"/>
      <c r="E30" s="1021"/>
      <c r="F30" s="1021"/>
      <c r="G30" s="1021"/>
      <c r="H30" s="1021"/>
    </row>
    <row r="31" spans="1:8" ht="15" customHeight="1">
      <c r="A31" s="372" t="s">
        <v>40</v>
      </c>
      <c r="B31" s="1021" t="s">
        <v>468</v>
      </c>
      <c r="C31" s="1021"/>
      <c r="D31" s="1021"/>
      <c r="E31" s="1021"/>
      <c r="F31" s="1021"/>
    </row>
    <row r="32" spans="1:8">
      <c r="A32" s="374" t="s">
        <v>38</v>
      </c>
      <c r="B32" s="1021" t="s">
        <v>457</v>
      </c>
      <c r="C32" s="1021"/>
      <c r="D32" s="1021"/>
      <c r="E32" s="1021"/>
      <c r="F32" s="1021"/>
    </row>
    <row r="33" spans="1:10" ht="14.25" customHeight="1">
      <c r="A33" s="374" t="s">
        <v>37</v>
      </c>
      <c r="B33" s="1021" t="s">
        <v>461</v>
      </c>
      <c r="C33" s="1021"/>
      <c r="D33" s="1021"/>
      <c r="E33" s="1021"/>
      <c r="F33" s="1021"/>
    </row>
    <row r="34" spans="1:10">
      <c r="A34" s="372" t="s">
        <v>208</v>
      </c>
      <c r="B34" s="1021" t="s">
        <v>291</v>
      </c>
      <c r="C34" s="1021"/>
      <c r="D34" s="1021"/>
      <c r="E34" s="1021"/>
      <c r="F34" s="1021"/>
    </row>
    <row r="35" spans="1:10">
      <c r="A35" s="375" t="s">
        <v>343</v>
      </c>
      <c r="B35" s="11" t="s">
        <v>504</v>
      </c>
      <c r="C35" s="64"/>
      <c r="D35" s="64"/>
      <c r="E35" s="64"/>
      <c r="F35" s="475"/>
    </row>
    <row r="36" spans="1:10" s="358" customFormat="1">
      <c r="A36" s="372" t="s">
        <v>315</v>
      </c>
      <c r="B36" s="1021" t="s">
        <v>500</v>
      </c>
      <c r="C36" s="1021"/>
      <c r="D36" s="1021"/>
      <c r="E36" s="1021"/>
      <c r="F36" s="1021"/>
    </row>
    <row r="37" spans="1:10" s="358" customFormat="1">
      <c r="A37" s="372" t="s">
        <v>223</v>
      </c>
      <c r="B37" s="1021" t="s">
        <v>713</v>
      </c>
      <c r="C37" s="1021"/>
      <c r="D37" s="1021"/>
      <c r="E37" s="1021"/>
      <c r="F37" s="1021"/>
      <c r="G37" s="1021"/>
      <c r="H37" s="1021"/>
      <c r="I37" s="1021"/>
      <c r="J37" s="1021"/>
    </row>
    <row r="38" spans="1:10" s="358" customFormat="1">
      <c r="A38" s="372"/>
      <c r="B38" s="1021" t="s">
        <v>715</v>
      </c>
      <c r="C38" s="1021"/>
      <c r="D38" s="1021"/>
      <c r="E38" s="1021"/>
      <c r="F38" s="1021"/>
      <c r="G38" s="1021"/>
      <c r="H38" s="1021"/>
      <c r="I38" s="1021"/>
      <c r="J38" s="1021"/>
    </row>
    <row r="39" spans="1:10" s="358" customFormat="1">
      <c r="A39" s="372"/>
      <c r="B39" s="1021" t="s">
        <v>714</v>
      </c>
      <c r="C39" s="1021"/>
      <c r="D39" s="1021"/>
      <c r="E39" s="1021"/>
      <c r="F39" s="1021"/>
      <c r="G39" s="1021"/>
      <c r="H39" s="1021"/>
      <c r="I39" s="1021"/>
      <c r="J39" s="1021"/>
    </row>
    <row r="40" spans="1:10" ht="26.25" customHeight="1">
      <c r="A40" s="375" t="s">
        <v>471</v>
      </c>
      <c r="B40" s="1021" t="s">
        <v>630</v>
      </c>
      <c r="C40" s="1021"/>
      <c r="D40" s="1021"/>
      <c r="E40" s="1021"/>
      <c r="F40" s="1021"/>
    </row>
    <row r="41" spans="1:10">
      <c r="A41" s="375"/>
      <c r="B41" s="149" t="s">
        <v>410</v>
      </c>
      <c r="C41" s="64"/>
      <c r="D41" s="64"/>
      <c r="E41" s="64"/>
      <c r="F41" s="475"/>
    </row>
    <row r="42" spans="1:10">
      <c r="A42" s="375"/>
      <c r="B42" s="149"/>
      <c r="C42" s="64"/>
      <c r="D42" s="64"/>
      <c r="E42" s="64"/>
      <c r="F42" s="475"/>
    </row>
    <row r="43" spans="1:10">
      <c r="A43" s="379"/>
      <c r="B43" s="10" t="s">
        <v>235</v>
      </c>
      <c r="C43" s="1091" t="s">
        <v>531</v>
      </c>
      <c r="D43" s="1064"/>
      <c r="E43" s="1064"/>
      <c r="F43" s="1092"/>
      <c r="G43" s="1091" t="s">
        <v>537</v>
      </c>
      <c r="H43" s="1064"/>
      <c r="I43" s="1064"/>
      <c r="J43" s="1064"/>
    </row>
    <row r="44" spans="1:10">
      <c r="A44" s="379"/>
      <c r="B44" s="10" t="s">
        <v>241</v>
      </c>
      <c r="C44" s="1091"/>
      <c r="D44" s="1064"/>
      <c r="E44" s="1064"/>
      <c r="F44" s="1092"/>
      <c r="G44" s="1091"/>
      <c r="H44" s="1064"/>
      <c r="I44" s="1064"/>
      <c r="J44" s="1064"/>
    </row>
    <row r="45" spans="1:10" s="361" customFormat="1">
      <c r="A45" s="1087" t="s">
        <v>57</v>
      </c>
      <c r="B45" s="1089" t="s">
        <v>226</v>
      </c>
      <c r="C45" s="788" t="s">
        <v>163</v>
      </c>
      <c r="D45" s="29" t="s">
        <v>163</v>
      </c>
      <c r="E45" s="29" t="s">
        <v>163</v>
      </c>
      <c r="F45" s="777" t="s">
        <v>648</v>
      </c>
      <c r="G45" s="788" t="str">
        <f>+C45</f>
        <v xml:space="preserve">Gasolina Corriente </v>
      </c>
      <c r="H45" s="29" t="str">
        <f>+D45</f>
        <v xml:space="preserve">Gasolina Corriente </v>
      </c>
      <c r="I45" s="29" t="str">
        <f>+E45</f>
        <v xml:space="preserve">Gasolina Corriente </v>
      </c>
      <c r="J45" s="29" t="str">
        <f>+F45</f>
        <v>ACPM B8</v>
      </c>
    </row>
    <row r="46" spans="1:10" s="361" customFormat="1">
      <c r="A46" s="1087"/>
      <c r="B46" s="1089"/>
      <c r="C46" s="791"/>
      <c r="D46" s="199">
        <v>0.08</v>
      </c>
      <c r="E46" s="891">
        <v>0.06</v>
      </c>
      <c r="F46" s="766">
        <v>0.08</v>
      </c>
      <c r="G46" s="789"/>
      <c r="H46" s="199">
        <f>+D46</f>
        <v>0.08</v>
      </c>
      <c r="I46" s="891">
        <v>0.06</v>
      </c>
      <c r="J46" s="146">
        <v>0.08</v>
      </c>
    </row>
    <row r="47" spans="1:10" s="361" customFormat="1">
      <c r="A47" s="1088"/>
      <c r="B47" s="1090"/>
      <c r="C47" s="790" t="s">
        <v>58</v>
      </c>
      <c r="D47" s="28" t="s">
        <v>58</v>
      </c>
      <c r="E47" s="28" t="s">
        <v>58</v>
      </c>
      <c r="F47" s="778" t="s">
        <v>58</v>
      </c>
      <c r="G47" s="790" t="s">
        <v>58</v>
      </c>
      <c r="H47" s="28" t="s">
        <v>58</v>
      </c>
      <c r="I47" s="28" t="s">
        <v>58</v>
      </c>
      <c r="J47" s="28" t="s">
        <v>58</v>
      </c>
    </row>
    <row r="48" spans="1:10">
      <c r="A48" s="2" t="s">
        <v>52</v>
      </c>
      <c r="B48" s="47" t="s">
        <v>8</v>
      </c>
      <c r="C48" s="380">
        <f>'CORRIENTE OXIGENADA'!C7</f>
        <v>3893.32</v>
      </c>
      <c r="D48" s="380">
        <f>+'CORRIENTE OXIGENADA'!D10</f>
        <v>4238.75</v>
      </c>
      <c r="E48" s="380">
        <f>+'CORRIENTE OXIGENADA'!F10</f>
        <v>4152.3999999999996</v>
      </c>
      <c r="F48" s="771">
        <f>+BIODIESEL!G10</f>
        <v>4525.5600000000004</v>
      </c>
      <c r="G48" s="779">
        <f>C48</f>
        <v>3893.32</v>
      </c>
      <c r="H48" s="380">
        <f>+D48</f>
        <v>4238.75</v>
      </c>
      <c r="I48" s="894">
        <f>E48</f>
        <v>4152.3999999999996</v>
      </c>
      <c r="J48" s="381">
        <f>+F48</f>
        <v>4525.5600000000004</v>
      </c>
    </row>
    <row r="49" spans="1:10">
      <c r="A49" s="32" t="s">
        <v>517</v>
      </c>
      <c r="B49" s="47" t="s">
        <v>518</v>
      </c>
      <c r="C49" s="382" t="str">
        <f t="shared" ref="C49:C56" si="0">+D49</f>
        <v>------------------</v>
      </c>
      <c r="D49" s="382" t="s">
        <v>166</v>
      </c>
      <c r="E49" s="382" t="s">
        <v>166</v>
      </c>
      <c r="F49" s="771" t="s">
        <v>166</v>
      </c>
      <c r="G49" s="779">
        <f>'CORRIENTE OXIGENADA'!C11</f>
        <v>490</v>
      </c>
      <c r="H49" s="382">
        <f>+'CORRIENTE OXIGENADA'!D11</f>
        <v>450.8</v>
      </c>
      <c r="I49" s="382">
        <f>+'CORRIENTE OXIGENADA'!F11</f>
        <v>460.59999999999997</v>
      </c>
      <c r="J49" s="381">
        <f>+BIODIESEL!G11</f>
        <v>431.48</v>
      </c>
    </row>
    <row r="50" spans="1:10">
      <c r="A50" s="912"/>
      <c r="B50" s="47" t="s">
        <v>530</v>
      </c>
      <c r="C50" s="382" t="str">
        <f t="shared" ref="C50" si="1">+D50</f>
        <v>------------------</v>
      </c>
      <c r="D50" s="382" t="s">
        <v>166</v>
      </c>
      <c r="E50" s="382" t="s">
        <v>166</v>
      </c>
      <c r="F50" s="771" t="s">
        <v>166</v>
      </c>
      <c r="G50" s="779" t="str">
        <f>'CORRIENTE OXIGENADA'!C12</f>
        <v>(3)</v>
      </c>
      <c r="H50" s="382" t="str">
        <f>+'CORRIENTE OXIGENADA'!D12</f>
        <v>(3)</v>
      </c>
      <c r="I50" s="382" t="str">
        <f>+'CORRIENTE OXIGENADA'!F12</f>
        <v>(3)</v>
      </c>
      <c r="J50" s="381" t="str">
        <f>+BIODIESEL!G12</f>
        <v>(3)</v>
      </c>
    </row>
    <row r="51" spans="1:10">
      <c r="A51" s="912"/>
      <c r="B51" s="47" t="s">
        <v>700</v>
      </c>
      <c r="C51" s="380">
        <f>'CORRIENTE OXIGENADA'!C13</f>
        <v>135</v>
      </c>
      <c r="D51" s="380">
        <f>+'CORRIENTE OXIGENADA'!D13</f>
        <v>124.2</v>
      </c>
      <c r="E51" s="380">
        <f>+'CORRIENTE OXIGENADA'!F13</f>
        <v>126.9</v>
      </c>
      <c r="F51" s="771">
        <f>+BIODIESEL!G13</f>
        <v>139.84</v>
      </c>
      <c r="G51" s="779">
        <f>'CORRIENTE OXIGENADA'!C13</f>
        <v>135</v>
      </c>
      <c r="H51" s="382">
        <f>+'CORRIENTE OXIGENADA'!D13</f>
        <v>124.2</v>
      </c>
      <c r="I51" s="382">
        <f>+'CORRIENTE OXIGENADA'!F13</f>
        <v>126.9</v>
      </c>
      <c r="J51" s="381">
        <f>+BIODIESEL!G13</f>
        <v>139.84</v>
      </c>
    </row>
    <row r="52" spans="1:10">
      <c r="A52" s="3" t="s">
        <v>55</v>
      </c>
      <c r="B52" s="47" t="s">
        <v>521</v>
      </c>
      <c r="C52" s="383" t="str">
        <f t="shared" si="0"/>
        <v>(2)</v>
      </c>
      <c r="D52" s="383" t="str">
        <f>+A70</f>
        <v>(2)</v>
      </c>
      <c r="E52" s="383" t="str">
        <f>D52</f>
        <v>(2)</v>
      </c>
      <c r="F52" s="772" t="str">
        <f>+D52</f>
        <v>(2)</v>
      </c>
      <c r="G52" s="780" t="str">
        <f>+H52</f>
        <v>(2)</v>
      </c>
      <c r="H52" s="383" t="str">
        <f>+D52</f>
        <v>(2)</v>
      </c>
      <c r="I52" s="772" t="str">
        <f>+H52</f>
        <v>(2)</v>
      </c>
      <c r="J52" s="384" t="str">
        <f>+F52</f>
        <v>(2)</v>
      </c>
    </row>
    <row r="53" spans="1:10">
      <c r="A53" s="3" t="s">
        <v>60</v>
      </c>
      <c r="B53" s="47" t="s">
        <v>157</v>
      </c>
      <c r="C53" s="385">
        <f t="shared" si="0"/>
        <v>19.650746433416984</v>
      </c>
      <c r="D53" s="385">
        <f>Rubros!N19</f>
        <v>19.650746433416984</v>
      </c>
      <c r="E53" s="773">
        <f>+D53</f>
        <v>19.650746433416984</v>
      </c>
      <c r="F53" s="773">
        <f>+D53</f>
        <v>19.650746433416984</v>
      </c>
      <c r="G53" s="781">
        <f>+H53</f>
        <v>19.650746433416984</v>
      </c>
      <c r="H53" s="385">
        <f>+D53</f>
        <v>19.650746433416984</v>
      </c>
      <c r="I53" s="385">
        <f>+E53</f>
        <v>19.650746433416984</v>
      </c>
      <c r="J53" s="386">
        <f>+H53</f>
        <v>19.650746433416984</v>
      </c>
    </row>
    <row r="54" spans="1:10" s="358" customFormat="1">
      <c r="A54" s="2" t="s">
        <v>156</v>
      </c>
      <c r="B54" s="47" t="s">
        <v>1</v>
      </c>
      <c r="C54" s="380">
        <f t="shared" si="0"/>
        <v>94.091086882428499</v>
      </c>
      <c r="D54" s="380">
        <f>C14</f>
        <v>94.091086882428499</v>
      </c>
      <c r="E54" s="380">
        <f>D14</f>
        <v>94.091086882428499</v>
      </c>
      <c r="F54" s="773">
        <f>+D54</f>
        <v>94.091086882428499</v>
      </c>
      <c r="G54" s="782">
        <f>+H54</f>
        <v>94.091086882428499</v>
      </c>
      <c r="H54" s="380">
        <f>+D54</f>
        <v>94.091086882428499</v>
      </c>
      <c r="I54" s="380">
        <f>+E54</f>
        <v>94.091086882428499</v>
      </c>
      <c r="J54" s="386">
        <f>+F54</f>
        <v>94.091086882428499</v>
      </c>
    </row>
    <row r="55" spans="1:10" s="358" customFormat="1">
      <c r="A55" s="32" t="s">
        <v>158</v>
      </c>
      <c r="B55" s="47" t="s">
        <v>159</v>
      </c>
      <c r="C55" s="380">
        <f t="shared" si="0"/>
        <v>7.45</v>
      </c>
      <c r="D55" s="380">
        <f>+'CORRIENTE OXIGENADA'!D14</f>
        <v>7.45</v>
      </c>
      <c r="E55" s="894">
        <f>+D55</f>
        <v>7.45</v>
      </c>
      <c r="F55" s="773">
        <f>+BIODIESEL!G14</f>
        <v>7.45</v>
      </c>
      <c r="G55" s="782">
        <f>+H55</f>
        <v>7.45</v>
      </c>
      <c r="H55" s="380">
        <f>+D55</f>
        <v>7.45</v>
      </c>
      <c r="I55" s="380">
        <f>+E55</f>
        <v>7.45</v>
      </c>
      <c r="J55" s="386">
        <f>+F55</f>
        <v>7.45</v>
      </c>
    </row>
    <row r="56" spans="1:10">
      <c r="A56" s="3"/>
      <c r="B56" s="47" t="s">
        <v>11</v>
      </c>
      <c r="C56" s="380">
        <f t="shared" si="0"/>
        <v>71.510000000000005</v>
      </c>
      <c r="D56" s="380">
        <f>+'COMBUSTIBLES '!B10</f>
        <v>71.510000000000005</v>
      </c>
      <c r="E56" s="894">
        <f>+D56</f>
        <v>71.510000000000005</v>
      </c>
      <c r="F56" s="773">
        <f>+D56</f>
        <v>71.510000000000005</v>
      </c>
      <c r="G56" s="781">
        <f>+H56</f>
        <v>71.510000000000005</v>
      </c>
      <c r="H56" s="385">
        <f>+D56</f>
        <v>71.510000000000005</v>
      </c>
      <c r="I56" s="385">
        <f>+E56</f>
        <v>71.510000000000005</v>
      </c>
      <c r="J56" s="386">
        <f>+F56</f>
        <v>71.510000000000005</v>
      </c>
    </row>
    <row r="57" spans="1:10">
      <c r="A57" s="4" t="s">
        <v>59</v>
      </c>
      <c r="B57" s="775" t="s">
        <v>12</v>
      </c>
      <c r="C57" s="776">
        <f>SUM(C48:C56)</f>
        <v>4221.0218333158455</v>
      </c>
      <c r="D57" s="14">
        <f t="shared" ref="D57:J57" si="2">SUM(D48:D56)</f>
        <v>4555.6518333158456</v>
      </c>
      <c r="E57" s="14">
        <f t="shared" ref="E57" si="3">SUM(E48:E56)</f>
        <v>4472.001833315845</v>
      </c>
      <c r="F57" s="774">
        <f t="shared" si="2"/>
        <v>4858.1018333158463</v>
      </c>
      <c r="G57" s="783">
        <f t="shared" si="2"/>
        <v>4711.0218333158455</v>
      </c>
      <c r="H57" s="14">
        <f t="shared" si="2"/>
        <v>5006.4518333158458</v>
      </c>
      <c r="I57" s="14">
        <f t="shared" ref="I57" si="4">SUM(I48:I56)</f>
        <v>4932.6018333158454</v>
      </c>
      <c r="J57" s="19">
        <f t="shared" si="2"/>
        <v>5289.5818333158468</v>
      </c>
    </row>
    <row r="58" spans="1:10">
      <c r="A58" s="3" t="s">
        <v>62</v>
      </c>
      <c r="B58" s="47" t="s">
        <v>234</v>
      </c>
      <c r="C58" s="380" t="str">
        <f>+D58</f>
        <v>*</v>
      </c>
      <c r="D58" s="380" t="str">
        <f>+A71</f>
        <v>*</v>
      </c>
      <c r="E58" s="380" t="str">
        <f>+D58</f>
        <v>*</v>
      </c>
      <c r="F58" s="773" t="str">
        <f>+D58</f>
        <v>*</v>
      </c>
      <c r="G58" s="781" t="str">
        <f>+H58</f>
        <v>*</v>
      </c>
      <c r="H58" s="385" t="str">
        <f>+D58</f>
        <v>*</v>
      </c>
      <c r="I58" s="385" t="str">
        <f>+E58</f>
        <v>*</v>
      </c>
      <c r="J58" s="386" t="str">
        <f>+F58</f>
        <v>*</v>
      </c>
    </row>
    <row r="59" spans="1:10">
      <c r="A59" s="3" t="s">
        <v>161</v>
      </c>
      <c r="B59" s="47" t="s">
        <v>278</v>
      </c>
      <c r="C59" s="380" t="str">
        <f>+D59</f>
        <v>**</v>
      </c>
      <c r="D59" s="383" t="str">
        <f>+A72</f>
        <v>**</v>
      </c>
      <c r="E59" s="383" t="str">
        <f>+D59</f>
        <v>**</v>
      </c>
      <c r="F59" s="772" t="str">
        <f>+D59</f>
        <v>**</v>
      </c>
      <c r="G59" s="780" t="str">
        <f>+H59</f>
        <v>**</v>
      </c>
      <c r="H59" s="383" t="str">
        <f>+D59</f>
        <v>**</v>
      </c>
      <c r="I59" s="383" t="str">
        <f>+E59</f>
        <v>**</v>
      </c>
      <c r="J59" s="384" t="str">
        <f>+H59</f>
        <v>**</v>
      </c>
    </row>
    <row r="60" spans="1:10">
      <c r="A60" s="3" t="s">
        <v>167</v>
      </c>
      <c r="B60" s="47" t="s">
        <v>206</v>
      </c>
      <c r="C60" s="380" t="str">
        <f>+D60</f>
        <v>***</v>
      </c>
      <c r="D60" s="717" t="s">
        <v>38</v>
      </c>
      <c r="E60" s="717" t="str">
        <f>+D60</f>
        <v>***</v>
      </c>
      <c r="F60" s="772" t="s">
        <v>38</v>
      </c>
      <c r="G60" s="780" t="str">
        <f>+H60</f>
        <v>***</v>
      </c>
      <c r="H60" s="385" t="str">
        <f>+D60</f>
        <v>***</v>
      </c>
      <c r="I60" s="385" t="str">
        <f>+E60</f>
        <v>***</v>
      </c>
      <c r="J60" s="386" t="str">
        <f>+F60</f>
        <v>***</v>
      </c>
    </row>
    <row r="61" spans="1:10">
      <c r="A61" s="4" t="s">
        <v>61</v>
      </c>
      <c r="B61" s="5" t="s">
        <v>51</v>
      </c>
      <c r="C61" s="14">
        <f t="shared" ref="C61:J61" si="5">SUM(C57:C60)</f>
        <v>4221.0218333158455</v>
      </c>
      <c r="D61" s="14">
        <f t="shared" si="5"/>
        <v>4555.6518333158456</v>
      </c>
      <c r="E61" s="14">
        <f t="shared" ref="E61" si="6">SUM(E57:E60)</f>
        <v>4472.001833315845</v>
      </c>
      <c r="F61" s="774">
        <f t="shared" si="5"/>
        <v>4858.1018333158463</v>
      </c>
      <c r="G61" s="783">
        <f t="shared" si="5"/>
        <v>4711.0218333158455</v>
      </c>
      <c r="H61" s="14">
        <f t="shared" si="5"/>
        <v>5006.4518333158458</v>
      </c>
      <c r="I61" s="14">
        <f t="shared" ref="I61" si="7">SUM(I57:I60)</f>
        <v>4932.6018333158454</v>
      </c>
      <c r="J61" s="19">
        <f t="shared" si="5"/>
        <v>5289.5818333158468</v>
      </c>
    </row>
    <row r="62" spans="1:10">
      <c r="A62" s="3" t="s">
        <v>63</v>
      </c>
      <c r="B62" s="47" t="s">
        <v>13</v>
      </c>
      <c r="C62" s="380" t="str">
        <f>+D62</f>
        <v>*</v>
      </c>
      <c r="D62" s="380" t="str">
        <f>+D58</f>
        <v>*</v>
      </c>
      <c r="E62" s="380" t="str">
        <f>+D62</f>
        <v>*</v>
      </c>
      <c r="F62" s="773" t="str">
        <f>+F58</f>
        <v>*</v>
      </c>
      <c r="G62" s="781" t="str">
        <f>+H62</f>
        <v>*</v>
      </c>
      <c r="H62" s="385" t="str">
        <f>+H58</f>
        <v>*</v>
      </c>
      <c r="I62" s="385" t="str">
        <f>+I58</f>
        <v>*</v>
      </c>
      <c r="J62" s="386" t="str">
        <f>+J58</f>
        <v>*</v>
      </c>
    </row>
    <row r="63" spans="1:10">
      <c r="A63" s="3" t="s">
        <v>53</v>
      </c>
      <c r="B63" s="47" t="s">
        <v>465</v>
      </c>
      <c r="C63" s="380" t="str">
        <f>+D63</f>
        <v>****</v>
      </c>
      <c r="D63" s="383" t="str">
        <f>+A74</f>
        <v>****</v>
      </c>
      <c r="E63" s="383" t="str">
        <f>+D63</f>
        <v>****</v>
      </c>
      <c r="F63" s="773" t="s">
        <v>15</v>
      </c>
      <c r="G63" s="781" t="str">
        <f>+H63</f>
        <v>****</v>
      </c>
      <c r="H63" s="383" t="str">
        <f>+D63</f>
        <v>****</v>
      </c>
      <c r="I63" s="383" t="str">
        <f>+E63</f>
        <v>****</v>
      </c>
      <c r="J63" s="386" t="s">
        <v>15</v>
      </c>
    </row>
    <row r="64" spans="1:10">
      <c r="A64" s="3" t="s">
        <v>54</v>
      </c>
      <c r="B64" s="47" t="s">
        <v>371</v>
      </c>
      <c r="C64" s="380" t="str">
        <f>+D64</f>
        <v>*****</v>
      </c>
      <c r="D64" s="383" t="str">
        <f>+A75</f>
        <v>*****</v>
      </c>
      <c r="E64" s="383" t="str">
        <f>+D64</f>
        <v>*****</v>
      </c>
      <c r="F64" s="772" t="str">
        <f>+D64</f>
        <v>*****</v>
      </c>
      <c r="G64" s="780" t="str">
        <f>+H64</f>
        <v>*****</v>
      </c>
      <c r="H64" s="383" t="str">
        <f>+D64</f>
        <v>*****</v>
      </c>
      <c r="I64" s="383" t="str">
        <f>+E64</f>
        <v>*****</v>
      </c>
      <c r="J64" s="384" t="str">
        <f>+H64</f>
        <v>*****</v>
      </c>
    </row>
    <row r="65" spans="1:10" ht="15.75" thickBot="1">
      <c r="A65" s="6" t="s">
        <v>64</v>
      </c>
      <c r="B65" s="49" t="s">
        <v>463</v>
      </c>
      <c r="C65" s="785"/>
      <c r="D65" s="786"/>
      <c r="E65" s="895"/>
      <c r="F65" s="787"/>
      <c r="G65" s="784"/>
      <c r="H65" s="15"/>
      <c r="I65" s="896"/>
      <c r="J65" s="20"/>
    </row>
    <row r="66" spans="1:10" ht="15.75" thickTop="1">
      <c r="A66" s="7"/>
      <c r="B66" s="8"/>
      <c r="C66" s="9"/>
      <c r="D66" s="9"/>
      <c r="E66" s="85"/>
      <c r="F66" s="85"/>
    </row>
    <row r="67" spans="1:10">
      <c r="A67" s="372"/>
      <c r="B67" s="1040"/>
      <c r="C67" s="1040"/>
      <c r="D67" s="1040"/>
      <c r="E67" s="1040"/>
    </row>
    <row r="68" spans="1:10">
      <c r="A68" s="372"/>
      <c r="B68" s="1021" t="s">
        <v>242</v>
      </c>
      <c r="C68" s="1021"/>
      <c r="D68" s="1021"/>
      <c r="E68" s="1021"/>
      <c r="F68" s="475"/>
    </row>
    <row r="69" spans="1:10">
      <c r="A69" s="404">
        <v>1</v>
      </c>
      <c r="B69" s="1021" t="str">
        <f>+B29</f>
        <v>Para ventas sobre el cupo a estaciones de servicio, previa autorización del Ministerio de Minas y Energía, aplica la estructura nacional</v>
      </c>
      <c r="C69" s="1021"/>
      <c r="D69" s="1021"/>
      <c r="E69" s="1021"/>
      <c r="F69" s="475"/>
    </row>
    <row r="70" spans="1:10">
      <c r="A70" s="372" t="s">
        <v>319</v>
      </c>
      <c r="B70" s="502" t="s">
        <v>504</v>
      </c>
      <c r="C70" s="502"/>
      <c r="D70" s="502"/>
      <c r="E70" s="502"/>
      <c r="F70" s="475"/>
    </row>
    <row r="71" spans="1:10" s="358" customFormat="1" ht="15" customHeight="1">
      <c r="A71" s="372" t="s">
        <v>41</v>
      </c>
      <c r="B71" s="1021" t="s">
        <v>434</v>
      </c>
      <c r="C71" s="1021"/>
      <c r="D71" s="1021"/>
      <c r="E71" s="1021"/>
      <c r="F71" s="1021"/>
      <c r="G71" s="1021"/>
      <c r="H71" s="1021"/>
    </row>
    <row r="72" spans="1:10">
      <c r="A72" s="372" t="s">
        <v>40</v>
      </c>
      <c r="B72" s="1021" t="s">
        <v>469</v>
      </c>
      <c r="C72" s="1021"/>
      <c r="D72" s="1021"/>
      <c r="E72" s="1021"/>
      <c r="F72" s="475"/>
    </row>
    <row r="73" spans="1:10">
      <c r="A73" s="374" t="s">
        <v>38</v>
      </c>
      <c r="B73" s="1021" t="s">
        <v>457</v>
      </c>
      <c r="C73" s="1021"/>
      <c r="D73" s="1021"/>
      <c r="E73" s="1021"/>
      <c r="F73" s="475"/>
    </row>
    <row r="74" spans="1:10" ht="15" customHeight="1">
      <c r="A74" s="374" t="s">
        <v>37</v>
      </c>
      <c r="B74" s="1021" t="s">
        <v>461</v>
      </c>
      <c r="C74" s="1021"/>
      <c r="D74" s="1021"/>
      <c r="E74" s="1021"/>
      <c r="F74" s="1021"/>
    </row>
    <row r="75" spans="1:10">
      <c r="A75" s="372" t="s">
        <v>208</v>
      </c>
      <c r="B75" s="1021" t="s">
        <v>303</v>
      </c>
      <c r="C75" s="1021"/>
      <c r="D75" s="1021"/>
      <c r="E75" s="1021"/>
      <c r="F75" s="475"/>
    </row>
    <row r="76" spans="1:10">
      <c r="A76" s="372" t="s">
        <v>223</v>
      </c>
      <c r="B76" s="1021" t="s">
        <v>713</v>
      </c>
      <c r="C76" s="1021"/>
      <c r="D76" s="1021"/>
      <c r="E76" s="1021"/>
      <c r="F76" s="1021"/>
      <c r="G76" s="1021"/>
      <c r="H76" s="1021"/>
      <c r="I76" s="1021"/>
      <c r="J76" s="1021"/>
    </row>
    <row r="77" spans="1:10">
      <c r="A77" s="372"/>
      <c r="B77" s="1021" t="s">
        <v>715</v>
      </c>
      <c r="C77" s="1021"/>
      <c r="D77" s="1021"/>
      <c r="E77" s="1021"/>
      <c r="F77" s="1021"/>
      <c r="G77" s="1021"/>
      <c r="H77" s="1021"/>
      <c r="I77" s="1021"/>
      <c r="J77" s="1021"/>
    </row>
    <row r="78" spans="1:10">
      <c r="A78" s="372"/>
      <c r="B78" s="1021" t="s">
        <v>714</v>
      </c>
      <c r="C78" s="1021"/>
      <c r="D78" s="1021"/>
      <c r="E78" s="1021"/>
      <c r="F78" s="1021"/>
      <c r="G78" s="1021"/>
      <c r="H78" s="1021"/>
      <c r="I78" s="1021"/>
      <c r="J78" s="1021"/>
    </row>
    <row r="79" spans="1:10">
      <c r="B79" s="792" t="s">
        <v>659</v>
      </c>
      <c r="C79" s="64"/>
      <c r="D79" s="64"/>
      <c r="E79" s="64"/>
      <c r="F79" s="475"/>
    </row>
    <row r="80" spans="1:10">
      <c r="B80" s="149" t="s">
        <v>410</v>
      </c>
    </row>
    <row r="82" spans="1:5" ht="87.75" customHeight="1">
      <c r="A82" s="1018" t="s">
        <v>492</v>
      </c>
      <c r="B82" s="1018"/>
      <c r="C82" s="1018"/>
      <c r="D82" s="1018"/>
      <c r="E82" s="1018"/>
    </row>
  </sheetData>
  <mergeCells count="32">
    <mergeCell ref="A5:A6"/>
    <mergeCell ref="B5:B6"/>
    <mergeCell ref="B29:F29"/>
    <mergeCell ref="B31:F31"/>
    <mergeCell ref="B32:F32"/>
    <mergeCell ref="B30:H30"/>
    <mergeCell ref="B28:F28"/>
    <mergeCell ref="C3:D4"/>
    <mergeCell ref="E3:F4"/>
    <mergeCell ref="B33:F33"/>
    <mergeCell ref="B34:F34"/>
    <mergeCell ref="G43:J44"/>
    <mergeCell ref="C43:F44"/>
    <mergeCell ref="B36:F36"/>
    <mergeCell ref="B40:F40"/>
    <mergeCell ref="B37:J37"/>
    <mergeCell ref="B38:J38"/>
    <mergeCell ref="B39:J39"/>
    <mergeCell ref="A82:E82"/>
    <mergeCell ref="A45:A47"/>
    <mergeCell ref="B45:B47"/>
    <mergeCell ref="B67:E67"/>
    <mergeCell ref="B75:E75"/>
    <mergeCell ref="B68:E68"/>
    <mergeCell ref="B69:E69"/>
    <mergeCell ref="B72:E72"/>
    <mergeCell ref="B73:E73"/>
    <mergeCell ref="B74:F74"/>
    <mergeCell ref="B71:H71"/>
    <mergeCell ref="B76:J76"/>
    <mergeCell ref="B77:J77"/>
    <mergeCell ref="B78:J78"/>
  </mergeCells>
  <hyperlinks>
    <hyperlink ref="B41" location="Nota" display="Ver Nota Informativa"/>
    <hyperlink ref="B80" location="Nota" display="Ver Nota Informativa"/>
  </hyperlinks>
  <pageMargins left="0.7" right="0.7" top="0.75" bottom="0.75" header="0.3" footer="0.3"/>
  <pageSetup scale="53"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C00000"/>
    <pageSetUpPr fitToPage="1"/>
  </sheetPr>
  <dimension ref="A1:P152"/>
  <sheetViews>
    <sheetView showGridLines="0" zoomScale="80" zoomScaleNormal="80" workbookViewId="0">
      <selection activeCell="B66" sqref="B66:J68"/>
    </sheetView>
  </sheetViews>
  <sheetFormatPr baseColWidth="10" defaultRowHeight="15" outlineLevelRow="2"/>
  <cols>
    <col min="1" max="1" width="9.140625" style="85" customWidth="1"/>
    <col min="2" max="2" width="50.28515625" style="355" customWidth="1"/>
    <col min="3" max="4" width="20.85546875" style="355" customWidth="1"/>
    <col min="5" max="5" width="17.28515625" style="355" customWidth="1"/>
    <col min="6" max="6" width="18.140625" style="355" customWidth="1"/>
    <col min="7" max="8" width="20.140625" style="355" customWidth="1"/>
    <col min="9" max="11" width="17.28515625" style="355" customWidth="1"/>
    <col min="12" max="12" width="17.7109375" style="356" customWidth="1"/>
    <col min="13" max="13" width="15.140625" style="356" customWidth="1"/>
    <col min="14" max="14" width="14.5703125" style="356" customWidth="1"/>
    <col min="15" max="15" width="14.28515625" style="356" customWidth="1"/>
    <col min="16" max="16384" width="11.42578125" style="356"/>
  </cols>
  <sheetData>
    <row r="1" spans="1:11">
      <c r="B1" s="355" t="str">
        <f>+VICHADA!B1</f>
        <v>Vigencia: 1° de abril de 2017; 00:00horas</v>
      </c>
    </row>
    <row r="2" spans="1:11" ht="15.75" thickBot="1">
      <c r="A2" s="12" t="s">
        <v>225</v>
      </c>
      <c r="B2" s="1"/>
      <c r="C2" s="1"/>
      <c r="D2" s="1"/>
      <c r="E2" s="1"/>
      <c r="F2" s="1"/>
      <c r="G2" s="1"/>
      <c r="H2" s="1"/>
      <c r="I2" s="1"/>
      <c r="J2" s="1"/>
      <c r="K2" s="1"/>
    </row>
    <row r="3" spans="1:11" ht="18.75" customHeight="1" thickTop="1">
      <c r="A3" s="357"/>
      <c r="B3" s="53" t="s">
        <v>656</v>
      </c>
      <c r="C3" s="1094" t="s">
        <v>531</v>
      </c>
      <c r="D3" s="1095"/>
      <c r="E3" s="825"/>
      <c r="F3" s="1093"/>
      <c r="G3" s="1093"/>
      <c r="H3" s="1093"/>
      <c r="I3" s="825"/>
      <c r="J3" s="846"/>
      <c r="K3" s="356"/>
    </row>
    <row r="4" spans="1:11" ht="21" customHeight="1">
      <c r="A4" s="359"/>
      <c r="B4" s="46" t="s">
        <v>228</v>
      </c>
      <c r="C4" s="1065"/>
      <c r="D4" s="1096"/>
      <c r="E4" s="825"/>
      <c r="F4" s="1093"/>
      <c r="G4" s="1093"/>
      <c r="H4" s="1093"/>
      <c r="I4" s="825"/>
      <c r="J4" s="846"/>
      <c r="K4" s="356"/>
    </row>
    <row r="5" spans="1:11" s="361" customFormat="1" ht="39" customHeight="1">
      <c r="A5" s="1036" t="s">
        <v>57</v>
      </c>
      <c r="B5" s="1038" t="s">
        <v>226</v>
      </c>
      <c r="C5" s="42" t="s">
        <v>163</v>
      </c>
      <c r="D5" s="203" t="s">
        <v>17</v>
      </c>
      <c r="E5" s="69"/>
      <c r="F5" s="69"/>
      <c r="H5" s="69"/>
      <c r="I5" s="69"/>
      <c r="J5" s="69"/>
    </row>
    <row r="6" spans="1:11" s="361" customFormat="1">
      <c r="A6" s="1037"/>
      <c r="B6" s="1039"/>
      <c r="C6" s="42" t="s">
        <v>58</v>
      </c>
      <c r="D6" s="203" t="s">
        <v>58</v>
      </c>
      <c r="E6" s="69"/>
      <c r="F6" s="69"/>
      <c r="H6" s="69"/>
      <c r="I6" s="69"/>
      <c r="J6" s="69"/>
    </row>
    <row r="7" spans="1:11">
      <c r="A7" s="32" t="s">
        <v>52</v>
      </c>
      <c r="B7" s="55" t="s">
        <v>8</v>
      </c>
      <c r="C7" s="371">
        <v>3753.8</v>
      </c>
      <c r="D7" s="370">
        <v>3622.64</v>
      </c>
      <c r="E7" s="769"/>
      <c r="F7" s="432"/>
      <c r="H7" s="432"/>
      <c r="I7" s="432"/>
      <c r="J7" s="432"/>
      <c r="K7" s="356"/>
    </row>
    <row r="8" spans="1:11">
      <c r="A8" s="32"/>
      <c r="B8" s="47" t="s">
        <v>700</v>
      </c>
      <c r="C8" s="371">
        <f>'COMBUSTIBLES '!B13</f>
        <v>135</v>
      </c>
      <c r="D8" s="370">
        <f>'COMBUSTIBLES '!E13</f>
        <v>152</v>
      </c>
      <c r="E8" s="769"/>
      <c r="F8" s="432"/>
      <c r="H8" s="432"/>
      <c r="I8" s="432"/>
      <c r="J8" s="432"/>
      <c r="K8" s="356"/>
    </row>
    <row r="9" spans="1:11">
      <c r="A9" s="32" t="s">
        <v>269</v>
      </c>
      <c r="B9" s="55" t="s">
        <v>270</v>
      </c>
      <c r="C9" s="371" t="s">
        <v>40</v>
      </c>
      <c r="D9" s="370" t="s">
        <v>40</v>
      </c>
      <c r="E9" s="769"/>
      <c r="F9" s="358"/>
      <c r="H9" s="358"/>
      <c r="I9" s="358"/>
      <c r="J9" s="358"/>
      <c r="K9" s="356"/>
    </row>
    <row r="10" spans="1:11">
      <c r="A10" s="32" t="s">
        <v>60</v>
      </c>
      <c r="B10" s="55" t="s">
        <v>417</v>
      </c>
      <c r="C10" s="364">
        <f>+Rubros!P17</f>
        <v>19.650746433416984</v>
      </c>
      <c r="D10" s="363">
        <f>+C10</f>
        <v>19.650746433416984</v>
      </c>
      <c r="E10" s="769"/>
      <c r="F10" s="358"/>
      <c r="H10" s="358"/>
      <c r="I10" s="358"/>
      <c r="J10" s="358"/>
      <c r="K10" s="356"/>
    </row>
    <row r="11" spans="1:11">
      <c r="A11" s="32" t="s">
        <v>156</v>
      </c>
      <c r="B11" s="55" t="s">
        <v>1</v>
      </c>
      <c r="C11" s="364">
        <f>+Rubros!P53</f>
        <v>69.236965120290691</v>
      </c>
      <c r="D11" s="363">
        <f>+C11</f>
        <v>69.236965120290691</v>
      </c>
      <c r="E11" s="769"/>
      <c r="F11" s="358"/>
      <c r="H11" s="358"/>
      <c r="I11" s="358"/>
      <c r="J11" s="358"/>
      <c r="K11" s="356"/>
    </row>
    <row r="12" spans="1:11">
      <c r="A12" s="32" t="s">
        <v>158</v>
      </c>
      <c r="B12" s="55" t="s">
        <v>159</v>
      </c>
      <c r="C12" s="364">
        <f>+Rubros!U42</f>
        <v>3.9253300000000007</v>
      </c>
      <c r="D12" s="363">
        <f>+C12</f>
        <v>3.9253300000000007</v>
      </c>
      <c r="E12" s="769"/>
      <c r="F12" s="358"/>
      <c r="H12" s="358"/>
      <c r="I12" s="358"/>
      <c r="J12" s="358"/>
      <c r="K12" s="356"/>
    </row>
    <row r="13" spans="1:11">
      <c r="A13" s="33" t="s">
        <v>59</v>
      </c>
      <c r="B13" s="56" t="s">
        <v>12</v>
      </c>
      <c r="C13" s="43">
        <f>SUM(C7:C12)</f>
        <v>3981.6130415537077</v>
      </c>
      <c r="D13" s="35">
        <f>SUM(D7:D12)</f>
        <v>3867.4530415537074</v>
      </c>
      <c r="E13" s="769"/>
      <c r="F13" s="358"/>
      <c r="H13" s="358"/>
      <c r="I13" s="358"/>
      <c r="J13" s="358"/>
      <c r="K13" s="356"/>
    </row>
    <row r="14" spans="1:11">
      <c r="A14" s="32" t="s">
        <v>62</v>
      </c>
      <c r="B14" s="55" t="s">
        <v>160</v>
      </c>
      <c r="C14" s="367" t="s">
        <v>315</v>
      </c>
      <c r="D14" s="363" t="str">
        <f>+C14</f>
        <v>(1)</v>
      </c>
      <c r="E14" s="769"/>
      <c r="F14" s="358"/>
      <c r="H14" s="358"/>
      <c r="I14" s="358"/>
      <c r="J14" s="358"/>
      <c r="K14" s="356"/>
    </row>
    <row r="15" spans="1:11">
      <c r="A15" s="32" t="s">
        <v>639</v>
      </c>
      <c r="B15" s="55" t="s">
        <v>206</v>
      </c>
      <c r="C15" s="364" t="s">
        <v>38</v>
      </c>
      <c r="D15" s="363" t="s">
        <v>38</v>
      </c>
      <c r="E15" s="769"/>
      <c r="F15" s="358"/>
      <c r="H15" s="358"/>
      <c r="I15" s="358"/>
      <c r="J15" s="358"/>
      <c r="K15" s="356"/>
    </row>
    <row r="16" spans="1:11">
      <c r="A16" s="33" t="s">
        <v>638</v>
      </c>
      <c r="B16" s="56" t="s">
        <v>51</v>
      </c>
      <c r="C16" s="43">
        <f>SUM(C13:C15)</f>
        <v>3981.6130415537077</v>
      </c>
      <c r="D16" s="35">
        <f>SUM(D13:D15)</f>
        <v>3867.4530415537074</v>
      </c>
      <c r="E16" s="769"/>
      <c r="F16" s="433"/>
      <c r="H16" s="358"/>
      <c r="I16" s="358"/>
      <c r="J16" s="358"/>
      <c r="K16" s="356"/>
    </row>
    <row r="17" spans="1:13">
      <c r="A17" s="32" t="s">
        <v>63</v>
      </c>
      <c r="B17" s="55" t="s">
        <v>13</v>
      </c>
      <c r="C17" s="367" t="s">
        <v>315</v>
      </c>
      <c r="D17" s="363" t="str">
        <f>+C17</f>
        <v>(1)</v>
      </c>
      <c r="E17" s="769"/>
      <c r="F17" s="358"/>
      <c r="H17" s="358"/>
      <c r="I17" s="358"/>
      <c r="J17" s="358"/>
      <c r="K17" s="356"/>
    </row>
    <row r="18" spans="1:13">
      <c r="A18" s="32" t="s">
        <v>53</v>
      </c>
      <c r="B18" s="55" t="s">
        <v>465</v>
      </c>
      <c r="C18" s="371" t="str">
        <f>+A27</f>
        <v>****</v>
      </c>
      <c r="D18" s="363" t="s">
        <v>3</v>
      </c>
      <c r="E18" s="769"/>
      <c r="F18" s="358"/>
      <c r="H18" s="358"/>
      <c r="I18" s="358"/>
      <c r="J18" s="358"/>
      <c r="K18" s="356"/>
    </row>
    <row r="19" spans="1:13">
      <c r="A19" s="32" t="s">
        <v>54</v>
      </c>
      <c r="B19" s="55" t="s">
        <v>288</v>
      </c>
      <c r="C19" s="371" t="str">
        <f>+A28</f>
        <v>*****</v>
      </c>
      <c r="D19" s="363" t="str">
        <f>+C19</f>
        <v>*****</v>
      </c>
      <c r="E19" s="769"/>
      <c r="F19" s="358"/>
      <c r="H19" s="358"/>
      <c r="I19" s="358"/>
      <c r="J19" s="358"/>
      <c r="K19" s="356"/>
    </row>
    <row r="20" spans="1:13" ht="27" customHeight="1" thickBot="1">
      <c r="A20" s="36" t="s">
        <v>64</v>
      </c>
      <c r="B20" s="49" t="s">
        <v>463</v>
      </c>
      <c r="C20" s="44"/>
      <c r="D20" s="38"/>
      <c r="E20" s="769"/>
      <c r="F20" s="358"/>
      <c r="H20" s="358"/>
      <c r="I20" s="358"/>
      <c r="J20" s="358"/>
      <c r="K20" s="356"/>
    </row>
    <row r="21" spans="1:13" ht="15.75" thickTop="1">
      <c r="A21" s="7"/>
      <c r="B21" s="8"/>
      <c r="C21" s="9"/>
      <c r="D21" s="9"/>
      <c r="E21" s="9"/>
      <c r="F21" s="9"/>
      <c r="G21" s="9"/>
      <c r="H21" s="9"/>
      <c r="I21" s="9"/>
      <c r="J21" s="9"/>
      <c r="K21" s="9"/>
    </row>
    <row r="22" spans="1:13" ht="15" customHeight="1">
      <c r="A22" s="372"/>
      <c r="B22" s="149" t="s">
        <v>410</v>
      </c>
      <c r="C22" s="77"/>
      <c r="D22" s="77"/>
      <c r="E22" s="77"/>
      <c r="F22" s="77"/>
      <c r="G22" s="77"/>
      <c r="H22" s="77"/>
      <c r="I22" s="77"/>
      <c r="J22" s="77"/>
      <c r="K22" s="77"/>
    </row>
    <row r="23" spans="1:13" ht="15" customHeight="1">
      <c r="A23" s="374" t="s">
        <v>41</v>
      </c>
      <c r="B23" s="1021" t="s">
        <v>464</v>
      </c>
      <c r="C23" s="1021"/>
      <c r="D23" s="1021"/>
      <c r="E23" s="1021"/>
      <c r="F23" s="1021"/>
      <c r="G23" s="1021"/>
      <c r="H23" s="1021"/>
      <c r="I23" s="1021"/>
      <c r="J23" s="821"/>
      <c r="K23" s="841"/>
    </row>
    <row r="24" spans="1:13" ht="15" customHeight="1">
      <c r="A24" s="374" t="s">
        <v>40</v>
      </c>
      <c r="B24" s="1021" t="s">
        <v>642</v>
      </c>
      <c r="C24" s="1021"/>
      <c r="D24" s="1021"/>
      <c r="E24" s="1021"/>
      <c r="F24" s="1021"/>
      <c r="G24" s="1021"/>
      <c r="H24" s="1021"/>
      <c r="I24" s="1021"/>
      <c r="J24" s="821"/>
      <c r="K24" s="841"/>
    </row>
    <row r="25" spans="1:13" ht="15" customHeight="1">
      <c r="A25" s="374"/>
      <c r="B25" s="1021" t="s">
        <v>643</v>
      </c>
      <c r="C25" s="1021"/>
      <c r="D25" s="1021"/>
      <c r="E25" s="1021"/>
      <c r="F25" s="1021"/>
      <c r="G25" s="1021"/>
      <c r="H25" s="1021"/>
      <c r="I25" s="1021"/>
      <c r="J25" s="821"/>
      <c r="K25" s="841"/>
    </row>
    <row r="26" spans="1:13">
      <c r="A26" s="374" t="s">
        <v>38</v>
      </c>
      <c r="B26" s="1021" t="s">
        <v>466</v>
      </c>
      <c r="C26" s="1021"/>
      <c r="D26" s="1021"/>
      <c r="E26" s="1021"/>
      <c r="F26" s="1021"/>
      <c r="G26" s="1021"/>
      <c r="H26" s="1021"/>
      <c r="I26" s="1021"/>
      <c r="J26" s="821"/>
      <c r="K26" s="841"/>
    </row>
    <row r="27" spans="1:13" ht="32.25" customHeight="1">
      <c r="A27" s="374" t="s">
        <v>37</v>
      </c>
      <c r="B27" s="1021" t="s">
        <v>461</v>
      </c>
      <c r="C27" s="1021"/>
      <c r="D27" s="1021"/>
      <c r="E27" s="1021"/>
      <c r="F27" s="1021"/>
      <c r="G27" s="1021"/>
      <c r="H27" s="1021"/>
      <c r="I27" s="1021"/>
      <c r="J27" s="821"/>
      <c r="K27" s="841"/>
    </row>
    <row r="28" spans="1:13">
      <c r="A28" s="372" t="s">
        <v>208</v>
      </c>
      <c r="B28" s="1021" t="s">
        <v>640</v>
      </c>
      <c r="C28" s="1021"/>
      <c r="D28" s="1021"/>
      <c r="E28" s="1021"/>
      <c r="F28" s="1021"/>
      <c r="G28" s="1021"/>
      <c r="H28" s="1021"/>
      <c r="I28" s="1021"/>
      <c r="J28" s="821"/>
      <c r="K28" s="841"/>
    </row>
    <row r="29" spans="1:13">
      <c r="A29" s="372"/>
      <c r="B29" s="1021" t="s">
        <v>641</v>
      </c>
      <c r="C29" s="1021"/>
      <c r="D29" s="1021"/>
      <c r="E29" s="1021"/>
      <c r="F29" s="1021"/>
      <c r="G29" s="1021"/>
      <c r="H29" s="1021"/>
      <c r="I29" s="1021"/>
      <c r="J29" s="821"/>
      <c r="K29" s="841"/>
    </row>
    <row r="30" spans="1:13">
      <c r="A30" s="372" t="s">
        <v>315</v>
      </c>
      <c r="B30" s="1021" t="s">
        <v>657</v>
      </c>
      <c r="C30" s="1021"/>
      <c r="D30" s="1021"/>
      <c r="E30" s="1021"/>
      <c r="F30" s="1021"/>
      <c r="G30" s="1021"/>
      <c r="H30" s="1021"/>
      <c r="I30" s="1021"/>
      <c r="J30" s="1021"/>
      <c r="K30" s="1021"/>
      <c r="L30" s="1021"/>
      <c r="M30" s="1021"/>
    </row>
    <row r="31" spans="1:13" ht="15.75" thickBot="1">
      <c r="A31" s="372"/>
      <c r="B31" s="403"/>
      <c r="C31" s="403"/>
      <c r="D31" s="863"/>
      <c r="E31" s="403"/>
      <c r="F31" s="822"/>
      <c r="G31" s="403"/>
      <c r="H31" s="863"/>
      <c r="I31" s="403"/>
      <c r="J31" s="822"/>
      <c r="K31" s="842"/>
    </row>
    <row r="32" spans="1:13" ht="18.75" customHeight="1" outlineLevel="1" thickTop="1">
      <c r="A32" s="357"/>
      <c r="B32" s="53" t="s">
        <v>403</v>
      </c>
      <c r="C32" s="1063" t="s">
        <v>531</v>
      </c>
      <c r="D32" s="1064"/>
      <c r="E32" s="1064"/>
      <c r="F32" s="1064"/>
      <c r="G32" s="1067"/>
      <c r="H32" s="865"/>
      <c r="I32" s="1063" t="s">
        <v>540</v>
      </c>
      <c r="J32" s="1064"/>
      <c r="K32" s="1064"/>
      <c r="L32" s="1064"/>
      <c r="M32" s="1064"/>
    </row>
    <row r="33" spans="1:13" ht="24.75" customHeight="1" outlineLevel="1">
      <c r="A33" s="434"/>
      <c r="B33" s="143" t="s">
        <v>445</v>
      </c>
      <c r="C33" s="1063"/>
      <c r="D33" s="1064"/>
      <c r="E33" s="1064"/>
      <c r="F33" s="1064"/>
      <c r="G33" s="1067"/>
      <c r="H33" s="865"/>
      <c r="I33" s="1063"/>
      <c r="J33" s="1064"/>
      <c r="K33" s="1064"/>
      <c r="L33" s="1064"/>
      <c r="M33" s="1064"/>
    </row>
    <row r="34" spans="1:13" ht="29.25" customHeight="1" outlineLevel="1">
      <c r="A34" s="359"/>
      <c r="B34" s="46" t="s">
        <v>446</v>
      </c>
      <c r="C34" s="1065"/>
      <c r="D34" s="1066"/>
      <c r="E34" s="1066"/>
      <c r="F34" s="1066"/>
      <c r="G34" s="1096"/>
      <c r="H34" s="864"/>
      <c r="I34" s="1065"/>
      <c r="J34" s="1066"/>
      <c r="K34" s="1066"/>
      <c r="L34" s="1066"/>
      <c r="M34" s="1066"/>
    </row>
    <row r="35" spans="1:13" s="361" customFormat="1" outlineLevel="1">
      <c r="A35" s="1036" t="s">
        <v>57</v>
      </c>
      <c r="B35" s="1038" t="s">
        <v>226</v>
      </c>
      <c r="C35" s="42" t="s">
        <v>19</v>
      </c>
      <c r="D35" s="42"/>
      <c r="E35" s="42" t="s">
        <v>19</v>
      </c>
      <c r="F35" s="829"/>
      <c r="G35" s="57" t="s">
        <v>348</v>
      </c>
      <c r="H35" s="829"/>
      <c r="I35" s="50" t="str">
        <f>+C35</f>
        <v>Gasolina Corriente</v>
      </c>
      <c r="J35" s="50"/>
      <c r="K35" s="50"/>
      <c r="L35" s="50" t="str">
        <f>+E35</f>
        <v>Gasolina Corriente</v>
      </c>
      <c r="M35" s="203" t="str">
        <f>+G35</f>
        <v>B10</v>
      </c>
    </row>
    <row r="36" spans="1:13" s="361" customFormat="1" outlineLevel="1">
      <c r="A36" s="1036"/>
      <c r="B36" s="1038"/>
      <c r="C36" s="747"/>
      <c r="D36" s="862"/>
      <c r="E36" s="199">
        <v>0.08</v>
      </c>
      <c r="F36" s="830"/>
      <c r="G36" s="144">
        <v>0.1</v>
      </c>
      <c r="H36" s="144"/>
      <c r="I36" s="144"/>
      <c r="J36" s="144"/>
      <c r="K36" s="144"/>
      <c r="L36" s="199">
        <v>0.08</v>
      </c>
      <c r="M36" s="142">
        <v>0.1</v>
      </c>
    </row>
    <row r="37" spans="1:13" s="361" customFormat="1" outlineLevel="1">
      <c r="A37" s="1037"/>
      <c r="B37" s="1039"/>
      <c r="C37" s="42" t="s">
        <v>58</v>
      </c>
      <c r="D37" s="42"/>
      <c r="E37" s="42" t="s">
        <v>58</v>
      </c>
      <c r="F37" s="829"/>
      <c r="G37" s="57" t="s">
        <v>58</v>
      </c>
      <c r="H37" s="829"/>
      <c r="I37" s="50" t="s">
        <v>58</v>
      </c>
      <c r="J37" s="50"/>
      <c r="K37" s="50"/>
      <c r="L37" s="50" t="s">
        <v>58</v>
      </c>
      <c r="M37" s="203" t="s">
        <v>58</v>
      </c>
    </row>
    <row r="38" spans="1:13" outlineLevel="1">
      <c r="A38" s="32" t="s">
        <v>52</v>
      </c>
      <c r="B38" s="55" t="s">
        <v>8</v>
      </c>
      <c r="C38" s="43">
        <f>'CORRIENTE OXIGENADA'!C7</f>
        <v>3893.32</v>
      </c>
      <c r="D38" s="43"/>
      <c r="E38" s="43">
        <f>+L38</f>
        <v>4238.75</v>
      </c>
      <c r="F38" s="730"/>
      <c r="G38" s="58">
        <f>+M38</f>
        <v>4657.07</v>
      </c>
      <c r="H38" s="730"/>
      <c r="I38" s="362">
        <f>C38</f>
        <v>3893.32</v>
      </c>
      <c r="J38" s="364"/>
      <c r="K38" s="364"/>
      <c r="L38" s="371">
        <f>+'CORRIENTE OXIGENADA'!D10</f>
        <v>4238.75</v>
      </c>
      <c r="M38" s="370">
        <f>+BIODIESEL!H10</f>
        <v>4657.07</v>
      </c>
    </row>
    <row r="39" spans="1:13" outlineLevel="1">
      <c r="A39" s="32" t="s">
        <v>517</v>
      </c>
      <c r="B39" s="47" t="s">
        <v>518</v>
      </c>
      <c r="C39" s="755" t="str">
        <f t="shared" ref="C39:C47" si="0">+E39</f>
        <v>------------------</v>
      </c>
      <c r="D39" s="755"/>
      <c r="E39" s="367" t="s">
        <v>166</v>
      </c>
      <c r="F39" s="729"/>
      <c r="G39" s="430" t="s">
        <v>166</v>
      </c>
      <c r="H39" s="728"/>
      <c r="I39" s="362">
        <f>'CORRIENTE OXIGENADA'!C11</f>
        <v>490</v>
      </c>
      <c r="J39" s="364"/>
      <c r="K39" s="364"/>
      <c r="L39" s="367">
        <f>+'CORRIENTE OXIGENADA'!D11</f>
        <v>450.8</v>
      </c>
      <c r="M39" s="363">
        <f>+BIODIESEL!H11</f>
        <v>422.1</v>
      </c>
    </row>
    <row r="40" spans="1:13" outlineLevel="1">
      <c r="A40" s="32"/>
      <c r="B40" s="47" t="s">
        <v>530</v>
      </c>
      <c r="C40" s="755" t="str">
        <f t="shared" ref="C40" si="1">+E40</f>
        <v>------------------</v>
      </c>
      <c r="D40" s="755"/>
      <c r="E40" s="367" t="s">
        <v>166</v>
      </c>
      <c r="F40" s="729"/>
      <c r="G40" s="430"/>
      <c r="H40" s="728"/>
      <c r="I40" s="362" t="str">
        <f>'CORRIENTE OXIGENADA'!C12</f>
        <v>(3)</v>
      </c>
      <c r="J40" s="364"/>
      <c r="K40" s="364"/>
      <c r="L40" s="367" t="str">
        <f>+'CORRIENTE OXIGENADA'!D12</f>
        <v>(3)</v>
      </c>
      <c r="M40" s="363" t="str">
        <f>+BIODIESEL!H12</f>
        <v>(3)</v>
      </c>
    </row>
    <row r="41" spans="1:13" outlineLevel="1">
      <c r="A41" s="32"/>
      <c r="B41" s="47" t="s">
        <v>700</v>
      </c>
      <c r="C41" s="755">
        <f>'COMBUSTIBLES '!B13</f>
        <v>135</v>
      </c>
      <c r="D41" s="755"/>
      <c r="E41" s="367">
        <f>C41*(1-8%)</f>
        <v>124.2</v>
      </c>
      <c r="F41" s="729"/>
      <c r="G41" s="430">
        <f>BIODIESEL!H13</f>
        <v>136.80000000000001</v>
      </c>
      <c r="H41" s="728"/>
      <c r="I41" s="362">
        <f>'CORRIENTE OXIGENADA'!C13</f>
        <v>135</v>
      </c>
      <c r="J41" s="364"/>
      <c r="K41" s="364"/>
      <c r="L41" s="367">
        <f>+'CORRIENTE OXIGENADA'!D13</f>
        <v>124.2</v>
      </c>
      <c r="M41" s="363">
        <f>+BIODIESEL!H13</f>
        <v>136.80000000000001</v>
      </c>
    </row>
    <row r="42" spans="1:13" outlineLevel="1">
      <c r="A42" s="32" t="s">
        <v>55</v>
      </c>
      <c r="B42" s="47" t="s">
        <v>519</v>
      </c>
      <c r="C42" s="755" t="str">
        <f t="shared" si="0"/>
        <v>***</v>
      </c>
      <c r="D42" s="755"/>
      <c r="E42" s="371" t="str">
        <f>+A63</f>
        <v>***</v>
      </c>
      <c r="F42" s="731"/>
      <c r="G42" s="430" t="str">
        <f>+E42</f>
        <v>***</v>
      </c>
      <c r="H42" s="728"/>
      <c r="I42" s="362" t="str">
        <f t="shared" ref="I42:I47" si="2">+L42</f>
        <v>***</v>
      </c>
      <c r="J42" s="364"/>
      <c r="K42" s="364"/>
      <c r="L42" s="371" t="str">
        <f>+E42</f>
        <v>***</v>
      </c>
      <c r="M42" s="363" t="str">
        <f>+G42</f>
        <v>***</v>
      </c>
    </row>
    <row r="43" spans="1:13" outlineLevel="1">
      <c r="A43" s="32" t="s">
        <v>627</v>
      </c>
      <c r="B43" s="47" t="s">
        <v>628</v>
      </c>
      <c r="C43" s="755" t="str">
        <f t="shared" si="0"/>
        <v>N.A.</v>
      </c>
      <c r="D43" s="755"/>
      <c r="E43" s="371" t="s">
        <v>629</v>
      </c>
      <c r="F43" s="731"/>
      <c r="G43" s="363" t="str">
        <f>+A69</f>
        <v>*******</v>
      </c>
      <c r="H43" s="728"/>
      <c r="I43" s="364" t="str">
        <f t="shared" si="2"/>
        <v>*******</v>
      </c>
      <c r="J43" s="364"/>
      <c r="K43" s="364"/>
      <c r="L43" s="371" t="str">
        <f>+A69</f>
        <v>*******</v>
      </c>
      <c r="M43" s="363" t="str">
        <f>+A69</f>
        <v>*******</v>
      </c>
    </row>
    <row r="44" spans="1:13" outlineLevel="1">
      <c r="A44" s="32" t="s">
        <v>60</v>
      </c>
      <c r="B44" s="55" t="s">
        <v>417</v>
      </c>
      <c r="C44" s="751">
        <f t="shared" si="0"/>
        <v>19.650746433416984</v>
      </c>
      <c r="D44" s="751"/>
      <c r="E44" s="364">
        <f>+Rubros!N17</f>
        <v>19.650746433416984</v>
      </c>
      <c r="F44" s="728"/>
      <c r="G44" s="430">
        <f>+E44</f>
        <v>19.650746433416984</v>
      </c>
      <c r="H44" s="728"/>
      <c r="I44" s="362">
        <f t="shared" si="2"/>
        <v>19.650746433416984</v>
      </c>
      <c r="J44" s="364"/>
      <c r="K44" s="364"/>
      <c r="L44" s="364">
        <f>+Rubros!N17</f>
        <v>19.650746433416984</v>
      </c>
      <c r="M44" s="363">
        <f>+L44</f>
        <v>19.650746433416984</v>
      </c>
    </row>
    <row r="45" spans="1:13" outlineLevel="1">
      <c r="A45" s="32" t="s">
        <v>156</v>
      </c>
      <c r="B45" s="55" t="s">
        <v>1</v>
      </c>
      <c r="C45" s="751">
        <f t="shared" si="0"/>
        <v>69.236965120290691</v>
      </c>
      <c r="D45" s="751"/>
      <c r="E45" s="371">
        <f>+Rubros!N53</f>
        <v>69.236965120290691</v>
      </c>
      <c r="F45" s="731"/>
      <c r="G45" s="435">
        <f>+E45</f>
        <v>69.236965120290691</v>
      </c>
      <c r="H45" s="731"/>
      <c r="I45" s="369">
        <f t="shared" si="2"/>
        <v>69.236965120290691</v>
      </c>
      <c r="J45" s="371"/>
      <c r="K45" s="371"/>
      <c r="L45" s="371">
        <f>+Rubros!O53</f>
        <v>69.236965120290691</v>
      </c>
      <c r="M45" s="370">
        <f>+L45</f>
        <v>69.236965120290691</v>
      </c>
    </row>
    <row r="46" spans="1:13" outlineLevel="1">
      <c r="A46" s="32" t="s">
        <v>158</v>
      </c>
      <c r="B46" s="55" t="s">
        <v>159</v>
      </c>
      <c r="C46" s="751">
        <f t="shared" si="0"/>
        <v>11.49548804</v>
      </c>
      <c r="D46" s="751"/>
      <c r="E46" s="371">
        <f>+Rubros!V42</f>
        <v>11.49548804</v>
      </c>
      <c r="F46" s="731"/>
      <c r="G46" s="435">
        <f>+Rubros!W42</f>
        <v>11.49548804</v>
      </c>
      <c r="H46" s="731"/>
      <c r="I46" s="369">
        <f t="shared" si="2"/>
        <v>11.49548804</v>
      </c>
      <c r="J46" s="371"/>
      <c r="K46" s="371"/>
      <c r="L46" s="371">
        <f>+Rubros!X42</f>
        <v>11.49548804</v>
      </c>
      <c r="M46" s="370">
        <f>+Rubros!Y42</f>
        <v>11.49548804</v>
      </c>
    </row>
    <row r="47" spans="1:13" outlineLevel="1">
      <c r="A47" s="32"/>
      <c r="B47" s="55" t="s">
        <v>11</v>
      </c>
      <c r="C47" s="751">
        <f t="shared" si="0"/>
        <v>71.510000000000005</v>
      </c>
      <c r="D47" s="751"/>
      <c r="E47" s="367">
        <f>+ARAUCA!C16</f>
        <v>71.510000000000005</v>
      </c>
      <c r="F47" s="729"/>
      <c r="G47" s="430">
        <f>+E47</f>
        <v>71.510000000000005</v>
      </c>
      <c r="H47" s="728"/>
      <c r="I47" s="362">
        <f t="shared" si="2"/>
        <v>71.510000000000005</v>
      </c>
      <c r="J47" s="364"/>
      <c r="K47" s="364"/>
      <c r="L47" s="367">
        <f>+E47</f>
        <v>71.510000000000005</v>
      </c>
      <c r="M47" s="363">
        <f>+E47</f>
        <v>71.510000000000005</v>
      </c>
    </row>
    <row r="48" spans="1:13" outlineLevel="1">
      <c r="A48" s="33" t="s">
        <v>59</v>
      </c>
      <c r="B48" s="56" t="s">
        <v>12</v>
      </c>
      <c r="C48" s="793">
        <f t="shared" ref="C48:M48" si="3">SUM(C38:C47)</f>
        <v>4200.2131995937079</v>
      </c>
      <c r="D48" s="793"/>
      <c r="E48" s="43">
        <f t="shared" si="3"/>
        <v>4534.8431995937081</v>
      </c>
      <c r="F48" s="730"/>
      <c r="G48" s="58">
        <f t="shared" si="3"/>
        <v>4965.7631995937081</v>
      </c>
      <c r="H48" s="730"/>
      <c r="I48" s="51">
        <f t="shared" si="3"/>
        <v>4690.2131995937079</v>
      </c>
      <c r="J48" s="43"/>
      <c r="K48" s="43"/>
      <c r="L48" s="43">
        <f t="shared" si="3"/>
        <v>4985.6431995937082</v>
      </c>
      <c r="M48" s="35">
        <f t="shared" si="3"/>
        <v>5387.8631995937085</v>
      </c>
    </row>
    <row r="49" spans="1:13" outlineLevel="1">
      <c r="A49" s="32" t="s">
        <v>62</v>
      </c>
      <c r="B49" s="55" t="s">
        <v>160</v>
      </c>
      <c r="C49" s="728" t="str">
        <f>+E49</f>
        <v>*</v>
      </c>
      <c r="D49" s="728"/>
      <c r="E49" s="367" t="s">
        <v>41</v>
      </c>
      <c r="F49" s="729"/>
      <c r="G49" s="430" t="str">
        <f>+E49</f>
        <v>*</v>
      </c>
      <c r="H49" s="728"/>
      <c r="I49" s="362" t="str">
        <f>+L49</f>
        <v>*</v>
      </c>
      <c r="J49" s="364"/>
      <c r="K49" s="364"/>
      <c r="L49" s="367" t="str">
        <f>+A61</f>
        <v>*</v>
      </c>
      <c r="M49" s="363" t="str">
        <f>+A61</f>
        <v>*</v>
      </c>
    </row>
    <row r="50" spans="1:13" outlineLevel="1">
      <c r="A50" s="32" t="s">
        <v>161</v>
      </c>
      <c r="B50" s="55" t="s">
        <v>278</v>
      </c>
      <c r="C50" s="728" t="str">
        <f>+E50</f>
        <v>**</v>
      </c>
      <c r="D50" s="728"/>
      <c r="E50" s="371" t="str">
        <f>+A62</f>
        <v>**</v>
      </c>
      <c r="F50" s="731"/>
      <c r="G50" s="435" t="str">
        <f>+E50</f>
        <v>**</v>
      </c>
      <c r="H50" s="731"/>
      <c r="I50" s="369" t="str">
        <f>+L50</f>
        <v>**</v>
      </c>
      <c r="J50" s="371"/>
      <c r="K50" s="371"/>
      <c r="L50" s="371" t="str">
        <f>+G50</f>
        <v>**</v>
      </c>
      <c r="M50" s="370" t="str">
        <f>+L50</f>
        <v>**</v>
      </c>
    </row>
    <row r="51" spans="1:13" outlineLevel="1">
      <c r="A51" s="32" t="s">
        <v>167</v>
      </c>
      <c r="B51" s="55" t="s">
        <v>215</v>
      </c>
      <c r="C51" s="728" t="str">
        <f>+E51</f>
        <v>****</v>
      </c>
      <c r="D51" s="728"/>
      <c r="E51" s="364" t="str">
        <f>+A64</f>
        <v>****</v>
      </c>
      <c r="F51" s="728"/>
      <c r="G51" s="430" t="str">
        <f>+A64</f>
        <v>****</v>
      </c>
      <c r="H51" s="728"/>
      <c r="I51" s="362" t="str">
        <f>+L51</f>
        <v>****</v>
      </c>
      <c r="J51" s="364"/>
      <c r="K51" s="364"/>
      <c r="L51" s="364" t="str">
        <f>+A64</f>
        <v>****</v>
      </c>
      <c r="M51" s="363" t="str">
        <f>+A64</f>
        <v>****</v>
      </c>
    </row>
    <row r="52" spans="1:13" outlineLevel="1">
      <c r="A52" s="33" t="s">
        <v>61</v>
      </c>
      <c r="B52" s="56" t="s">
        <v>51</v>
      </c>
      <c r="C52" s="793">
        <f t="shared" ref="C52:M52" si="4">SUM(C48:C51)</f>
        <v>4200.2131995937079</v>
      </c>
      <c r="D52" s="793"/>
      <c r="E52" s="43">
        <f t="shared" si="4"/>
        <v>4534.8431995937081</v>
      </c>
      <c r="F52" s="730"/>
      <c r="G52" s="58">
        <f t="shared" si="4"/>
        <v>4965.7631995937081</v>
      </c>
      <c r="H52" s="730"/>
      <c r="I52" s="51">
        <f t="shared" si="4"/>
        <v>4690.2131995937079</v>
      </c>
      <c r="J52" s="43"/>
      <c r="K52" s="43"/>
      <c r="L52" s="43">
        <f t="shared" si="4"/>
        <v>4985.6431995937082</v>
      </c>
      <c r="M52" s="35">
        <f t="shared" si="4"/>
        <v>5387.8631995937085</v>
      </c>
    </row>
    <row r="53" spans="1:13" outlineLevel="1">
      <c r="A53" s="32" t="s">
        <v>63</v>
      </c>
      <c r="B53" s="55" t="s">
        <v>13</v>
      </c>
      <c r="C53" s="728" t="str">
        <f>+E53</f>
        <v>********</v>
      </c>
      <c r="D53" s="728"/>
      <c r="E53" s="371" t="str">
        <f>+L53</f>
        <v>********</v>
      </c>
      <c r="F53" s="731"/>
      <c r="G53" s="430" t="str">
        <f>+E53</f>
        <v>********</v>
      </c>
      <c r="H53" s="728"/>
      <c r="I53" s="362" t="str">
        <f>+L53</f>
        <v>********</v>
      </c>
      <c r="J53" s="364"/>
      <c r="K53" s="364"/>
      <c r="L53" s="371" t="str">
        <f>+A70</f>
        <v>********</v>
      </c>
      <c r="M53" s="363" t="str">
        <f>+A70</f>
        <v>********</v>
      </c>
    </row>
    <row r="54" spans="1:13" outlineLevel="1">
      <c r="A54" s="32" t="s">
        <v>53</v>
      </c>
      <c r="B54" s="55" t="s">
        <v>465</v>
      </c>
      <c r="C54" s="728" t="str">
        <f>+E54</f>
        <v>*****</v>
      </c>
      <c r="D54" s="728"/>
      <c r="E54" s="371" t="str">
        <f>+A65</f>
        <v>*****</v>
      </c>
      <c r="F54" s="731"/>
      <c r="G54" s="430" t="s">
        <v>15</v>
      </c>
      <c r="H54" s="728"/>
      <c r="I54" s="369" t="str">
        <f>+L54</f>
        <v>*****</v>
      </c>
      <c r="J54" s="371"/>
      <c r="K54" s="371"/>
      <c r="L54" s="371" t="str">
        <f>+E54</f>
        <v>*****</v>
      </c>
      <c r="M54" s="363" t="s">
        <v>15</v>
      </c>
    </row>
    <row r="55" spans="1:13" outlineLevel="1">
      <c r="A55" s="32" t="s">
        <v>54</v>
      </c>
      <c r="B55" s="55" t="s">
        <v>288</v>
      </c>
      <c r="C55" s="728" t="str">
        <f>+E55</f>
        <v>*********</v>
      </c>
      <c r="D55" s="728"/>
      <c r="E55" s="371" t="str">
        <f>+A71</f>
        <v>*********</v>
      </c>
      <c r="F55" s="731"/>
      <c r="G55" s="435" t="str">
        <f>+E55</f>
        <v>*********</v>
      </c>
      <c r="H55" s="731"/>
      <c r="I55" s="369" t="str">
        <f>+L55</f>
        <v>*********</v>
      </c>
      <c r="J55" s="371"/>
      <c r="K55" s="371"/>
      <c r="L55" s="371" t="str">
        <f>+G55</f>
        <v>*********</v>
      </c>
      <c r="M55" s="370" t="str">
        <f>+L55</f>
        <v>*********</v>
      </c>
    </row>
    <row r="56" spans="1:13" ht="27.75" customHeight="1" outlineLevel="1" thickBot="1">
      <c r="A56" s="36" t="s">
        <v>64</v>
      </c>
      <c r="B56" s="49" t="s">
        <v>463</v>
      </c>
      <c r="C56" s="752"/>
      <c r="D56" s="752"/>
      <c r="E56" s="44"/>
      <c r="F56" s="732"/>
      <c r="G56" s="59"/>
      <c r="H56" s="732"/>
      <c r="I56" s="52"/>
      <c r="J56" s="44"/>
      <c r="K56" s="44"/>
      <c r="L56" s="44"/>
      <c r="M56" s="38"/>
    </row>
    <row r="57" spans="1:13" ht="15.75" outlineLevel="1" thickTop="1">
      <c r="A57" s="7"/>
      <c r="B57" s="8"/>
      <c r="C57" s="9"/>
      <c r="D57" s="9"/>
      <c r="E57" s="9"/>
      <c r="F57" s="9"/>
      <c r="G57" s="9"/>
      <c r="H57" s="9"/>
      <c r="I57" s="9"/>
      <c r="J57" s="9"/>
      <c r="K57" s="9"/>
    </row>
    <row r="58" spans="1:13" ht="15" customHeight="1" outlineLevel="1">
      <c r="A58" s="372"/>
      <c r="B58" s="1040"/>
      <c r="C58" s="1040"/>
      <c r="D58" s="1040"/>
      <c r="E58" s="1040"/>
      <c r="F58" s="1040"/>
      <c r="G58" s="1040"/>
      <c r="H58" s="1040"/>
      <c r="I58" s="1040"/>
      <c r="J58" s="822"/>
      <c r="K58" s="842"/>
    </row>
    <row r="59" spans="1:13" outlineLevel="1">
      <c r="A59" s="372"/>
      <c r="B59" s="1021" t="s">
        <v>382</v>
      </c>
      <c r="C59" s="1021"/>
      <c r="D59" s="1021"/>
      <c r="E59" s="1021"/>
      <c r="F59" s="1021"/>
      <c r="G59" s="1021"/>
      <c r="H59" s="1021"/>
      <c r="I59" s="1021"/>
      <c r="J59" s="821"/>
      <c r="K59" s="841"/>
      <c r="L59" s="475"/>
      <c r="M59" s="475"/>
    </row>
    <row r="60" spans="1:13" ht="15" customHeight="1" outlineLevel="1">
      <c r="A60" s="404">
        <v>1</v>
      </c>
      <c r="B60" s="1021" t="s">
        <v>464</v>
      </c>
      <c r="C60" s="1021"/>
      <c r="D60" s="1021"/>
      <c r="E60" s="1021"/>
      <c r="F60" s="1021"/>
      <c r="G60" s="1021"/>
      <c r="H60" s="1021"/>
      <c r="I60" s="1021"/>
      <c r="J60" s="821"/>
      <c r="K60" s="841"/>
      <c r="L60" s="475"/>
      <c r="M60" s="475"/>
    </row>
    <row r="61" spans="1:13" ht="15" customHeight="1" outlineLevel="1">
      <c r="A61" s="372" t="s">
        <v>41</v>
      </c>
      <c r="B61" s="1021" t="s">
        <v>632</v>
      </c>
      <c r="C61" s="1021"/>
      <c r="D61" s="1021"/>
      <c r="E61" s="1021"/>
      <c r="F61" s="1021"/>
      <c r="G61" s="1021"/>
      <c r="H61" s="1021"/>
      <c r="I61" s="1021"/>
      <c r="J61" s="1021"/>
      <c r="K61" s="1021"/>
      <c r="L61" s="1021"/>
      <c r="M61" s="1021"/>
    </row>
    <row r="62" spans="1:13" outlineLevel="1">
      <c r="A62" s="374" t="s">
        <v>40</v>
      </c>
      <c r="B62" s="1021" t="s">
        <v>467</v>
      </c>
      <c r="C62" s="1021"/>
      <c r="D62" s="1021"/>
      <c r="E62" s="1021"/>
      <c r="F62" s="1021"/>
      <c r="G62" s="1021"/>
      <c r="H62" s="1021"/>
      <c r="I62" s="1021"/>
      <c r="J62" s="821"/>
      <c r="K62" s="841"/>
      <c r="L62" s="475"/>
      <c r="M62" s="475"/>
    </row>
    <row r="63" spans="1:13" outlineLevel="1">
      <c r="A63" s="374" t="s">
        <v>38</v>
      </c>
      <c r="B63" s="483" t="s">
        <v>504</v>
      </c>
      <c r="C63" s="483"/>
      <c r="D63" s="861"/>
      <c r="E63" s="483"/>
      <c r="F63" s="821"/>
      <c r="G63" s="483"/>
      <c r="H63" s="861"/>
      <c r="I63" s="483"/>
      <c r="J63" s="821"/>
      <c r="K63" s="841"/>
      <c r="L63" s="475"/>
      <c r="M63" s="475"/>
    </row>
    <row r="64" spans="1:13" ht="15" customHeight="1" outlineLevel="1">
      <c r="A64" s="374" t="s">
        <v>37</v>
      </c>
      <c r="B64" s="1021" t="s">
        <v>457</v>
      </c>
      <c r="C64" s="1021"/>
      <c r="D64" s="1021"/>
      <c r="E64" s="1021"/>
      <c r="F64" s="1021"/>
      <c r="G64" s="1021"/>
      <c r="H64" s="861"/>
      <c r="I64" s="474"/>
      <c r="J64" s="821"/>
      <c r="K64" s="841"/>
      <c r="L64" s="475"/>
      <c r="M64" s="475"/>
    </row>
    <row r="65" spans="1:13" outlineLevel="1">
      <c r="A65" s="372" t="s">
        <v>208</v>
      </c>
      <c r="B65" s="1021" t="s">
        <v>461</v>
      </c>
      <c r="C65" s="1021"/>
      <c r="D65" s="1021"/>
      <c r="E65" s="1021"/>
      <c r="F65" s="1021"/>
      <c r="G65" s="1021"/>
      <c r="H65" s="1021"/>
      <c r="I65" s="1021"/>
      <c r="J65" s="821"/>
      <c r="K65" s="841"/>
      <c r="L65" s="475"/>
      <c r="M65" s="475"/>
    </row>
    <row r="66" spans="1:13" outlineLevel="1">
      <c r="A66" s="372" t="s">
        <v>223</v>
      </c>
      <c r="B66" s="1021" t="s">
        <v>713</v>
      </c>
      <c r="C66" s="1021"/>
      <c r="D66" s="1021"/>
      <c r="E66" s="1021"/>
      <c r="F66" s="1021"/>
      <c r="G66" s="1021"/>
      <c r="H66" s="1021"/>
      <c r="I66" s="1021"/>
      <c r="J66" s="1021"/>
      <c r="K66" s="916"/>
      <c r="L66" s="475"/>
      <c r="M66" s="475"/>
    </row>
    <row r="67" spans="1:13" outlineLevel="1">
      <c r="A67" s="372"/>
      <c r="B67" s="1021" t="s">
        <v>715</v>
      </c>
      <c r="C67" s="1021"/>
      <c r="D67" s="1021"/>
      <c r="E67" s="1021"/>
      <c r="F67" s="1021"/>
      <c r="G67" s="1021"/>
      <c r="H67" s="1021"/>
      <c r="I67" s="1021"/>
      <c r="J67" s="1021"/>
      <c r="K67" s="916"/>
      <c r="L67" s="475"/>
      <c r="M67" s="475"/>
    </row>
    <row r="68" spans="1:13">
      <c r="B68" s="1021" t="s">
        <v>714</v>
      </c>
      <c r="C68" s="1021"/>
      <c r="D68" s="1021"/>
      <c r="E68" s="1021"/>
      <c r="F68" s="1021"/>
      <c r="G68" s="1021"/>
      <c r="H68" s="1021"/>
      <c r="I68" s="1021"/>
      <c r="J68" s="1021"/>
    </row>
    <row r="69" spans="1:13" ht="25.5" customHeight="1" outlineLevel="1">
      <c r="A69" s="372" t="s">
        <v>471</v>
      </c>
      <c r="B69" s="1021" t="s">
        <v>630</v>
      </c>
      <c r="C69" s="1021"/>
      <c r="D69" s="1021"/>
      <c r="E69" s="1021"/>
      <c r="F69" s="1021"/>
      <c r="G69" s="1021"/>
      <c r="H69" s="1021"/>
      <c r="I69" s="1021"/>
      <c r="J69" s="821"/>
      <c r="K69" s="841"/>
      <c r="L69" s="475"/>
      <c r="M69" s="475"/>
    </row>
    <row r="70" spans="1:13" ht="25.5" customHeight="1" outlineLevel="1">
      <c r="A70" s="372" t="s">
        <v>623</v>
      </c>
      <c r="B70" s="1021" t="s">
        <v>633</v>
      </c>
      <c r="C70" s="1021"/>
      <c r="D70" s="1021"/>
      <c r="E70" s="1021"/>
      <c r="F70" s="1021"/>
      <c r="G70" s="1021"/>
      <c r="H70" s="1021"/>
      <c r="I70" s="1021"/>
      <c r="J70" s="821"/>
      <c r="K70" s="841"/>
      <c r="L70" s="475"/>
      <c r="M70" s="475"/>
    </row>
    <row r="71" spans="1:13" ht="25.5" customHeight="1" outlineLevel="1">
      <c r="A71" s="372" t="s">
        <v>717</v>
      </c>
      <c r="B71" s="1021" t="s">
        <v>289</v>
      </c>
      <c r="C71" s="1021"/>
      <c r="D71" s="1021"/>
      <c r="E71" s="1021"/>
      <c r="F71" s="1021"/>
      <c r="G71" s="1021"/>
      <c r="H71" s="1021"/>
      <c r="I71" s="1021"/>
      <c r="J71" s="821"/>
      <c r="K71" s="841"/>
      <c r="L71" s="475"/>
      <c r="M71" s="475"/>
    </row>
    <row r="72" spans="1:13" outlineLevel="1">
      <c r="B72" s="792" t="s">
        <v>659</v>
      </c>
      <c r="C72" s="64"/>
      <c r="D72" s="64"/>
      <c r="E72" s="64"/>
      <c r="F72" s="64"/>
      <c r="G72" s="64"/>
      <c r="H72" s="64"/>
      <c r="I72" s="64"/>
      <c r="J72" s="64"/>
      <c r="K72" s="64"/>
      <c r="L72" s="475"/>
      <c r="M72" s="475"/>
    </row>
    <row r="73" spans="1:13" ht="28.5" customHeight="1" outlineLevel="1">
      <c r="B73" s="149" t="s">
        <v>410</v>
      </c>
    </row>
    <row r="74" spans="1:13" outlineLevel="1">
      <c r="B74" s="377"/>
    </row>
    <row r="75" spans="1:13" outlineLevel="2">
      <c r="A75" s="12"/>
      <c r="B75" s="1097" t="s">
        <v>419</v>
      </c>
      <c r="C75" s="1097"/>
      <c r="D75" s="1097"/>
      <c r="E75" s="1097"/>
      <c r="F75" s="1097"/>
      <c r="G75" s="1097"/>
      <c r="H75" s="866"/>
      <c r="I75" s="1"/>
      <c r="J75" s="1"/>
      <c r="K75" s="1"/>
    </row>
    <row r="76" spans="1:13" s="436" customFormat="1" ht="15.75" outlineLevel="2" thickBot="1">
      <c r="A76" s="12"/>
      <c r="B76" s="200"/>
      <c r="C76" s="200"/>
      <c r="D76" s="200"/>
      <c r="E76" s="200"/>
      <c r="F76" s="200"/>
      <c r="G76" s="200"/>
      <c r="H76" s="200"/>
      <c r="I76" s="1"/>
      <c r="J76" s="1"/>
      <c r="K76" s="1"/>
    </row>
    <row r="77" spans="1:13" ht="15.75" outlineLevel="2" thickTop="1">
      <c r="A77" s="357"/>
      <c r="B77" s="53" t="s">
        <v>403</v>
      </c>
      <c r="C77" s="1072" t="s">
        <v>531</v>
      </c>
      <c r="D77" s="1098"/>
      <c r="E77" s="1099"/>
      <c r="F77" s="826"/>
      <c r="G77" s="1068" t="s">
        <v>532</v>
      </c>
      <c r="H77" s="1098"/>
      <c r="I77" s="1069"/>
      <c r="J77" s="824"/>
      <c r="K77" s="845"/>
    </row>
    <row r="78" spans="1:13" outlineLevel="2">
      <c r="A78" s="434"/>
      <c r="B78" s="143" t="s">
        <v>475</v>
      </c>
      <c r="C78" s="1100"/>
      <c r="D78" s="1066"/>
      <c r="E78" s="1101"/>
      <c r="F78" s="823"/>
      <c r="G78" s="1104"/>
      <c r="H78" s="1066"/>
      <c r="I78" s="1105"/>
      <c r="J78" s="824"/>
      <c r="K78" s="845"/>
    </row>
    <row r="79" spans="1:13" outlineLevel="2">
      <c r="A79" s="359"/>
      <c r="B79" s="46" t="s">
        <v>477</v>
      </c>
      <c r="C79" s="1073"/>
      <c r="D79" s="1102"/>
      <c r="E79" s="1103"/>
      <c r="F79" s="827"/>
      <c r="G79" s="1070"/>
      <c r="H79" s="1102"/>
      <c r="I79" s="1071"/>
      <c r="J79" s="824"/>
      <c r="K79" s="845"/>
    </row>
    <row r="80" spans="1:13" outlineLevel="2">
      <c r="A80" s="1036" t="s">
        <v>57</v>
      </c>
      <c r="B80" s="1038" t="s">
        <v>226</v>
      </c>
      <c r="C80" s="42" t="s">
        <v>19</v>
      </c>
      <c r="D80" s="829"/>
      <c r="E80" s="57" t="s">
        <v>348</v>
      </c>
      <c r="F80" s="829"/>
      <c r="G80" s="50" t="str">
        <f>+C80</f>
        <v>Gasolina Corriente</v>
      </c>
      <c r="H80" s="829"/>
      <c r="I80" s="203" t="str">
        <f>+E80</f>
        <v>B10</v>
      </c>
      <c r="J80" s="768"/>
      <c r="K80" s="768"/>
    </row>
    <row r="81" spans="1:11" outlineLevel="2">
      <c r="A81" s="1036"/>
      <c r="B81" s="1038"/>
      <c r="C81" s="199">
        <v>0.08</v>
      </c>
      <c r="D81" s="830"/>
      <c r="E81" s="144">
        <v>0.1</v>
      </c>
      <c r="F81" s="144"/>
      <c r="G81" s="199">
        <v>0.08</v>
      </c>
      <c r="H81" s="199"/>
      <c r="I81" s="142">
        <v>0.1</v>
      </c>
      <c r="J81" s="831"/>
      <c r="K81" s="831"/>
    </row>
    <row r="82" spans="1:11" outlineLevel="2">
      <c r="A82" s="1037"/>
      <c r="B82" s="1039"/>
      <c r="C82" s="42" t="s">
        <v>58</v>
      </c>
      <c r="D82" s="829"/>
      <c r="E82" s="57" t="s">
        <v>58</v>
      </c>
      <c r="F82" s="829"/>
      <c r="G82" s="50" t="s">
        <v>58</v>
      </c>
      <c r="H82" s="829"/>
      <c r="I82" s="203" t="s">
        <v>58</v>
      </c>
      <c r="J82" s="768"/>
      <c r="K82" s="768"/>
    </row>
    <row r="83" spans="1:11" outlineLevel="2">
      <c r="A83" s="32" t="s">
        <v>52</v>
      </c>
      <c r="B83" s="55" t="s">
        <v>8</v>
      </c>
      <c r="C83" s="364">
        <f>+E38</f>
        <v>4238.75</v>
      </c>
      <c r="D83" s="364"/>
      <c r="E83" s="364">
        <f>+G38</f>
        <v>4657.07</v>
      </c>
      <c r="F83" s="364"/>
      <c r="G83" s="362">
        <f>+C83</f>
        <v>4238.75</v>
      </c>
      <c r="H83" s="728"/>
      <c r="I83" s="370">
        <f>+E83</f>
        <v>4657.07</v>
      </c>
      <c r="J83" s="769"/>
      <c r="K83" s="769"/>
    </row>
    <row r="84" spans="1:11" outlineLevel="2">
      <c r="A84" s="32" t="s">
        <v>164</v>
      </c>
      <c r="B84" s="47" t="s">
        <v>518</v>
      </c>
      <c r="C84" s="367" t="s">
        <v>166</v>
      </c>
      <c r="D84" s="729"/>
      <c r="E84" s="430" t="s">
        <v>166</v>
      </c>
      <c r="F84" s="728"/>
      <c r="G84" s="362">
        <f>+L39</f>
        <v>450.8</v>
      </c>
      <c r="H84" s="728"/>
      <c r="I84" s="363">
        <f>+M39</f>
        <v>422.1</v>
      </c>
      <c r="J84" s="828"/>
      <c r="K84" s="828"/>
    </row>
    <row r="85" spans="1:11" outlineLevel="2">
      <c r="A85" s="32"/>
      <c r="B85" s="47" t="s">
        <v>530</v>
      </c>
      <c r="C85" s="367" t="s">
        <v>166</v>
      </c>
      <c r="D85" s="729"/>
      <c r="E85" s="430" t="s">
        <v>166</v>
      </c>
      <c r="F85" s="728"/>
      <c r="G85" s="362" t="str">
        <f>+L40</f>
        <v>(3)</v>
      </c>
      <c r="H85" s="728"/>
      <c r="I85" s="363" t="str">
        <f>+M40</f>
        <v>(3)</v>
      </c>
      <c r="J85" s="828"/>
      <c r="K85" s="828"/>
    </row>
    <row r="86" spans="1:11" outlineLevel="2">
      <c r="A86" s="32"/>
      <c r="B86" s="47" t="s">
        <v>700</v>
      </c>
      <c r="C86" s="364">
        <f>+E41</f>
        <v>124.2</v>
      </c>
      <c r="D86" s="729"/>
      <c r="E86" s="364">
        <f>+G41</f>
        <v>136.80000000000001</v>
      </c>
      <c r="F86" s="728"/>
      <c r="G86" s="362">
        <f>+L41</f>
        <v>124.2</v>
      </c>
      <c r="H86" s="728"/>
      <c r="I86" s="363">
        <f>+M41</f>
        <v>136.80000000000001</v>
      </c>
      <c r="J86" s="828"/>
      <c r="K86" s="828"/>
    </row>
    <row r="87" spans="1:11" outlineLevel="2">
      <c r="A87" s="32" t="s">
        <v>55</v>
      </c>
      <c r="B87" s="148" t="s">
        <v>519</v>
      </c>
      <c r="C87" s="371" t="str">
        <f>+A105</f>
        <v>**</v>
      </c>
      <c r="D87" s="731"/>
      <c r="E87" s="430" t="str">
        <f>+C87</f>
        <v>**</v>
      </c>
      <c r="F87" s="728"/>
      <c r="G87" s="362" t="str">
        <f>+C87</f>
        <v>**</v>
      </c>
      <c r="H87" s="728"/>
      <c r="I87" s="363" t="str">
        <f>+E87</f>
        <v>**</v>
      </c>
      <c r="J87" s="828"/>
      <c r="K87" s="828"/>
    </row>
    <row r="88" spans="1:11" outlineLevel="2">
      <c r="A88" s="32" t="s">
        <v>627</v>
      </c>
      <c r="B88" s="47" t="s">
        <v>628</v>
      </c>
      <c r="C88" s="362" t="s">
        <v>629</v>
      </c>
      <c r="D88" s="728"/>
      <c r="E88" s="363" t="str">
        <f>+A109</f>
        <v>******</v>
      </c>
      <c r="F88" s="728"/>
      <c r="G88" s="364" t="str">
        <f>+A109</f>
        <v>******</v>
      </c>
      <c r="H88" s="728"/>
      <c r="I88" s="363" t="str">
        <f>+A109</f>
        <v>******</v>
      </c>
      <c r="J88" s="828"/>
      <c r="K88" s="828"/>
    </row>
    <row r="89" spans="1:11" outlineLevel="2">
      <c r="A89" s="32" t="s">
        <v>60</v>
      </c>
      <c r="B89" s="55" t="s">
        <v>417</v>
      </c>
      <c r="C89" s="364">
        <f>+E44</f>
        <v>19.650746433416984</v>
      </c>
      <c r="D89" s="728"/>
      <c r="E89" s="430">
        <f>+G44</f>
        <v>19.650746433416984</v>
      </c>
      <c r="F89" s="728"/>
      <c r="G89" s="362">
        <f>+C89</f>
        <v>19.650746433416984</v>
      </c>
      <c r="H89" s="728"/>
      <c r="I89" s="363">
        <f>+G89</f>
        <v>19.650746433416984</v>
      </c>
      <c r="J89" s="828"/>
      <c r="K89" s="828"/>
    </row>
    <row r="90" spans="1:11" outlineLevel="2">
      <c r="A90" s="32" t="s">
        <v>156</v>
      </c>
      <c r="B90" s="55" t="s">
        <v>1</v>
      </c>
      <c r="C90" s="371">
        <f>+E45</f>
        <v>69.236965120290691</v>
      </c>
      <c r="D90" s="731"/>
      <c r="E90" s="435">
        <f>+G45</f>
        <v>69.236965120290691</v>
      </c>
      <c r="F90" s="731"/>
      <c r="G90" s="369">
        <f>+E90</f>
        <v>69.236965120290691</v>
      </c>
      <c r="H90" s="731"/>
      <c r="I90" s="370">
        <f>+G90</f>
        <v>69.236965120290691</v>
      </c>
      <c r="J90" s="769"/>
      <c r="K90" s="769"/>
    </row>
    <row r="91" spans="1:11" outlineLevel="2">
      <c r="A91" s="32" t="s">
        <v>158</v>
      </c>
      <c r="B91" s="55" t="s">
        <v>159</v>
      </c>
      <c r="C91" s="371">
        <f>+E46</f>
        <v>11.49548804</v>
      </c>
      <c r="D91" s="731"/>
      <c r="E91" s="435">
        <f>+G46</f>
        <v>11.49548804</v>
      </c>
      <c r="F91" s="731"/>
      <c r="G91" s="369">
        <f>+C91</f>
        <v>11.49548804</v>
      </c>
      <c r="H91" s="731"/>
      <c r="I91" s="370">
        <f>+E91</f>
        <v>11.49548804</v>
      </c>
      <c r="J91" s="769"/>
      <c r="K91" s="769"/>
    </row>
    <row r="92" spans="1:11" outlineLevel="2">
      <c r="A92" s="32"/>
      <c r="B92" s="55" t="s">
        <v>11</v>
      </c>
      <c r="C92" s="367">
        <f>+E47</f>
        <v>71.510000000000005</v>
      </c>
      <c r="D92" s="729"/>
      <c r="E92" s="430">
        <f>+G47</f>
        <v>71.510000000000005</v>
      </c>
      <c r="F92" s="728"/>
      <c r="G92" s="362">
        <f>+C92</f>
        <v>71.510000000000005</v>
      </c>
      <c r="H92" s="728"/>
      <c r="I92" s="363">
        <f>+E92</f>
        <v>71.510000000000005</v>
      </c>
      <c r="J92" s="828"/>
      <c r="K92" s="828"/>
    </row>
    <row r="93" spans="1:11" outlineLevel="2">
      <c r="A93" s="33" t="s">
        <v>59</v>
      </c>
      <c r="B93" s="56" t="s">
        <v>12</v>
      </c>
      <c r="C93" s="43">
        <f>SUM(C83:C92)</f>
        <v>4534.8431995937081</v>
      </c>
      <c r="D93" s="730"/>
      <c r="E93" s="58">
        <f>SUM(E83:E92)</f>
        <v>4965.7631995937081</v>
      </c>
      <c r="F93" s="730"/>
      <c r="G93" s="51">
        <f>SUM(G83:G92)</f>
        <v>4985.6431995937082</v>
      </c>
      <c r="H93" s="730"/>
      <c r="I93" s="35">
        <f>SUM(I83:I92)</f>
        <v>5387.8631995937085</v>
      </c>
      <c r="J93" s="762"/>
      <c r="K93" s="762"/>
    </row>
    <row r="94" spans="1:11" outlineLevel="2">
      <c r="A94" s="32" t="s">
        <v>62</v>
      </c>
      <c r="B94" s="55" t="s">
        <v>160</v>
      </c>
      <c r="C94" s="364">
        <f>+'OTROS DPTOS - BASE'!C18</f>
        <v>240</v>
      </c>
      <c r="D94" s="728"/>
      <c r="E94" s="430">
        <f>+'OTROS DPTOS - BASE'!F22</f>
        <v>240</v>
      </c>
      <c r="F94" s="728"/>
      <c r="G94" s="362" t="str">
        <f>+A104</f>
        <v>*</v>
      </c>
      <c r="H94" s="728"/>
      <c r="I94" s="363" t="str">
        <f>+G94</f>
        <v>*</v>
      </c>
      <c r="J94" s="828"/>
      <c r="K94" s="828"/>
    </row>
    <row r="95" spans="1:11" outlineLevel="2">
      <c r="A95" s="32" t="s">
        <v>167</v>
      </c>
      <c r="B95" s="55" t="s">
        <v>206</v>
      </c>
      <c r="C95" s="364">
        <f>+'OTROS DPTOS - BASE'!C20</f>
        <v>475</v>
      </c>
      <c r="D95" s="728"/>
      <c r="E95" s="430">
        <f>+'OTROS DPTOS - BASE'!F29</f>
        <v>204</v>
      </c>
      <c r="F95" s="728"/>
      <c r="G95" s="362">
        <f>+'CORRIENTE OXIGENADA'!D19</f>
        <v>1168.1099999999999</v>
      </c>
      <c r="H95" s="728"/>
      <c r="I95" s="363" t="str">
        <f>+'COMBUSTIBLES '!E17</f>
        <v>(**)</v>
      </c>
      <c r="J95" s="828"/>
      <c r="K95" s="828"/>
    </row>
    <row r="96" spans="1:11" outlineLevel="2">
      <c r="A96" s="33" t="s">
        <v>61</v>
      </c>
      <c r="B96" s="56" t="s">
        <v>51</v>
      </c>
      <c r="C96" s="43">
        <f>SUM(C93:C95)</f>
        <v>5249.8431995937081</v>
      </c>
      <c r="D96" s="730"/>
      <c r="E96" s="58">
        <f>SUM(E93:E95)</f>
        <v>5409.7631995937081</v>
      </c>
      <c r="F96" s="730"/>
      <c r="G96" s="51">
        <f>+G93+G95</f>
        <v>6153.7531995937079</v>
      </c>
      <c r="H96" s="730"/>
      <c r="I96" s="35">
        <f>+I93</f>
        <v>5387.8631995937085</v>
      </c>
      <c r="J96" s="762"/>
      <c r="K96" s="762"/>
    </row>
    <row r="97" spans="1:15" outlineLevel="2">
      <c r="A97" s="32" t="s">
        <v>63</v>
      </c>
      <c r="B97" s="55" t="s">
        <v>13</v>
      </c>
      <c r="C97" s="364">
        <f>+'OTROS DPTOS - BASE'!C22</f>
        <v>400</v>
      </c>
      <c r="D97" s="728"/>
      <c r="E97" s="430">
        <f>+'OTROS DPTOS - BASE'!F25</f>
        <v>400</v>
      </c>
      <c r="F97" s="728"/>
      <c r="G97" s="362" t="str">
        <f>+G94</f>
        <v>*</v>
      </c>
      <c r="H97" s="728"/>
      <c r="I97" s="363" t="str">
        <f>+I94</f>
        <v>*</v>
      </c>
      <c r="J97" s="828"/>
      <c r="K97" s="828"/>
    </row>
    <row r="98" spans="1:15" outlineLevel="2">
      <c r="A98" s="32" t="s">
        <v>53</v>
      </c>
      <c r="B98" s="55" t="s">
        <v>465</v>
      </c>
      <c r="C98" s="371" t="str">
        <f>+A107</f>
        <v>****</v>
      </c>
      <c r="D98" s="731"/>
      <c r="E98" s="430" t="s">
        <v>15</v>
      </c>
      <c r="F98" s="728"/>
      <c r="G98" s="369" t="str">
        <f>+C98</f>
        <v>****</v>
      </c>
      <c r="H98" s="731"/>
      <c r="I98" s="363" t="s">
        <v>15</v>
      </c>
      <c r="J98" s="828"/>
      <c r="K98" s="828"/>
    </row>
    <row r="99" spans="1:15" outlineLevel="2">
      <c r="A99" s="32" t="s">
        <v>54</v>
      </c>
      <c r="B99" s="55" t="s">
        <v>288</v>
      </c>
      <c r="C99" s="371" t="str">
        <f>+A108</f>
        <v>*****</v>
      </c>
      <c r="D99" s="731"/>
      <c r="E99" s="435" t="str">
        <f>+C99</f>
        <v>*****</v>
      </c>
      <c r="F99" s="731"/>
      <c r="G99" s="369" t="str">
        <f>+E99</f>
        <v>*****</v>
      </c>
      <c r="H99" s="731"/>
      <c r="I99" s="370" t="str">
        <f>+G99</f>
        <v>*****</v>
      </c>
      <c r="J99" s="769"/>
      <c r="K99" s="769"/>
    </row>
    <row r="100" spans="1:15" ht="15.75" outlineLevel="2" thickBot="1">
      <c r="A100" s="36" t="s">
        <v>64</v>
      </c>
      <c r="B100" s="49" t="s">
        <v>463</v>
      </c>
      <c r="C100" s="44"/>
      <c r="D100" s="732"/>
      <c r="E100" s="59"/>
      <c r="F100" s="732"/>
      <c r="G100" s="52"/>
      <c r="H100" s="732"/>
      <c r="I100" s="38"/>
      <c r="J100" s="762"/>
      <c r="K100" s="762"/>
    </row>
    <row r="101" spans="1:15" ht="15.75" outlineLevel="2" thickTop="1"/>
    <row r="102" spans="1:15" outlineLevel="2">
      <c r="A102" s="372"/>
      <c r="B102" s="1021" t="s">
        <v>476</v>
      </c>
      <c r="C102" s="1021"/>
      <c r="D102" s="1021"/>
      <c r="E102" s="1021"/>
      <c r="F102" s="1021"/>
      <c r="G102" s="1021"/>
      <c r="H102" s="861"/>
      <c r="I102" s="475"/>
      <c r="J102" s="475"/>
      <c r="K102" s="475"/>
      <c r="L102" s="475"/>
      <c r="M102" s="475"/>
    </row>
    <row r="103" spans="1:15" outlineLevel="2">
      <c r="A103" s="437">
        <v>1</v>
      </c>
      <c r="B103" s="1021" t="s">
        <v>464</v>
      </c>
      <c r="C103" s="1021"/>
      <c r="D103" s="1021"/>
      <c r="E103" s="1021"/>
      <c r="F103" s="1021"/>
      <c r="G103" s="1021"/>
      <c r="H103" s="1021"/>
      <c r="I103" s="1021"/>
      <c r="J103" s="821"/>
      <c r="K103" s="841"/>
      <c r="L103" s="475"/>
      <c r="M103" s="475"/>
    </row>
    <row r="104" spans="1:15" ht="15" customHeight="1" outlineLevel="2">
      <c r="A104" s="372" t="s">
        <v>41</v>
      </c>
      <c r="B104" s="1021" t="s">
        <v>505</v>
      </c>
      <c r="C104" s="1021"/>
      <c r="D104" s="1021"/>
      <c r="E104" s="1021"/>
      <c r="F104" s="1021"/>
      <c r="G104" s="1021"/>
      <c r="H104" s="1021"/>
      <c r="I104" s="1021"/>
      <c r="J104" s="1021"/>
      <c r="K104" s="1021"/>
      <c r="L104" s="1021"/>
      <c r="M104" s="1021"/>
    </row>
    <row r="105" spans="1:15" ht="15" customHeight="1" outlineLevel="2">
      <c r="A105" s="372" t="s">
        <v>40</v>
      </c>
      <c r="B105" s="1021" t="s">
        <v>478</v>
      </c>
      <c r="C105" s="1021"/>
      <c r="D105" s="1021"/>
      <c r="E105" s="1021"/>
      <c r="F105" s="1021"/>
      <c r="G105" s="1021"/>
      <c r="H105" s="1021"/>
      <c r="I105" s="1021"/>
      <c r="J105" s="1021"/>
      <c r="K105" s="1021"/>
      <c r="L105" s="1021"/>
      <c r="M105" s="475"/>
    </row>
    <row r="106" spans="1:15" outlineLevel="2">
      <c r="A106" s="374" t="s">
        <v>38</v>
      </c>
      <c r="B106" s="1021" t="s">
        <v>457</v>
      </c>
      <c r="C106" s="1021"/>
      <c r="D106" s="1021"/>
      <c r="E106" s="1021"/>
      <c r="F106" s="1021"/>
      <c r="G106" s="1021"/>
      <c r="H106" s="861"/>
      <c r="I106" s="475"/>
      <c r="J106" s="475"/>
      <c r="K106" s="475"/>
      <c r="L106" s="475"/>
      <c r="M106" s="475"/>
    </row>
    <row r="107" spans="1:15" ht="25.5" customHeight="1" outlineLevel="2">
      <c r="A107" s="374" t="s">
        <v>37</v>
      </c>
      <c r="B107" s="1021" t="s">
        <v>461</v>
      </c>
      <c r="C107" s="1021"/>
      <c r="D107" s="1021"/>
      <c r="E107" s="1021"/>
      <c r="F107" s="1021"/>
      <c r="G107" s="1021"/>
      <c r="H107" s="1021"/>
      <c r="I107" s="1021"/>
      <c r="J107" s="821"/>
      <c r="K107" s="841"/>
      <c r="L107" s="475"/>
      <c r="M107" s="475"/>
    </row>
    <row r="108" spans="1:15" s="405" customFormat="1" ht="12.75" outlineLevel="2">
      <c r="A108" s="374" t="s">
        <v>208</v>
      </c>
      <c r="B108" s="1021" t="s">
        <v>292</v>
      </c>
      <c r="C108" s="1021"/>
      <c r="D108" s="1021"/>
      <c r="E108" s="1021"/>
      <c r="F108" s="1021"/>
      <c r="G108" s="1021"/>
      <c r="H108" s="1021"/>
      <c r="I108" s="1021"/>
      <c r="J108" s="1021"/>
      <c r="K108" s="1021"/>
      <c r="L108" s="1021"/>
      <c r="M108" s="1021"/>
      <c r="N108" s="376"/>
      <c r="O108" s="376"/>
    </row>
    <row r="109" spans="1:15" ht="30" customHeight="1" outlineLevel="2">
      <c r="A109" s="375" t="s">
        <v>223</v>
      </c>
      <c r="B109" s="1021" t="s">
        <v>630</v>
      </c>
      <c r="C109" s="1021"/>
      <c r="D109" s="1021"/>
      <c r="E109" s="1021"/>
      <c r="F109" s="1021"/>
      <c r="G109" s="1021"/>
      <c r="H109" s="1021"/>
      <c r="I109" s="1021"/>
      <c r="J109" s="821"/>
      <c r="K109" s="841"/>
    </row>
    <row r="110" spans="1:15" outlineLevel="1"/>
    <row r="111" spans="1:15" ht="84.75" customHeight="1" outlineLevel="2">
      <c r="A111" s="1018" t="s">
        <v>492</v>
      </c>
      <c r="B111" s="1018"/>
      <c r="C111" s="1018"/>
      <c r="D111" s="1018"/>
      <c r="E111" s="1018"/>
      <c r="F111" s="1018"/>
      <c r="G111" s="1018"/>
      <c r="H111" s="860"/>
    </row>
    <row r="112" spans="1:15" outlineLevel="1"/>
    <row r="114" spans="1:16" s="436" customFormat="1" ht="15.75" outlineLevel="1" thickBot="1">
      <c r="A114" s="12" t="s">
        <v>670</v>
      </c>
      <c r="B114" s="200"/>
      <c r="C114" s="200"/>
      <c r="D114" s="200"/>
      <c r="E114" s="200"/>
      <c r="F114" s="200"/>
      <c r="G114" s="200"/>
      <c r="H114" s="200"/>
      <c r="I114" s="1"/>
      <c r="J114" s="1"/>
      <c r="K114" s="1"/>
    </row>
    <row r="115" spans="1:16" ht="15.75" customHeight="1" outlineLevel="1" thickTop="1">
      <c r="A115" s="357"/>
      <c r="B115" s="53" t="s">
        <v>403</v>
      </c>
      <c r="C115" s="1063" t="s">
        <v>666</v>
      </c>
      <c r="D115" s="1064"/>
      <c r="E115" s="1064"/>
      <c r="F115" s="1064"/>
      <c r="G115" s="1067"/>
      <c r="H115" s="1063" t="s">
        <v>667</v>
      </c>
      <c r="I115" s="1064"/>
      <c r="J115" s="1064"/>
      <c r="K115" s="1064"/>
      <c r="L115" s="1067"/>
      <c r="M115" s="1106" t="s">
        <v>668</v>
      </c>
      <c r="N115" s="1107"/>
      <c r="O115" s="1107"/>
      <c r="P115" s="1107"/>
    </row>
    <row r="116" spans="1:16" outlineLevel="1">
      <c r="A116" s="434"/>
      <c r="B116" s="143" t="s">
        <v>475</v>
      </c>
      <c r="C116" s="1063"/>
      <c r="D116" s="1064"/>
      <c r="E116" s="1064"/>
      <c r="F116" s="1064"/>
      <c r="G116" s="1067"/>
      <c r="H116" s="1063"/>
      <c r="I116" s="1064"/>
      <c r="J116" s="1064"/>
      <c r="K116" s="1064"/>
      <c r="L116" s="1067"/>
      <c r="M116" s="1106"/>
      <c r="N116" s="1107"/>
      <c r="O116" s="1107"/>
      <c r="P116" s="1107"/>
    </row>
    <row r="117" spans="1:16" ht="47.25" customHeight="1" outlineLevel="1">
      <c r="A117" s="359"/>
      <c r="B117" s="46" t="s">
        <v>665</v>
      </c>
      <c r="C117" s="1065"/>
      <c r="D117" s="1066"/>
      <c r="E117" s="1066"/>
      <c r="F117" s="1066"/>
      <c r="G117" s="1096"/>
      <c r="H117" s="1065"/>
      <c r="I117" s="1066"/>
      <c r="J117" s="1066"/>
      <c r="K117" s="1066"/>
      <c r="L117" s="1096"/>
      <c r="M117" s="1108"/>
      <c r="N117" s="1109"/>
      <c r="O117" s="1109"/>
      <c r="P117" s="1109"/>
    </row>
    <row r="118" spans="1:16" ht="33.75" customHeight="1" outlineLevel="1">
      <c r="A118" s="1036" t="s">
        <v>57</v>
      </c>
      <c r="B118" s="1038" t="s">
        <v>226</v>
      </c>
      <c r="C118" s="42" t="s">
        <v>19</v>
      </c>
      <c r="D118" s="42" t="s">
        <v>19</v>
      </c>
      <c r="E118" s="42" t="s">
        <v>19</v>
      </c>
      <c r="F118" s="817" t="s">
        <v>17</v>
      </c>
      <c r="G118" s="820" t="s">
        <v>669</v>
      </c>
      <c r="H118" s="50" t="str">
        <f>+C118</f>
        <v>Gasolina Corriente</v>
      </c>
      <c r="I118" s="42" t="s">
        <v>19</v>
      </c>
      <c r="J118" s="42" t="s">
        <v>19</v>
      </c>
      <c r="K118" s="817" t="str">
        <f>+F118</f>
        <v>Diesel (ACPM)</v>
      </c>
      <c r="L118" s="820" t="str">
        <f>+G118</f>
        <v>BioDiesel (ACPM)</v>
      </c>
      <c r="M118" s="42" t="s">
        <v>19</v>
      </c>
      <c r="N118" s="50" t="s">
        <v>163</v>
      </c>
      <c r="O118" s="50" t="s">
        <v>163</v>
      </c>
      <c r="P118" s="820" t="str">
        <f>+K118</f>
        <v>Diesel (ACPM)</v>
      </c>
    </row>
    <row r="119" spans="1:16" outlineLevel="1">
      <c r="A119" s="1036"/>
      <c r="B119" s="1038"/>
      <c r="C119" s="199"/>
      <c r="D119" s="868">
        <v>0.08</v>
      </c>
      <c r="E119" s="868">
        <v>0.06</v>
      </c>
      <c r="F119" s="144">
        <v>0</v>
      </c>
      <c r="G119" s="144">
        <v>0.04</v>
      </c>
      <c r="H119" s="199"/>
      <c r="I119" s="868">
        <v>0.08</v>
      </c>
      <c r="J119" s="868">
        <v>0.06</v>
      </c>
      <c r="K119" s="142">
        <v>0</v>
      </c>
      <c r="L119" s="142">
        <v>0.04</v>
      </c>
      <c r="M119" s="199"/>
      <c r="N119" s="199">
        <v>0.08</v>
      </c>
      <c r="O119" s="891">
        <v>0.06</v>
      </c>
      <c r="P119" s="142">
        <v>0.1</v>
      </c>
    </row>
    <row r="120" spans="1:16" outlineLevel="1">
      <c r="A120" s="1037"/>
      <c r="B120" s="1039"/>
      <c r="C120" s="42" t="s">
        <v>58</v>
      </c>
      <c r="D120" s="42" t="s">
        <v>58</v>
      </c>
      <c r="E120" s="42" t="s">
        <v>58</v>
      </c>
      <c r="F120" s="57" t="s">
        <v>58</v>
      </c>
      <c r="G120" s="57" t="s">
        <v>58</v>
      </c>
      <c r="H120" s="50" t="s">
        <v>58</v>
      </c>
      <c r="I120" s="42" t="s">
        <v>58</v>
      </c>
      <c r="J120" s="42" t="s">
        <v>58</v>
      </c>
      <c r="K120" s="817" t="s">
        <v>58</v>
      </c>
      <c r="L120" s="820" t="s">
        <v>58</v>
      </c>
      <c r="M120" s="42" t="s">
        <v>58</v>
      </c>
      <c r="N120" s="50" t="s">
        <v>58</v>
      </c>
      <c r="O120" s="50" t="s">
        <v>58</v>
      </c>
      <c r="P120" s="820" t="s">
        <v>58</v>
      </c>
    </row>
    <row r="121" spans="1:16" outlineLevel="1">
      <c r="A121" s="32" t="s">
        <v>52</v>
      </c>
      <c r="B121" s="55" t="s">
        <v>8</v>
      </c>
      <c r="C121" s="364">
        <f>'GUAJIRA - BASE'!C9</f>
        <v>3893.32</v>
      </c>
      <c r="D121" s="364">
        <f>'GUAJIRA - BASE'!E67</f>
        <v>4238.7568000000001</v>
      </c>
      <c r="E121" s="364">
        <f>'GUAJIRA - BASE'!E71</f>
        <v>4152.3976000000002</v>
      </c>
      <c r="F121" s="364">
        <f>+'GUAJIRA - BASE'!I7</f>
        <v>3392.8023593750004</v>
      </c>
      <c r="G121" s="364">
        <f>'GUAJIRA - BASE'!H9</f>
        <v>3680.0862650000004</v>
      </c>
      <c r="H121" s="362">
        <f>'COMBUSTIBLES '!B7</f>
        <v>3893.32</v>
      </c>
      <c r="I121" s="728">
        <f>D121</f>
        <v>4238.7568000000001</v>
      </c>
      <c r="J121" s="728">
        <f>E121</f>
        <v>4152.3976000000002</v>
      </c>
      <c r="K121" s="435">
        <f>+'COMBUSTIBLES '!E7</f>
        <v>3999.53</v>
      </c>
      <c r="L121" s="370">
        <f>BIODIESEL!F10</f>
        <v>4262.55</v>
      </c>
      <c r="M121" s="362">
        <f>'COMBUSTIBLES '!B7</f>
        <v>3893.32</v>
      </c>
      <c r="N121" s="362">
        <f>+'CORRIENTE OXIGENADA'!D10</f>
        <v>4238.75</v>
      </c>
      <c r="O121" s="362">
        <f>+'CORRIENTE OXIGENADA'!F10</f>
        <v>4152.3999999999996</v>
      </c>
      <c r="P121" s="370">
        <f>BIODIESEL!H10</f>
        <v>4657.07</v>
      </c>
    </row>
    <row r="122" spans="1:16" outlineLevel="1">
      <c r="A122" s="32" t="s">
        <v>164</v>
      </c>
      <c r="B122" s="47" t="s">
        <v>518</v>
      </c>
      <c r="C122" s="367" t="s">
        <v>166</v>
      </c>
      <c r="D122" s="367" t="s">
        <v>166</v>
      </c>
      <c r="E122" s="367" t="s">
        <v>166</v>
      </c>
      <c r="F122" s="430" t="s">
        <v>166</v>
      </c>
      <c r="G122" s="430" t="s">
        <v>166</v>
      </c>
      <c r="H122" s="362">
        <f>I39</f>
        <v>490</v>
      </c>
      <c r="I122" s="728">
        <f>H122*(1-8%)</f>
        <v>450.8</v>
      </c>
      <c r="J122" s="728">
        <f>H122*(1-6%)</f>
        <v>460.59999999999997</v>
      </c>
      <c r="K122" s="435">
        <f>+'COMBUSTIBLES '!E11</f>
        <v>469</v>
      </c>
      <c r="L122" s="363">
        <f>BIODIESEL!F11+0.01</f>
        <v>450.25</v>
      </c>
      <c r="M122" s="362">
        <f>+H122</f>
        <v>490</v>
      </c>
      <c r="N122" s="362">
        <f>+'CORRIENTE OXIGENADA'!D11</f>
        <v>450.8</v>
      </c>
      <c r="O122" s="362">
        <f>+'CORRIENTE OXIGENADA'!F11</f>
        <v>460.59999999999997</v>
      </c>
      <c r="P122" s="363">
        <f>BIODIESEL!H11</f>
        <v>422.1</v>
      </c>
    </row>
    <row r="123" spans="1:16" outlineLevel="1">
      <c r="A123" s="32"/>
      <c r="B123" s="47" t="s">
        <v>530</v>
      </c>
      <c r="C123" s="367" t="s">
        <v>166</v>
      </c>
      <c r="D123" s="367" t="s">
        <v>166</v>
      </c>
      <c r="E123" s="367" t="s">
        <v>166</v>
      </c>
      <c r="F123" s="430" t="s">
        <v>166</v>
      </c>
      <c r="G123" s="430" t="s">
        <v>166</v>
      </c>
      <c r="H123" s="362" t="str">
        <f>I40</f>
        <v>(3)</v>
      </c>
      <c r="I123" s="728">
        <f>H123*(1-8%)</f>
        <v>-2.7600000000000002</v>
      </c>
      <c r="J123" s="728">
        <f>H123*(1-6%)</f>
        <v>-2.82</v>
      </c>
      <c r="K123" s="435" t="str">
        <f>+'COMBUSTIBLES '!E12</f>
        <v>(3)</v>
      </c>
      <c r="L123" s="363" t="str">
        <f>BIODIESEL!F12</f>
        <v>(3)</v>
      </c>
      <c r="M123" s="362" t="str">
        <f>+H123</f>
        <v>(3)</v>
      </c>
      <c r="N123" s="362" t="str">
        <f>+'CORRIENTE OXIGENADA'!D12</f>
        <v>(3)</v>
      </c>
      <c r="O123" s="362" t="str">
        <f>+'CORRIENTE OXIGENADA'!F12</f>
        <v>(3)</v>
      </c>
      <c r="P123" s="363" t="str">
        <f>BIODIESEL!H12</f>
        <v>(3)</v>
      </c>
    </row>
    <row r="124" spans="1:16" outlineLevel="1">
      <c r="A124" s="32"/>
      <c r="B124" s="47" t="s">
        <v>700</v>
      </c>
      <c r="C124" s="367">
        <f>'COMBUSTIBLES '!B13</f>
        <v>135</v>
      </c>
      <c r="D124" s="367">
        <f>C124*(1-8%)</f>
        <v>124.2</v>
      </c>
      <c r="E124" s="367">
        <f>C124*(1-6%)</f>
        <v>126.89999999999999</v>
      </c>
      <c r="F124" s="430">
        <f>'COMBUSTIBLES '!E13</f>
        <v>152</v>
      </c>
      <c r="G124" s="430">
        <f>F124*(1-4%)</f>
        <v>145.91999999999999</v>
      </c>
      <c r="H124" s="362">
        <f>I41</f>
        <v>135</v>
      </c>
      <c r="I124" s="728">
        <f>H124*(1-8%)</f>
        <v>124.2</v>
      </c>
      <c r="J124" s="728">
        <f>H124*(1-6%)</f>
        <v>126.89999999999999</v>
      </c>
      <c r="K124" s="435">
        <f>+'COMBUSTIBLES '!E13</f>
        <v>152</v>
      </c>
      <c r="L124" s="363">
        <f>BIODIESEL!F13</f>
        <v>145.91999999999999</v>
      </c>
      <c r="M124" s="362">
        <f>+H124</f>
        <v>135</v>
      </c>
      <c r="N124" s="362">
        <f>+'CORRIENTE OXIGENADA'!D13</f>
        <v>124.2</v>
      </c>
      <c r="O124" s="362">
        <f>+'CORRIENTE OXIGENADA'!F13</f>
        <v>126.9</v>
      </c>
      <c r="P124" s="363">
        <f>BIODIESEL!H13</f>
        <v>136.80000000000001</v>
      </c>
    </row>
    <row r="125" spans="1:16" outlineLevel="1">
      <c r="A125" s="32" t="s">
        <v>55</v>
      </c>
      <c r="B125" s="148" t="s">
        <v>519</v>
      </c>
      <c r="C125" s="371" t="str">
        <f>+A144</f>
        <v>**</v>
      </c>
      <c r="D125" s="371" t="str">
        <f>C125</f>
        <v>**</v>
      </c>
      <c r="E125" s="371" t="str">
        <f>D125</f>
        <v>**</v>
      </c>
      <c r="F125" s="430" t="str">
        <f>+C125</f>
        <v>**</v>
      </c>
      <c r="G125" s="430" t="str">
        <f>+C125</f>
        <v>**</v>
      </c>
      <c r="H125" s="362" t="str">
        <f>+C125</f>
        <v>**</v>
      </c>
      <c r="I125" s="728" t="str">
        <f t="shared" ref="I125:J127" si="5">H125</f>
        <v>**</v>
      </c>
      <c r="J125" s="728" t="str">
        <f t="shared" si="5"/>
        <v>**</v>
      </c>
      <c r="K125" s="435" t="str">
        <f>+F125</f>
        <v>**</v>
      </c>
      <c r="L125" s="363" t="str">
        <f>+F125</f>
        <v>**</v>
      </c>
      <c r="M125" s="362" t="str">
        <f t="shared" ref="M125:M130" si="6">N125</f>
        <v>**</v>
      </c>
      <c r="N125" s="362" t="str">
        <f>+H125</f>
        <v>**</v>
      </c>
      <c r="O125" s="362" t="str">
        <f>+I125</f>
        <v>**</v>
      </c>
      <c r="P125" s="363" t="str">
        <f>+K125</f>
        <v>**</v>
      </c>
    </row>
    <row r="126" spans="1:16" outlineLevel="1">
      <c r="A126" s="32" t="s">
        <v>627</v>
      </c>
      <c r="B126" s="47" t="s">
        <v>628</v>
      </c>
      <c r="C126" s="362" t="s">
        <v>629</v>
      </c>
      <c r="D126" s="728" t="str">
        <f>C126</f>
        <v>N.A.</v>
      </c>
      <c r="E126" s="728" t="str">
        <f>D126</f>
        <v>N.A.</v>
      </c>
      <c r="F126" s="430" t="s">
        <v>629</v>
      </c>
      <c r="G126" s="363" t="str">
        <f>+A148</f>
        <v>******</v>
      </c>
      <c r="H126" s="362" t="s">
        <v>629</v>
      </c>
      <c r="I126" s="728" t="str">
        <f t="shared" si="5"/>
        <v>N.A.</v>
      </c>
      <c r="J126" s="728" t="str">
        <f t="shared" si="5"/>
        <v>N.A.</v>
      </c>
      <c r="K126" s="435" t="s">
        <v>629</v>
      </c>
      <c r="L126" s="363" t="str">
        <f>+A148</f>
        <v>******</v>
      </c>
      <c r="M126" s="362" t="str">
        <f t="shared" si="6"/>
        <v>******</v>
      </c>
      <c r="N126" s="362" t="s">
        <v>223</v>
      </c>
      <c r="O126" s="362" t="s">
        <v>223</v>
      </c>
      <c r="P126" s="363" t="s">
        <v>223</v>
      </c>
    </row>
    <row r="127" spans="1:16" outlineLevel="1">
      <c r="A127" s="32" t="s">
        <v>60</v>
      </c>
      <c r="B127" s="55" t="s">
        <v>417</v>
      </c>
      <c r="C127" s="364">
        <f>C44</f>
        <v>19.650746433416984</v>
      </c>
      <c r="D127" s="728">
        <f t="shared" ref="D127:E134" si="7">C127</f>
        <v>19.650746433416984</v>
      </c>
      <c r="E127" s="728">
        <f t="shared" si="7"/>
        <v>19.650746433416984</v>
      </c>
      <c r="F127" s="430">
        <f>C127</f>
        <v>19.650746433416984</v>
      </c>
      <c r="G127" s="430">
        <f>C127</f>
        <v>19.650746433416984</v>
      </c>
      <c r="H127" s="362">
        <f>+C127</f>
        <v>19.650746433416984</v>
      </c>
      <c r="I127" s="728">
        <f t="shared" si="5"/>
        <v>19.650746433416984</v>
      </c>
      <c r="J127" s="728">
        <f t="shared" si="5"/>
        <v>19.650746433416984</v>
      </c>
      <c r="K127" s="435">
        <f>+H127</f>
        <v>19.650746433416984</v>
      </c>
      <c r="L127" s="363">
        <f>+H127</f>
        <v>19.650746433416984</v>
      </c>
      <c r="M127" s="362">
        <f t="shared" si="6"/>
        <v>19.650746433416984</v>
      </c>
      <c r="N127" s="362">
        <f>+H127</f>
        <v>19.650746433416984</v>
      </c>
      <c r="O127" s="362">
        <f>+I127</f>
        <v>19.650746433416984</v>
      </c>
      <c r="P127" s="363">
        <f>+N127</f>
        <v>19.650746433416984</v>
      </c>
    </row>
    <row r="128" spans="1:16" outlineLevel="1">
      <c r="A128" s="32" t="s">
        <v>156</v>
      </c>
      <c r="B128" s="55" t="s">
        <v>1</v>
      </c>
      <c r="C128" s="371">
        <f>C45</f>
        <v>69.236965120290691</v>
      </c>
      <c r="D128" s="728">
        <f t="shared" si="7"/>
        <v>69.236965120290691</v>
      </c>
      <c r="E128" s="728">
        <f t="shared" si="7"/>
        <v>69.236965120290691</v>
      </c>
      <c r="F128" s="435">
        <f>C128</f>
        <v>69.236965120290691</v>
      </c>
      <c r="G128" s="435">
        <f>C128</f>
        <v>69.236965120290691</v>
      </c>
      <c r="H128" s="369">
        <f>+F128</f>
        <v>69.236965120290691</v>
      </c>
      <c r="I128" s="728">
        <f t="shared" ref="I128:J134" si="8">H128</f>
        <v>69.236965120290691</v>
      </c>
      <c r="J128" s="728">
        <f t="shared" si="8"/>
        <v>69.236965120290691</v>
      </c>
      <c r="K128" s="435">
        <f>+H128</f>
        <v>69.236965120290691</v>
      </c>
      <c r="L128" s="370">
        <f>+H128</f>
        <v>69.236965120290691</v>
      </c>
      <c r="M128" s="369">
        <f t="shared" si="6"/>
        <v>69.236965120290691</v>
      </c>
      <c r="N128" s="369">
        <f>+K128</f>
        <v>69.236965120290691</v>
      </c>
      <c r="O128" s="369">
        <f>+L128</f>
        <v>69.236965120290691</v>
      </c>
      <c r="P128" s="370">
        <f>+N128</f>
        <v>69.236965120290691</v>
      </c>
    </row>
    <row r="129" spans="1:16" outlineLevel="1">
      <c r="A129" s="32" t="s">
        <v>158</v>
      </c>
      <c r="B129" s="55" t="s">
        <v>159</v>
      </c>
      <c r="C129" s="371">
        <f>C46</f>
        <v>11.49548804</v>
      </c>
      <c r="D129" s="728">
        <f t="shared" si="7"/>
        <v>11.49548804</v>
      </c>
      <c r="E129" s="728">
        <f t="shared" si="7"/>
        <v>11.49548804</v>
      </c>
      <c r="F129" s="435">
        <f>C129</f>
        <v>11.49548804</v>
      </c>
      <c r="G129" s="435">
        <f>C129</f>
        <v>11.49548804</v>
      </c>
      <c r="H129" s="369">
        <f>+C129</f>
        <v>11.49548804</v>
      </c>
      <c r="I129" s="728">
        <f t="shared" si="8"/>
        <v>11.49548804</v>
      </c>
      <c r="J129" s="728">
        <f t="shared" si="8"/>
        <v>11.49548804</v>
      </c>
      <c r="K129" s="435">
        <f>+F129</f>
        <v>11.49548804</v>
      </c>
      <c r="L129" s="370">
        <f>+F129</f>
        <v>11.49548804</v>
      </c>
      <c r="M129" s="369">
        <f t="shared" si="6"/>
        <v>11.49548804</v>
      </c>
      <c r="N129" s="369">
        <f>+H129</f>
        <v>11.49548804</v>
      </c>
      <c r="O129" s="369">
        <f>+I129</f>
        <v>11.49548804</v>
      </c>
      <c r="P129" s="370">
        <f>+K129</f>
        <v>11.49548804</v>
      </c>
    </row>
    <row r="130" spans="1:16" outlineLevel="1">
      <c r="A130" s="32"/>
      <c r="B130" s="55" t="s">
        <v>11</v>
      </c>
      <c r="C130" s="367">
        <f>C47</f>
        <v>71.510000000000005</v>
      </c>
      <c r="D130" s="728">
        <f t="shared" si="7"/>
        <v>71.510000000000005</v>
      </c>
      <c r="E130" s="728">
        <f t="shared" si="7"/>
        <v>71.510000000000005</v>
      </c>
      <c r="F130" s="430">
        <f>C130</f>
        <v>71.510000000000005</v>
      </c>
      <c r="G130" s="430">
        <f>C130</f>
        <v>71.510000000000005</v>
      </c>
      <c r="H130" s="362">
        <f>+C130</f>
        <v>71.510000000000005</v>
      </c>
      <c r="I130" s="728">
        <f t="shared" si="8"/>
        <v>71.510000000000005</v>
      </c>
      <c r="J130" s="728">
        <f t="shared" si="8"/>
        <v>71.510000000000005</v>
      </c>
      <c r="K130" s="435">
        <f>+F130</f>
        <v>71.510000000000005</v>
      </c>
      <c r="L130" s="363">
        <f>+F130</f>
        <v>71.510000000000005</v>
      </c>
      <c r="M130" s="362">
        <f t="shared" si="6"/>
        <v>71.510000000000005</v>
      </c>
      <c r="N130" s="362">
        <f>+H130</f>
        <v>71.510000000000005</v>
      </c>
      <c r="O130" s="362">
        <f>+I130</f>
        <v>71.510000000000005</v>
      </c>
      <c r="P130" s="363">
        <f>+K130</f>
        <v>71.510000000000005</v>
      </c>
    </row>
    <row r="131" spans="1:16" outlineLevel="1">
      <c r="A131" s="33" t="s">
        <v>59</v>
      </c>
      <c r="B131" s="56" t="s">
        <v>12</v>
      </c>
      <c r="C131" s="43">
        <f t="shared" ref="C131:P131" si="9">SUM(C121:C130)</f>
        <v>4200.2131995937079</v>
      </c>
      <c r="D131" s="43">
        <f t="shared" si="9"/>
        <v>4534.8499995937082</v>
      </c>
      <c r="E131" s="43">
        <f t="shared" ref="E131" si="10">SUM(E121:E130)</f>
        <v>4451.1907995937081</v>
      </c>
      <c r="F131" s="58">
        <f t="shared" si="9"/>
        <v>3716.6955589687082</v>
      </c>
      <c r="G131" s="58">
        <f t="shared" si="9"/>
        <v>3997.8994645937082</v>
      </c>
      <c r="H131" s="51">
        <f t="shared" si="9"/>
        <v>4690.2131995937079</v>
      </c>
      <c r="I131" s="51">
        <f t="shared" si="9"/>
        <v>4982.8899995937081</v>
      </c>
      <c r="J131" s="51">
        <f t="shared" ref="J131" si="11">SUM(J121:J130)</f>
        <v>4908.9707995937088</v>
      </c>
      <c r="K131" s="58">
        <f t="shared" si="9"/>
        <v>4792.4231995937089</v>
      </c>
      <c r="L131" s="35">
        <f t="shared" si="9"/>
        <v>5030.6131995937085</v>
      </c>
      <c r="M131" s="51">
        <f t="shared" si="9"/>
        <v>4690.2131995937079</v>
      </c>
      <c r="N131" s="51">
        <f t="shared" si="9"/>
        <v>4985.6431995937082</v>
      </c>
      <c r="O131" s="51">
        <f t="shared" ref="O131" si="12">SUM(O121:O130)</f>
        <v>4911.7931995937079</v>
      </c>
      <c r="P131" s="35">
        <f t="shared" si="9"/>
        <v>5387.8631995937085</v>
      </c>
    </row>
    <row r="132" spans="1:16" outlineLevel="1">
      <c r="A132" s="32" t="s">
        <v>62</v>
      </c>
      <c r="B132" s="55" t="s">
        <v>160</v>
      </c>
      <c r="C132" s="728" t="s">
        <v>41</v>
      </c>
      <c r="D132" s="728" t="str">
        <f t="shared" si="7"/>
        <v>*</v>
      </c>
      <c r="E132" s="728" t="str">
        <f t="shared" si="7"/>
        <v>*</v>
      </c>
      <c r="F132" s="430" t="s">
        <v>41</v>
      </c>
      <c r="G132" s="430" t="s">
        <v>41</v>
      </c>
      <c r="H132" s="362" t="str">
        <f>+A143</f>
        <v>*</v>
      </c>
      <c r="I132" s="728" t="str">
        <f t="shared" si="8"/>
        <v>*</v>
      </c>
      <c r="J132" s="728" t="str">
        <f t="shared" si="8"/>
        <v>*</v>
      </c>
      <c r="K132" s="430" t="str">
        <f>+H132</f>
        <v>*</v>
      </c>
      <c r="L132" s="430" t="str">
        <f>+H132</f>
        <v>*</v>
      </c>
      <c r="M132" s="362" t="str">
        <f>L132</f>
        <v>*</v>
      </c>
      <c r="N132" s="362" t="str">
        <f>M132</f>
        <v>*</v>
      </c>
      <c r="O132" s="362" t="str">
        <f>N132</f>
        <v>*</v>
      </c>
      <c r="P132" s="363" t="str">
        <f>+N132</f>
        <v>*</v>
      </c>
    </row>
    <row r="133" spans="1:16" outlineLevel="1">
      <c r="A133" s="32" t="str">
        <f>A50</f>
        <v>Ti</v>
      </c>
      <c r="B133" s="55" t="str">
        <f>B50</f>
        <v>Transporte plantas no interconectadas</v>
      </c>
      <c r="C133" s="728" t="s">
        <v>471</v>
      </c>
      <c r="D133" s="728" t="str">
        <f t="shared" si="7"/>
        <v>*******</v>
      </c>
      <c r="E133" s="728" t="str">
        <f t="shared" si="7"/>
        <v>*******</v>
      </c>
      <c r="F133" s="430" t="s">
        <v>471</v>
      </c>
      <c r="G133" s="430" t="s">
        <v>471</v>
      </c>
      <c r="H133" s="362" t="s">
        <v>471</v>
      </c>
      <c r="I133" s="728" t="str">
        <f t="shared" si="8"/>
        <v>*******</v>
      </c>
      <c r="J133" s="728" t="str">
        <f t="shared" si="8"/>
        <v>*******</v>
      </c>
      <c r="K133" s="430" t="s">
        <v>471</v>
      </c>
      <c r="L133" s="430" t="s">
        <v>471</v>
      </c>
      <c r="M133" s="362" t="s">
        <v>471</v>
      </c>
      <c r="N133" s="362" t="s">
        <v>471</v>
      </c>
      <c r="O133" s="362" t="s">
        <v>471</v>
      </c>
      <c r="P133" s="363" t="s">
        <v>471</v>
      </c>
    </row>
    <row r="134" spans="1:16" outlineLevel="1">
      <c r="A134" s="32" t="s">
        <v>167</v>
      </c>
      <c r="B134" s="55" t="s">
        <v>206</v>
      </c>
      <c r="C134" s="364" t="s">
        <v>38</v>
      </c>
      <c r="D134" s="728" t="str">
        <f t="shared" si="7"/>
        <v>***</v>
      </c>
      <c r="E134" s="728" t="str">
        <f t="shared" si="7"/>
        <v>***</v>
      </c>
      <c r="F134" s="430" t="s">
        <v>38</v>
      </c>
      <c r="G134" s="430" t="s">
        <v>38</v>
      </c>
      <c r="H134" s="362" t="s">
        <v>38</v>
      </c>
      <c r="I134" s="728" t="str">
        <f t="shared" si="8"/>
        <v>***</v>
      </c>
      <c r="J134" s="728" t="str">
        <f t="shared" si="8"/>
        <v>***</v>
      </c>
      <c r="K134" s="430" t="s">
        <v>38</v>
      </c>
      <c r="L134" s="430" t="s">
        <v>38</v>
      </c>
      <c r="M134" s="362" t="s">
        <v>38</v>
      </c>
      <c r="N134" s="362" t="s">
        <v>38</v>
      </c>
      <c r="O134" s="362" t="s">
        <v>38</v>
      </c>
      <c r="P134" s="363" t="s">
        <v>38</v>
      </c>
    </row>
    <row r="135" spans="1:16" outlineLevel="1">
      <c r="A135" s="33" t="s">
        <v>61</v>
      </c>
      <c r="B135" s="56" t="s">
        <v>51</v>
      </c>
      <c r="C135" s="43">
        <f t="shared" ref="C135:P135" si="13">SUM(C131:C134)</f>
        <v>4200.2131995937079</v>
      </c>
      <c r="D135" s="43">
        <f t="shared" si="13"/>
        <v>4534.8499995937082</v>
      </c>
      <c r="E135" s="43">
        <f t="shared" ref="E135" si="14">SUM(E131:E134)</f>
        <v>4451.1907995937081</v>
      </c>
      <c r="F135" s="58">
        <f t="shared" si="13"/>
        <v>3716.6955589687082</v>
      </c>
      <c r="G135" s="58">
        <f t="shared" si="13"/>
        <v>3997.8994645937082</v>
      </c>
      <c r="H135" s="43">
        <f t="shared" si="13"/>
        <v>4690.2131995937079</v>
      </c>
      <c r="I135" s="43">
        <f t="shared" si="13"/>
        <v>4982.8899995937081</v>
      </c>
      <c r="J135" s="43">
        <f t="shared" ref="J135" si="15">SUM(J131:J134)</f>
        <v>4908.9707995937088</v>
      </c>
      <c r="K135" s="58">
        <f t="shared" si="13"/>
        <v>4792.4231995937089</v>
      </c>
      <c r="L135" s="58">
        <f t="shared" si="13"/>
        <v>5030.6131995937085</v>
      </c>
      <c r="M135" s="43">
        <f t="shared" si="13"/>
        <v>4690.2131995937079</v>
      </c>
      <c r="N135" s="43">
        <f t="shared" si="13"/>
        <v>4985.6431995937082</v>
      </c>
      <c r="O135" s="43">
        <f t="shared" ref="O135" si="16">SUM(O131:O134)</f>
        <v>4911.7931995937079</v>
      </c>
      <c r="P135" s="58">
        <f t="shared" si="13"/>
        <v>5387.8631995937085</v>
      </c>
    </row>
    <row r="136" spans="1:16" outlineLevel="1">
      <c r="A136" s="32" t="s">
        <v>63</v>
      </c>
      <c r="B136" s="55" t="s">
        <v>13</v>
      </c>
      <c r="C136" s="364" t="s">
        <v>623</v>
      </c>
      <c r="D136" s="728" t="str">
        <f>C136</f>
        <v>********</v>
      </c>
      <c r="E136" s="728" t="str">
        <f>D136</f>
        <v>********</v>
      </c>
      <c r="F136" s="430" t="s">
        <v>623</v>
      </c>
      <c r="G136" s="430" t="s">
        <v>623</v>
      </c>
      <c r="H136" s="362" t="s">
        <v>623</v>
      </c>
      <c r="I136" s="728" t="str">
        <f t="shared" ref="I136:J138" si="17">H136</f>
        <v>********</v>
      </c>
      <c r="J136" s="728" t="str">
        <f t="shared" si="17"/>
        <v>********</v>
      </c>
      <c r="K136" s="430" t="s">
        <v>623</v>
      </c>
      <c r="L136" s="430" t="s">
        <v>623</v>
      </c>
      <c r="M136" s="362" t="s">
        <v>623</v>
      </c>
      <c r="N136" s="362" t="s">
        <v>623</v>
      </c>
      <c r="O136" s="362" t="s">
        <v>623</v>
      </c>
      <c r="P136" s="363" t="s">
        <v>623</v>
      </c>
    </row>
    <row r="137" spans="1:16" outlineLevel="1">
      <c r="A137" s="32" t="s">
        <v>53</v>
      </c>
      <c r="B137" s="55" t="s">
        <v>465</v>
      </c>
      <c r="C137" s="371" t="str">
        <f>+A146</f>
        <v>****</v>
      </c>
      <c r="D137" s="728" t="str">
        <f t="shared" ref="D137:E138" si="18">C137</f>
        <v>****</v>
      </c>
      <c r="E137" s="728" t="str">
        <f t="shared" si="18"/>
        <v>****</v>
      </c>
      <c r="F137" s="430" t="s">
        <v>15</v>
      </c>
      <c r="G137" s="430" t="s">
        <v>15</v>
      </c>
      <c r="H137" s="369" t="str">
        <f>+C137</f>
        <v>****</v>
      </c>
      <c r="I137" s="728" t="str">
        <f t="shared" si="17"/>
        <v>****</v>
      </c>
      <c r="J137" s="728" t="str">
        <f t="shared" si="17"/>
        <v>****</v>
      </c>
      <c r="K137" s="430" t="s">
        <v>15</v>
      </c>
      <c r="L137" s="430" t="s">
        <v>15</v>
      </c>
      <c r="M137" s="369" t="s">
        <v>37</v>
      </c>
      <c r="N137" s="369" t="str">
        <f>+H137</f>
        <v>****</v>
      </c>
      <c r="O137" s="369" t="str">
        <f>+I137</f>
        <v>****</v>
      </c>
      <c r="P137" s="363" t="s">
        <v>15</v>
      </c>
    </row>
    <row r="138" spans="1:16" outlineLevel="1">
      <c r="A138" s="32" t="s">
        <v>54</v>
      </c>
      <c r="B138" s="55" t="s">
        <v>288</v>
      </c>
      <c r="C138" s="371" t="str">
        <f>+A147</f>
        <v>*****</v>
      </c>
      <c r="D138" s="728" t="str">
        <f t="shared" si="18"/>
        <v>*****</v>
      </c>
      <c r="E138" s="728" t="str">
        <f t="shared" si="18"/>
        <v>*****</v>
      </c>
      <c r="F138" s="435" t="str">
        <f>+C138</f>
        <v>*****</v>
      </c>
      <c r="G138" s="435" t="str">
        <f>+F138</f>
        <v>*****</v>
      </c>
      <c r="H138" s="369" t="str">
        <f>+F138</f>
        <v>*****</v>
      </c>
      <c r="I138" s="728" t="str">
        <f t="shared" si="17"/>
        <v>*****</v>
      </c>
      <c r="J138" s="728" t="str">
        <f t="shared" si="17"/>
        <v>*****</v>
      </c>
      <c r="K138" s="435" t="str">
        <f>+H138</f>
        <v>*****</v>
      </c>
      <c r="L138" s="435" t="str">
        <f>+H138</f>
        <v>*****</v>
      </c>
      <c r="M138" s="369" t="s">
        <v>208</v>
      </c>
      <c r="N138" s="369" t="str">
        <f>+K138</f>
        <v>*****</v>
      </c>
      <c r="O138" s="369" t="str">
        <f>+L138</f>
        <v>*****</v>
      </c>
      <c r="P138" s="370" t="str">
        <f>+N138</f>
        <v>*****</v>
      </c>
    </row>
    <row r="139" spans="1:16" ht="15.75" outlineLevel="1" thickBot="1">
      <c r="A139" s="36" t="s">
        <v>64</v>
      </c>
      <c r="B139" s="49" t="s">
        <v>463</v>
      </c>
      <c r="C139" s="44"/>
      <c r="D139" s="732"/>
      <c r="E139" s="732"/>
      <c r="F139" s="59"/>
      <c r="G139" s="732"/>
      <c r="H139" s="52"/>
      <c r="I139" s="732"/>
      <c r="J139" s="732"/>
      <c r="K139" s="59"/>
      <c r="L139" s="732"/>
      <c r="M139" s="52"/>
      <c r="N139" s="52"/>
      <c r="O139" s="732"/>
      <c r="P139" s="38"/>
    </row>
    <row r="140" spans="1:16" ht="15.75" outlineLevel="1" thickTop="1"/>
    <row r="141" spans="1:16" outlineLevel="1">
      <c r="A141" s="372"/>
      <c r="B141" s="1021"/>
      <c r="C141" s="1021"/>
      <c r="D141" s="1021"/>
      <c r="E141" s="1021"/>
      <c r="F141" s="1021"/>
      <c r="G141" s="1021"/>
      <c r="H141" s="861"/>
      <c r="I141" s="475"/>
      <c r="J141" s="475"/>
      <c r="K141" s="475"/>
      <c r="L141" s="475"/>
      <c r="M141" s="475"/>
    </row>
    <row r="142" spans="1:16" outlineLevel="1">
      <c r="A142" s="437">
        <v>1</v>
      </c>
      <c r="B142" s="1021" t="s">
        <v>464</v>
      </c>
      <c r="C142" s="1021"/>
      <c r="D142" s="1021"/>
      <c r="E142" s="1021"/>
      <c r="F142" s="1021"/>
      <c r="G142" s="1021"/>
      <c r="H142" s="1021"/>
      <c r="I142" s="1021"/>
      <c r="J142" s="821"/>
      <c r="K142" s="841"/>
      <c r="L142" s="475"/>
      <c r="M142" s="475"/>
    </row>
    <row r="143" spans="1:16" ht="15" customHeight="1" outlineLevel="1">
      <c r="A143" s="372" t="s">
        <v>41</v>
      </c>
      <c r="B143" s="1021" t="s">
        <v>505</v>
      </c>
      <c r="C143" s="1021"/>
      <c r="D143" s="1021"/>
      <c r="E143" s="1021"/>
      <c r="F143" s="1021"/>
      <c r="G143" s="1021"/>
      <c r="H143" s="1021"/>
      <c r="I143" s="1021"/>
      <c r="J143" s="1021"/>
      <c r="K143" s="1021"/>
      <c r="L143" s="1021"/>
      <c r="M143" s="1021"/>
    </row>
    <row r="144" spans="1:16" ht="15" customHeight="1" outlineLevel="1">
      <c r="A144" s="372" t="s">
        <v>40</v>
      </c>
      <c r="B144" s="1021" t="s">
        <v>478</v>
      </c>
      <c r="C144" s="1021"/>
      <c r="D144" s="1021"/>
      <c r="E144" s="1021"/>
      <c r="F144" s="1021"/>
      <c r="G144" s="1021"/>
      <c r="H144" s="1021"/>
      <c r="I144" s="1021"/>
      <c r="J144" s="1021"/>
      <c r="K144" s="1021"/>
      <c r="L144" s="1021"/>
      <c r="M144" s="475"/>
    </row>
    <row r="145" spans="1:15" outlineLevel="1">
      <c r="A145" s="374" t="s">
        <v>38</v>
      </c>
      <c r="B145" s="1021" t="s">
        <v>457</v>
      </c>
      <c r="C145" s="1021"/>
      <c r="D145" s="1021"/>
      <c r="E145" s="1021"/>
      <c r="F145" s="1021"/>
      <c r="G145" s="1021"/>
      <c r="H145" s="861"/>
      <c r="I145" s="475"/>
      <c r="J145" s="475"/>
      <c r="K145" s="475"/>
      <c r="L145" s="475"/>
      <c r="M145" s="475"/>
    </row>
    <row r="146" spans="1:15" ht="25.5" customHeight="1" outlineLevel="1">
      <c r="A146" s="374" t="s">
        <v>37</v>
      </c>
      <c r="B146" s="1021" t="s">
        <v>461</v>
      </c>
      <c r="C146" s="1021"/>
      <c r="D146" s="1021"/>
      <c r="E146" s="1021"/>
      <c r="F146" s="1021"/>
      <c r="G146" s="1021"/>
      <c r="H146" s="1021"/>
      <c r="I146" s="1021"/>
      <c r="J146" s="821"/>
      <c r="K146" s="841"/>
      <c r="L146" s="475"/>
      <c r="M146" s="475"/>
    </row>
    <row r="147" spans="1:15" s="405" customFormat="1" ht="12.75" outlineLevel="1">
      <c r="A147" s="374" t="s">
        <v>208</v>
      </c>
      <c r="B147" s="1021" t="s">
        <v>640</v>
      </c>
      <c r="C147" s="1021"/>
      <c r="D147" s="1021"/>
      <c r="E147" s="1021"/>
      <c r="F147" s="1021"/>
      <c r="G147" s="1021"/>
      <c r="H147" s="1021"/>
      <c r="I147" s="1021"/>
      <c r="J147" s="1021"/>
      <c r="K147" s="1021"/>
      <c r="L147" s="1021"/>
      <c r="M147" s="1021"/>
      <c r="N147" s="376"/>
      <c r="O147" s="376"/>
    </row>
    <row r="148" spans="1:15" ht="30" customHeight="1" outlineLevel="1">
      <c r="A148" s="375" t="s">
        <v>223</v>
      </c>
      <c r="B148" s="1021" t="s">
        <v>630</v>
      </c>
      <c r="C148" s="1021"/>
      <c r="D148" s="1021"/>
      <c r="E148" s="1021"/>
      <c r="F148" s="1021"/>
      <c r="G148" s="1021"/>
      <c r="H148" s="1021"/>
      <c r="I148" s="1021"/>
      <c r="J148" s="821"/>
      <c r="K148" s="841"/>
    </row>
    <row r="149" spans="1:15" outlineLevel="1">
      <c r="A149" s="375" t="s">
        <v>471</v>
      </c>
      <c r="B149" s="1021" t="s">
        <v>664</v>
      </c>
      <c r="C149" s="1021"/>
      <c r="D149" s="1021"/>
      <c r="E149" s="1021"/>
      <c r="F149" s="1021"/>
      <c r="G149" s="1021"/>
      <c r="H149" s="1021"/>
      <c r="I149" s="1021"/>
      <c r="J149" s="821"/>
      <c r="K149" s="841"/>
    </row>
    <row r="150" spans="1:15" outlineLevel="1">
      <c r="A150" s="375" t="s">
        <v>623</v>
      </c>
      <c r="B150" s="1021" t="s">
        <v>657</v>
      </c>
      <c r="C150" s="1021"/>
      <c r="D150" s="1021"/>
      <c r="E150" s="1021"/>
      <c r="F150" s="1021"/>
      <c r="G150" s="1021"/>
      <c r="H150" s="1021"/>
      <c r="I150" s="1021"/>
      <c r="J150" s="821"/>
      <c r="K150" s="841"/>
    </row>
    <row r="152" spans="1:15" ht="84.75" customHeight="1">
      <c r="A152" s="1018" t="s">
        <v>492</v>
      </c>
      <c r="B152" s="1018"/>
      <c r="C152" s="1018"/>
      <c r="D152" s="1018"/>
      <c r="E152" s="1018"/>
      <c r="F152" s="1018"/>
      <c r="G152" s="1018"/>
      <c r="H152" s="860"/>
    </row>
  </sheetData>
  <mergeCells count="59">
    <mergeCell ref="M115:P117"/>
    <mergeCell ref="H115:L117"/>
    <mergeCell ref="C115:G117"/>
    <mergeCell ref="B148:I148"/>
    <mergeCell ref="A152:G152"/>
    <mergeCell ref="B149:I149"/>
    <mergeCell ref="B150:I150"/>
    <mergeCell ref="B141:G141"/>
    <mergeCell ref="B142:I142"/>
    <mergeCell ref="B143:M143"/>
    <mergeCell ref="B144:L144"/>
    <mergeCell ref="B145:G145"/>
    <mergeCell ref="B146:I146"/>
    <mergeCell ref="B147:M147"/>
    <mergeCell ref="A118:A120"/>
    <mergeCell ref="B118:B120"/>
    <mergeCell ref="C32:G34"/>
    <mergeCell ref="I32:M34"/>
    <mergeCell ref="B75:G75"/>
    <mergeCell ref="B59:I59"/>
    <mergeCell ref="A111:G111"/>
    <mergeCell ref="B102:G102"/>
    <mergeCell ref="B106:G106"/>
    <mergeCell ref="B107:I107"/>
    <mergeCell ref="C77:E79"/>
    <mergeCell ref="G77:I79"/>
    <mergeCell ref="B109:I109"/>
    <mergeCell ref="B105:L105"/>
    <mergeCell ref="B103:I103"/>
    <mergeCell ref="B104:M104"/>
    <mergeCell ref="B108:M108"/>
    <mergeCell ref="A80:A82"/>
    <mergeCell ref="B80:B82"/>
    <mergeCell ref="F3:H4"/>
    <mergeCell ref="A35:A37"/>
    <mergeCell ref="A5:A6"/>
    <mergeCell ref="B5:B6"/>
    <mergeCell ref="B35:B37"/>
    <mergeCell ref="B27:I27"/>
    <mergeCell ref="B23:I23"/>
    <mergeCell ref="B28:I28"/>
    <mergeCell ref="B26:I26"/>
    <mergeCell ref="B29:I29"/>
    <mergeCell ref="B30:M30"/>
    <mergeCell ref="B24:I24"/>
    <mergeCell ref="C3:D4"/>
    <mergeCell ref="B25:I25"/>
    <mergeCell ref="B70:I70"/>
    <mergeCell ref="B58:I58"/>
    <mergeCell ref="B61:M61"/>
    <mergeCell ref="B60:I60"/>
    <mergeCell ref="B65:I65"/>
    <mergeCell ref="B71:I71"/>
    <mergeCell ref="B64:G64"/>
    <mergeCell ref="B62:I62"/>
    <mergeCell ref="B66:J66"/>
    <mergeCell ref="B67:J67"/>
    <mergeCell ref="B68:J68"/>
    <mergeCell ref="B69:I69"/>
  </mergeCells>
  <hyperlinks>
    <hyperlink ref="B22" location="Nota" display="Ver Nota Informativa"/>
    <hyperlink ref="B73" location="Nota" display="Ver Nota Informativa"/>
  </hyperlinks>
  <pageMargins left="0.7" right="0.7" top="0.75" bottom="0.75" header="0.3" footer="0.3"/>
  <pageSetup scale="51"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030A0"/>
    <pageSetUpPr fitToPage="1"/>
  </sheetPr>
  <dimension ref="A1:R138"/>
  <sheetViews>
    <sheetView showGridLines="0" zoomScale="80" zoomScaleNormal="80" workbookViewId="0">
      <selection activeCell="B33" sqref="B33:J35"/>
    </sheetView>
  </sheetViews>
  <sheetFormatPr baseColWidth="10" defaultRowHeight="12.75" outlineLevelRow="1"/>
  <cols>
    <col min="1" max="1" width="8" style="405" customWidth="1"/>
    <col min="2" max="2" width="56.140625" style="376" customWidth="1"/>
    <col min="3" max="3" width="20" style="376" customWidth="1"/>
    <col min="4" max="5" width="20.140625" style="376" customWidth="1"/>
    <col min="6" max="10" width="17.7109375" style="376" customWidth="1"/>
    <col min="11" max="12" width="21.85546875" style="376" customWidth="1"/>
    <col min="13" max="14" width="17.7109375" style="376" customWidth="1"/>
    <col min="15" max="16" width="18.85546875" style="376" customWidth="1"/>
    <col min="17" max="16384" width="11.42578125" style="405"/>
  </cols>
  <sheetData>
    <row r="1" spans="1:16">
      <c r="A1" s="405" t="s">
        <v>361</v>
      </c>
      <c r="B1" s="355" t="str">
        <f>+AMAZONAS!B1</f>
        <v>Vigencia: 1° de abril de 2017; 00:00horas</v>
      </c>
      <c r="C1" s="355"/>
    </row>
    <row r="2" spans="1:16" s="438" customFormat="1" ht="13.5" thickBot="1">
      <c r="A2" s="12" t="s">
        <v>225</v>
      </c>
      <c r="B2" s="17"/>
      <c r="C2" s="17"/>
      <c r="D2" s="17"/>
      <c r="E2" s="17"/>
      <c r="F2" s="17"/>
      <c r="G2" s="17"/>
      <c r="H2" s="18"/>
      <c r="I2" s="18"/>
      <c r="J2" s="18"/>
      <c r="K2" s="18"/>
      <c r="L2" s="18"/>
      <c r="M2" s="17"/>
      <c r="N2" s="17"/>
      <c r="O2" s="17"/>
      <c r="P2" s="17"/>
    </row>
    <row r="3" spans="1:16" s="438" customFormat="1" ht="15.75" customHeight="1" thickTop="1">
      <c r="A3" s="357"/>
      <c r="B3" s="45" t="s">
        <v>212</v>
      </c>
      <c r="C3" s="1042" t="s">
        <v>531</v>
      </c>
      <c r="D3" s="1043"/>
      <c r="E3" s="1043"/>
      <c r="F3" s="1043"/>
      <c r="G3" s="1043"/>
      <c r="H3" s="1043"/>
      <c r="I3" s="1044"/>
      <c r="J3" s="1110" t="s">
        <v>535</v>
      </c>
      <c r="K3" s="1111"/>
      <c r="L3" s="1111"/>
      <c r="M3" s="1111"/>
      <c r="N3" s="1111"/>
      <c r="O3" s="1111"/>
      <c r="P3" s="1111"/>
    </row>
    <row r="4" spans="1:16" s="438" customFormat="1" ht="28.5" customHeight="1">
      <c r="A4" s="439"/>
      <c r="B4" s="46" t="s">
        <v>435</v>
      </c>
      <c r="C4" s="1045"/>
      <c r="D4" s="1046"/>
      <c r="E4" s="1046"/>
      <c r="F4" s="1046"/>
      <c r="G4" s="1046"/>
      <c r="H4" s="1046"/>
      <c r="I4" s="1047"/>
      <c r="J4" s="1110"/>
      <c r="K4" s="1111"/>
      <c r="L4" s="1111"/>
      <c r="M4" s="1111"/>
      <c r="N4" s="1111"/>
      <c r="O4" s="1111"/>
      <c r="P4" s="1111"/>
    </row>
    <row r="5" spans="1:16" s="440" customFormat="1" ht="30" customHeight="1">
      <c r="A5" s="1036" t="s">
        <v>57</v>
      </c>
      <c r="B5" s="1038" t="s">
        <v>226</v>
      </c>
      <c r="C5" s="50" t="s">
        <v>163</v>
      </c>
      <c r="D5" s="50" t="s">
        <v>163</v>
      </c>
      <c r="E5" s="50" t="s">
        <v>163</v>
      </c>
      <c r="F5" s="205" t="s">
        <v>348</v>
      </c>
      <c r="G5" s="747" t="s">
        <v>20</v>
      </c>
      <c r="H5" s="886" t="s">
        <v>20</v>
      </c>
      <c r="I5" s="886" t="s">
        <v>20</v>
      </c>
      <c r="J5" s="41" t="str">
        <f t="shared" ref="J5:P5" si="0">+C5</f>
        <v xml:space="preserve">Gasolina Corriente </v>
      </c>
      <c r="K5" s="41" t="str">
        <f t="shared" si="0"/>
        <v xml:space="preserve">Gasolina Corriente </v>
      </c>
      <c r="L5" s="41" t="str">
        <f t="shared" si="0"/>
        <v xml:space="preserve">Gasolina Corriente </v>
      </c>
      <c r="M5" s="205" t="str">
        <f t="shared" si="0"/>
        <v>B10</v>
      </c>
      <c r="N5" s="747" t="str">
        <f t="shared" si="0"/>
        <v>Gasolina Extra</v>
      </c>
      <c r="O5" s="203" t="str">
        <f t="shared" si="0"/>
        <v>Gasolina Extra</v>
      </c>
      <c r="P5" s="886" t="str">
        <f t="shared" si="0"/>
        <v>Gasolina Extra</v>
      </c>
    </row>
    <row r="6" spans="1:16" s="440" customFormat="1">
      <c r="A6" s="1036"/>
      <c r="B6" s="1038"/>
      <c r="C6" s="747"/>
      <c r="D6" s="871">
        <v>0.08</v>
      </c>
      <c r="E6" s="871">
        <v>0.06</v>
      </c>
      <c r="F6" s="141">
        <v>0.1</v>
      </c>
      <c r="G6" s="144"/>
      <c r="H6" s="144" t="s">
        <v>689</v>
      </c>
      <c r="I6" s="144" t="s">
        <v>699</v>
      </c>
      <c r="J6" s="199"/>
      <c r="K6" s="199" t="s">
        <v>689</v>
      </c>
      <c r="L6" s="199" t="s">
        <v>699</v>
      </c>
      <c r="M6" s="141">
        <f>+F6</f>
        <v>0.1</v>
      </c>
      <c r="N6" s="144"/>
      <c r="O6" s="199" t="s">
        <v>689</v>
      </c>
      <c r="P6" s="199" t="s">
        <v>699</v>
      </c>
    </row>
    <row r="7" spans="1:16" s="440" customFormat="1">
      <c r="A7" s="1037"/>
      <c r="B7" s="1039"/>
      <c r="C7" s="50" t="s">
        <v>58</v>
      </c>
      <c r="D7" s="50" t="s">
        <v>58</v>
      </c>
      <c r="E7" s="50" t="s">
        <v>58</v>
      </c>
      <c r="F7" s="205" t="s">
        <v>58</v>
      </c>
      <c r="G7" s="747" t="s">
        <v>58</v>
      </c>
      <c r="H7" s="886" t="s">
        <v>58</v>
      </c>
      <c r="I7" s="886" t="s">
        <v>58</v>
      </c>
      <c r="J7" s="42" t="s">
        <v>58</v>
      </c>
      <c r="K7" s="42" t="s">
        <v>58</v>
      </c>
      <c r="L7" s="42" t="s">
        <v>58</v>
      </c>
      <c r="M7" s="205" t="s">
        <v>58</v>
      </c>
      <c r="N7" s="747" t="s">
        <v>58</v>
      </c>
      <c r="O7" s="203" t="s">
        <v>58</v>
      </c>
      <c r="P7" s="886" t="s">
        <v>58</v>
      </c>
    </row>
    <row r="8" spans="1:16" ht="15.75" customHeight="1">
      <c r="A8" s="32" t="s">
        <v>52</v>
      </c>
      <c r="B8" s="47" t="s">
        <v>8</v>
      </c>
      <c r="C8" s="810">
        <f>'CORRIENTE OXIGENADA'!C7</f>
        <v>3893.32</v>
      </c>
      <c r="D8" s="810">
        <f>'CORRIENTE OXIGENADA'!D10</f>
        <v>4238.75</v>
      </c>
      <c r="E8" s="810">
        <f>'CORRIENTE OXIGENADA'!F10</f>
        <v>4152.3999999999996</v>
      </c>
      <c r="F8" s="408">
        <f>+BIODIESEL!H10</f>
        <v>4657.07</v>
      </c>
      <c r="G8" s="435">
        <f>'EXTRA OXIGENADA'!C7</f>
        <v>5110</v>
      </c>
      <c r="H8" s="435">
        <f>'EXTRA OXIGENADA'!D7</f>
        <v>5358.1</v>
      </c>
      <c r="I8" s="363">
        <f>'EXTRA OXIGENADA'!F7</f>
        <v>5296.08</v>
      </c>
      <c r="J8" s="728">
        <f>+C8</f>
        <v>3893.32</v>
      </c>
      <c r="K8" s="728">
        <f>D8</f>
        <v>4238.75</v>
      </c>
      <c r="L8" s="728">
        <f>E8</f>
        <v>4152.3999999999996</v>
      </c>
      <c r="M8" s="406">
        <f>+F8</f>
        <v>4657.07</v>
      </c>
      <c r="N8" s="430">
        <f>'EXTRA OXIGENADA'!C7</f>
        <v>5110</v>
      </c>
      <c r="O8" s="363">
        <f>+H8</f>
        <v>5358.1</v>
      </c>
      <c r="P8" s="363">
        <f>+I8</f>
        <v>5296.08</v>
      </c>
    </row>
    <row r="9" spans="1:16" ht="15.75" customHeight="1">
      <c r="A9" s="32" t="s">
        <v>517</v>
      </c>
      <c r="B9" s="47" t="s">
        <v>518</v>
      </c>
      <c r="C9" s="755" t="str">
        <f>+D9</f>
        <v>------------------</v>
      </c>
      <c r="D9" s="755" t="s">
        <v>166</v>
      </c>
      <c r="E9" s="755" t="s">
        <v>166</v>
      </c>
      <c r="F9" s="407" t="s">
        <v>166</v>
      </c>
      <c r="G9" s="800" t="str">
        <f>+H9</f>
        <v>------------------</v>
      </c>
      <c r="H9" s="800" t="s">
        <v>166</v>
      </c>
      <c r="I9" s="363" t="s">
        <v>166</v>
      </c>
      <c r="J9" s="731">
        <f>'CORRIENTE OXIGENADA'!C11</f>
        <v>490</v>
      </c>
      <c r="K9" s="731">
        <f>'CORRIENTE OXIGENADA'!D11</f>
        <v>450.8</v>
      </c>
      <c r="L9" s="731">
        <f>'CORRIENTE OXIGENADA'!F11</f>
        <v>460.59999999999997</v>
      </c>
      <c r="M9" s="407">
        <f>+BIODIESEL!H11</f>
        <v>422.1</v>
      </c>
      <c r="N9" s="800">
        <f>'EXTRA OXIGENADA'!C11</f>
        <v>930</v>
      </c>
      <c r="O9" s="370">
        <f>+'EXTRA OXIGENADA'!D11</f>
        <v>855.6</v>
      </c>
      <c r="P9" s="370">
        <f>+'EXTRA OXIGENADA'!F11</f>
        <v>874.2</v>
      </c>
    </row>
    <row r="10" spans="1:16" ht="15.75" customHeight="1">
      <c r="A10" s="32"/>
      <c r="B10" s="47" t="s">
        <v>530</v>
      </c>
      <c r="C10" s="755" t="str">
        <f>+D10</f>
        <v>------------------</v>
      </c>
      <c r="D10" s="755" t="s">
        <v>166</v>
      </c>
      <c r="E10" s="755" t="s">
        <v>166</v>
      </c>
      <c r="F10" s="407" t="s">
        <v>166</v>
      </c>
      <c r="G10" s="800" t="str">
        <f>+H10</f>
        <v>------------------</v>
      </c>
      <c r="H10" s="800" t="s">
        <v>166</v>
      </c>
      <c r="I10" s="363" t="s">
        <v>166</v>
      </c>
      <c r="J10" s="731" t="str">
        <f>'CORRIENTE OXIGENADA'!C12</f>
        <v>(3)</v>
      </c>
      <c r="K10" s="731" t="str">
        <f>'CORRIENTE OXIGENADA'!D12</f>
        <v>(3)</v>
      </c>
      <c r="L10" s="731" t="str">
        <f>'CORRIENTE OXIGENADA'!F12</f>
        <v>(3)</v>
      </c>
      <c r="M10" s="407" t="str">
        <f>+BIODIESEL!H12</f>
        <v>(3)</v>
      </c>
      <c r="N10" s="800" t="str">
        <f>'EXTRA OXIGENADA'!C12</f>
        <v>(3)</v>
      </c>
      <c r="O10" s="370" t="str">
        <f>+'EXTRA OXIGENADA'!D12</f>
        <v>(3)</v>
      </c>
      <c r="P10" s="370" t="str">
        <f>+'EXTRA OXIGENADA'!F12</f>
        <v>(3)</v>
      </c>
    </row>
    <row r="11" spans="1:16" ht="15.75" customHeight="1">
      <c r="A11" s="32"/>
      <c r="B11" s="47" t="s">
        <v>700</v>
      </c>
      <c r="C11" s="810">
        <f>'CORRIENTE OXIGENADA'!C13</f>
        <v>135</v>
      </c>
      <c r="D11" s="810">
        <f>'CORRIENTE OXIGENADA'!D13</f>
        <v>124.2</v>
      </c>
      <c r="E11" s="810">
        <f>'CORRIENTE OXIGENADA'!F13</f>
        <v>126.9</v>
      </c>
      <c r="F11" s="408">
        <f>+BIODIESEL!H13</f>
        <v>136.80000000000001</v>
      </c>
      <c r="G11" s="435">
        <f>'EXTRA OXIGENADA'!C13</f>
        <v>135</v>
      </c>
      <c r="H11" s="435">
        <f>'EXTRA OXIGENADA'!D13</f>
        <v>124.2</v>
      </c>
      <c r="I11" s="363">
        <f>'EXTRA OXIGENADA'!F13</f>
        <v>126.9</v>
      </c>
      <c r="J11" s="731">
        <f>'CORRIENTE OXIGENADA'!C13</f>
        <v>135</v>
      </c>
      <c r="K11" s="731">
        <f>'CORRIENTE OXIGENADA'!D13</f>
        <v>124.2</v>
      </c>
      <c r="L11" s="731">
        <f>'CORRIENTE OXIGENADA'!F13</f>
        <v>126.9</v>
      </c>
      <c r="M11" s="407">
        <f>+BIODIESEL!H13</f>
        <v>136.80000000000001</v>
      </c>
      <c r="N11" s="800">
        <f>'EXTRA OXIGENADA'!C13</f>
        <v>135</v>
      </c>
      <c r="O11" s="370">
        <f>+'EXTRA OXIGENADA'!D13</f>
        <v>124.2</v>
      </c>
      <c r="P11" s="370">
        <f>+'EXTRA OXIGENADA'!F13</f>
        <v>126.9</v>
      </c>
    </row>
    <row r="12" spans="1:16" ht="15.75" customHeight="1">
      <c r="A12" s="32" t="s">
        <v>55</v>
      </c>
      <c r="B12" s="47" t="s">
        <v>519</v>
      </c>
      <c r="C12" s="755" t="str">
        <f>+D12</f>
        <v>**</v>
      </c>
      <c r="D12" s="755" t="str">
        <f>+F12</f>
        <v>**</v>
      </c>
      <c r="E12" s="755" t="str">
        <f>+G12</f>
        <v>**</v>
      </c>
      <c r="F12" s="406" t="str">
        <f>+A29</f>
        <v>**</v>
      </c>
      <c r="G12" s="406" t="str">
        <f>+F12</f>
        <v>**</v>
      </c>
      <c r="H12" s="406" t="str">
        <f>+D12</f>
        <v>**</v>
      </c>
      <c r="I12" s="363" t="str">
        <f>+E12</f>
        <v>**</v>
      </c>
      <c r="J12" s="731" t="str">
        <f>+K12</f>
        <v>**</v>
      </c>
      <c r="K12" s="731" t="str">
        <f>+D12</f>
        <v>**</v>
      </c>
      <c r="L12" s="731" t="str">
        <f>+E12</f>
        <v>**</v>
      </c>
      <c r="M12" s="406" t="str">
        <f>+F12</f>
        <v>**</v>
      </c>
      <c r="N12" s="430" t="str">
        <f>O12</f>
        <v>**</v>
      </c>
      <c r="O12" s="370" t="str">
        <f>+H12</f>
        <v>**</v>
      </c>
      <c r="P12" s="370" t="str">
        <f>+I12</f>
        <v>**</v>
      </c>
    </row>
    <row r="13" spans="1:16" ht="15.75" customHeight="1">
      <c r="A13" s="32" t="s">
        <v>60</v>
      </c>
      <c r="B13" s="47" t="s">
        <v>417</v>
      </c>
      <c r="C13" s="813">
        <f>+D13</f>
        <v>19.650746433416984</v>
      </c>
      <c r="D13" s="406">
        <f>Rubros!N15</f>
        <v>19.650746433416984</v>
      </c>
      <c r="E13" s="406">
        <f>+D13</f>
        <v>19.650746433416984</v>
      </c>
      <c r="F13" s="406">
        <f>+D13</f>
        <v>19.650746433416984</v>
      </c>
      <c r="G13" s="430">
        <f>F13</f>
        <v>19.650746433416984</v>
      </c>
      <c r="H13" s="430">
        <f>+F13</f>
        <v>19.650746433416984</v>
      </c>
      <c r="I13" s="363">
        <f>+G13</f>
        <v>19.650746433416984</v>
      </c>
      <c r="J13" s="728">
        <f>K13</f>
        <v>19.650746433416984</v>
      </c>
      <c r="K13" s="406">
        <f>+H13</f>
        <v>19.650746433416984</v>
      </c>
      <c r="L13" s="406">
        <f>+I13</f>
        <v>19.650746433416984</v>
      </c>
      <c r="M13" s="406">
        <f>+K13</f>
        <v>19.650746433416984</v>
      </c>
      <c r="N13" s="430">
        <f>O13</f>
        <v>19.650746433416984</v>
      </c>
      <c r="O13" s="363">
        <f>+M13</f>
        <v>19.650746433416984</v>
      </c>
      <c r="P13" s="363">
        <f>+N13</f>
        <v>19.650746433416984</v>
      </c>
    </row>
    <row r="14" spans="1:16" ht="15.75" customHeight="1">
      <c r="A14" s="32" t="s">
        <v>158</v>
      </c>
      <c r="B14" s="47" t="s">
        <v>159</v>
      </c>
      <c r="C14" s="813">
        <f>+D14</f>
        <v>7.45</v>
      </c>
      <c r="D14" s="406">
        <f>+'CORRIENTE OXIGENADA'!D14</f>
        <v>7.45</v>
      </c>
      <c r="E14" s="406">
        <f>+D14</f>
        <v>7.45</v>
      </c>
      <c r="F14" s="406">
        <f>+BIODIESEL!H14</f>
        <v>7.45</v>
      </c>
      <c r="G14" s="430">
        <f>F14</f>
        <v>7.45</v>
      </c>
      <c r="H14" s="430">
        <f>+'EXTRA OXIGENADA'!D8</f>
        <v>7.45</v>
      </c>
      <c r="I14" s="363">
        <f>+'EXTRA OXIGENADA'!E8</f>
        <v>7.45</v>
      </c>
      <c r="J14" s="728">
        <f>K14</f>
        <v>7.45</v>
      </c>
      <c r="K14" s="406">
        <f t="shared" ref="K14:M15" si="1">+D14</f>
        <v>7.45</v>
      </c>
      <c r="L14" s="406">
        <f t="shared" si="1"/>
        <v>7.45</v>
      </c>
      <c r="M14" s="406">
        <f t="shared" si="1"/>
        <v>7.45</v>
      </c>
      <c r="N14" s="430">
        <f>O14</f>
        <v>7.45</v>
      </c>
      <c r="O14" s="363">
        <f t="shared" ref="O14:P15" si="2">+H14</f>
        <v>7.45</v>
      </c>
      <c r="P14" s="363">
        <f t="shared" si="2"/>
        <v>7.45</v>
      </c>
    </row>
    <row r="15" spans="1:16" ht="15.75" customHeight="1">
      <c r="A15" s="32"/>
      <c r="B15" s="47" t="s">
        <v>11</v>
      </c>
      <c r="C15" s="813">
        <f>+D15</f>
        <v>71.510000000000005</v>
      </c>
      <c r="D15" s="406">
        <f>+'COMBUSTIBLES '!B10</f>
        <v>71.510000000000005</v>
      </c>
      <c r="E15" s="406">
        <f>+D15</f>
        <v>71.510000000000005</v>
      </c>
      <c r="F15" s="406">
        <f>+BIODIESEL!H17</f>
        <v>71.510000000000005</v>
      </c>
      <c r="G15" s="430">
        <f>F15</f>
        <v>71.510000000000005</v>
      </c>
      <c r="H15" s="430">
        <f>+'COMBUSTIBLES '!C10</f>
        <v>71.510000000000005</v>
      </c>
      <c r="I15" s="363">
        <f>+'COMBUSTIBLES '!D10</f>
        <v>71.510000000000005</v>
      </c>
      <c r="J15" s="728">
        <f>K15</f>
        <v>71.510000000000005</v>
      </c>
      <c r="K15" s="406">
        <f t="shared" si="1"/>
        <v>71.510000000000005</v>
      </c>
      <c r="L15" s="406">
        <f t="shared" si="1"/>
        <v>71.510000000000005</v>
      </c>
      <c r="M15" s="406">
        <f t="shared" si="1"/>
        <v>71.510000000000005</v>
      </c>
      <c r="N15" s="430">
        <f>O15</f>
        <v>71.510000000000005</v>
      </c>
      <c r="O15" s="363">
        <f t="shared" si="2"/>
        <v>71.510000000000005</v>
      </c>
      <c r="P15" s="363">
        <f t="shared" si="2"/>
        <v>71.510000000000005</v>
      </c>
    </row>
    <row r="16" spans="1:16" ht="15.75" customHeight="1">
      <c r="A16" s="33" t="s">
        <v>59</v>
      </c>
      <c r="B16" s="48" t="s">
        <v>12</v>
      </c>
      <c r="C16" s="40">
        <f>SUM(C8:C15)</f>
        <v>4126.930746433417</v>
      </c>
      <c r="D16" s="40">
        <f t="shared" ref="D16:O16" si="3">SUM(D8:D15)</f>
        <v>4461.5607464334171</v>
      </c>
      <c r="E16" s="40">
        <f t="shared" si="3"/>
        <v>4377.9107464334165</v>
      </c>
      <c r="F16" s="40">
        <f t="shared" si="3"/>
        <v>4892.4807464334172</v>
      </c>
      <c r="G16" s="40">
        <f t="shared" si="3"/>
        <v>5343.6107464334173</v>
      </c>
      <c r="H16" s="40">
        <f t="shared" si="3"/>
        <v>5580.9107464334174</v>
      </c>
      <c r="I16" s="40">
        <f t="shared" ref="I16" si="4">SUM(I8:I15)</f>
        <v>5521.5907464334168</v>
      </c>
      <c r="J16" s="730">
        <f>SUM(J8:J15)</f>
        <v>4616.930746433417</v>
      </c>
      <c r="K16" s="40">
        <f t="shared" si="3"/>
        <v>4912.3607464334173</v>
      </c>
      <c r="L16" s="40">
        <f t="shared" ref="L16" si="5">SUM(L8:L15)</f>
        <v>4838.5107464334169</v>
      </c>
      <c r="M16" s="40">
        <f t="shared" si="3"/>
        <v>5314.5807464334175</v>
      </c>
      <c r="N16" s="801">
        <f>SUM(N8:N15)</f>
        <v>6273.6107464334173</v>
      </c>
      <c r="O16" s="35">
        <f t="shared" si="3"/>
        <v>6436.5107464334178</v>
      </c>
      <c r="P16" s="35">
        <f t="shared" ref="P16" si="6">SUM(P8:P15)</f>
        <v>6395.7907464334166</v>
      </c>
    </row>
    <row r="17" spans="1:18" ht="15.75" customHeight="1">
      <c r="A17" s="32" t="s">
        <v>62</v>
      </c>
      <c r="B17" s="47" t="s">
        <v>234</v>
      </c>
      <c r="C17" s="813" t="str">
        <f>+D17</f>
        <v>*</v>
      </c>
      <c r="D17" s="406" t="str">
        <f>+A28</f>
        <v>*</v>
      </c>
      <c r="E17" s="406" t="str">
        <f>+D17</f>
        <v>*</v>
      </c>
      <c r="F17" s="406" t="str">
        <f>+D17</f>
        <v>*</v>
      </c>
      <c r="G17" s="430" t="str">
        <f>+F17</f>
        <v>*</v>
      </c>
      <c r="H17" s="430" t="str">
        <f>+A30</f>
        <v>***</v>
      </c>
      <c r="I17" s="363" t="str">
        <f>+H17</f>
        <v>***</v>
      </c>
      <c r="J17" s="728" t="str">
        <f>K17</f>
        <v>*</v>
      </c>
      <c r="K17" s="406" t="str">
        <f>+D17</f>
        <v>*</v>
      </c>
      <c r="L17" s="406" t="str">
        <f>+E17</f>
        <v>*</v>
      </c>
      <c r="M17" s="406" t="str">
        <f>+F17</f>
        <v>*</v>
      </c>
      <c r="N17" s="430" t="str">
        <f>O17</f>
        <v>***</v>
      </c>
      <c r="O17" s="363" t="str">
        <f>+H17</f>
        <v>***</v>
      </c>
      <c r="P17" s="363" t="str">
        <f>+I17</f>
        <v>***</v>
      </c>
    </row>
    <row r="18" spans="1:18" ht="15.75" customHeight="1">
      <c r="A18" s="32" t="s">
        <v>167</v>
      </c>
      <c r="B18" s="147" t="s">
        <v>215</v>
      </c>
      <c r="C18" s="815" t="str">
        <f>+D18</f>
        <v>****</v>
      </c>
      <c r="D18" s="408" t="str">
        <f>+A31</f>
        <v>****</v>
      </c>
      <c r="E18" s="408" t="str">
        <f>+D18</f>
        <v>****</v>
      </c>
      <c r="F18" s="408" t="str">
        <f>+A31</f>
        <v>****</v>
      </c>
      <c r="G18" s="435" t="str">
        <f>+F18</f>
        <v>****</v>
      </c>
      <c r="H18" s="435" t="str">
        <f>+A31</f>
        <v>****</v>
      </c>
      <c r="I18" s="370" t="str">
        <f>+H18</f>
        <v>****</v>
      </c>
      <c r="J18" s="815" t="str">
        <f>C18</f>
        <v>****</v>
      </c>
      <c r="K18" s="408" t="str">
        <f>J18</f>
        <v>****</v>
      </c>
      <c r="L18" s="408" t="str">
        <f>K18</f>
        <v>****</v>
      </c>
      <c r="M18" s="408" t="str">
        <f>K18</f>
        <v>****</v>
      </c>
      <c r="N18" s="408" t="str">
        <f>M18</f>
        <v>****</v>
      </c>
      <c r="O18" s="370" t="str">
        <f>N18</f>
        <v>****</v>
      </c>
      <c r="P18" s="370" t="str">
        <f>O18</f>
        <v>****</v>
      </c>
    </row>
    <row r="19" spans="1:18" ht="15.75" customHeight="1">
      <c r="A19" s="33" t="s">
        <v>61</v>
      </c>
      <c r="B19" s="48" t="s">
        <v>51</v>
      </c>
      <c r="C19" s="816">
        <f>SUM(C16:C18)</f>
        <v>4126.930746433417</v>
      </c>
      <c r="D19" s="34">
        <f t="shared" ref="D19:O19" si="7">SUM(D16:D18)</f>
        <v>4461.5607464334171</v>
      </c>
      <c r="E19" s="34">
        <f t="shared" si="7"/>
        <v>4377.9107464334165</v>
      </c>
      <c r="F19" s="34">
        <f>SUM(F16:F18)</f>
        <v>4892.4807464334172</v>
      </c>
      <c r="G19" s="34">
        <f>SUM(G16:G18)</f>
        <v>5343.6107464334173</v>
      </c>
      <c r="H19" s="34">
        <f t="shared" si="7"/>
        <v>5580.9107464334174</v>
      </c>
      <c r="I19" s="34">
        <f t="shared" si="7"/>
        <v>5521.5907464334168</v>
      </c>
      <c r="J19" s="730">
        <f>SUM(J16:J18)</f>
        <v>4616.930746433417</v>
      </c>
      <c r="K19" s="34">
        <f>SUM(K16:K18)</f>
        <v>4912.3607464334173</v>
      </c>
      <c r="L19" s="34">
        <f>SUM(L16:L18)</f>
        <v>4838.5107464334169</v>
      </c>
      <c r="M19" s="34">
        <f t="shared" si="7"/>
        <v>5314.5807464334175</v>
      </c>
      <c r="N19" s="58">
        <f>SUM(N16:N18)</f>
        <v>6273.6107464334173</v>
      </c>
      <c r="O19" s="35">
        <f t="shared" si="7"/>
        <v>6436.5107464334178</v>
      </c>
      <c r="P19" s="35">
        <f t="shared" ref="P19" si="8">SUM(P16:P18)</f>
        <v>6395.7907464334166</v>
      </c>
    </row>
    <row r="20" spans="1:18" ht="15.75" customHeight="1">
      <c r="A20" s="32" t="s">
        <v>63</v>
      </c>
      <c r="B20" s="47" t="s">
        <v>13</v>
      </c>
      <c r="C20" s="813" t="str">
        <f>+D20</f>
        <v>*</v>
      </c>
      <c r="D20" s="406" t="str">
        <f t="shared" ref="D20:O20" si="9">+D17</f>
        <v>*</v>
      </c>
      <c r="E20" s="406" t="str">
        <f>+D20</f>
        <v>*</v>
      </c>
      <c r="F20" s="406" t="str">
        <f t="shared" si="9"/>
        <v>*</v>
      </c>
      <c r="G20" s="430" t="str">
        <f>+F20</f>
        <v>*</v>
      </c>
      <c r="H20" s="430" t="str">
        <f t="shared" si="9"/>
        <v>***</v>
      </c>
      <c r="I20" s="363" t="str">
        <f>+H20</f>
        <v>***</v>
      </c>
      <c r="J20" s="728" t="str">
        <f>K20</f>
        <v>*</v>
      </c>
      <c r="K20" s="406" t="str">
        <f t="shared" si="9"/>
        <v>*</v>
      </c>
      <c r="L20" s="406" t="str">
        <f t="shared" ref="L20" si="10">+L17</f>
        <v>*</v>
      </c>
      <c r="M20" s="406" t="str">
        <f t="shared" si="9"/>
        <v>*</v>
      </c>
      <c r="N20" s="430" t="str">
        <f>O20</f>
        <v>***</v>
      </c>
      <c r="O20" s="363" t="str">
        <f t="shared" si="9"/>
        <v>***</v>
      </c>
      <c r="P20" s="363" t="str">
        <f t="shared" ref="P20" si="11">+P17</f>
        <v>***</v>
      </c>
    </row>
    <row r="21" spans="1:18" ht="15.75" customHeight="1">
      <c r="A21" s="32" t="s">
        <v>53</v>
      </c>
      <c r="B21" s="55" t="s">
        <v>465</v>
      </c>
      <c r="C21" s="811" t="str">
        <f>+D21</f>
        <v>*****</v>
      </c>
      <c r="D21" s="406" t="str">
        <f>+A32</f>
        <v>*****</v>
      </c>
      <c r="E21" s="406" t="str">
        <f>+D21</f>
        <v>*****</v>
      </c>
      <c r="F21" s="406" t="s">
        <v>15</v>
      </c>
      <c r="G21" s="430" t="str">
        <f>+H21</f>
        <v>*****</v>
      </c>
      <c r="H21" s="430" t="str">
        <f>+D21</f>
        <v>*****</v>
      </c>
      <c r="I21" s="363" t="str">
        <f>+H21</f>
        <v>*****</v>
      </c>
      <c r="J21" s="728" t="str">
        <f>K21</f>
        <v>*****</v>
      </c>
      <c r="K21" s="406" t="str">
        <f>+D21</f>
        <v>*****</v>
      </c>
      <c r="L21" s="406" t="str">
        <f>+E21</f>
        <v>*****</v>
      </c>
      <c r="M21" s="406" t="s">
        <v>15</v>
      </c>
      <c r="N21" s="430" t="str">
        <f>O21</f>
        <v>*****</v>
      </c>
      <c r="O21" s="363" t="str">
        <f>+H21</f>
        <v>*****</v>
      </c>
      <c r="P21" s="363" t="str">
        <f>+I21</f>
        <v>*****</v>
      </c>
    </row>
    <row r="22" spans="1:18" ht="15.75" customHeight="1">
      <c r="A22" s="32" t="s">
        <v>54</v>
      </c>
      <c r="B22" s="55" t="s">
        <v>222</v>
      </c>
      <c r="C22" s="811" t="str">
        <f>+D22</f>
        <v>*******</v>
      </c>
      <c r="D22" s="406" t="str">
        <f>+A36</f>
        <v>*******</v>
      </c>
      <c r="E22" s="406" t="str">
        <f>+D22</f>
        <v>*******</v>
      </c>
      <c r="F22" s="406" t="str">
        <f>+D22</f>
        <v>*******</v>
      </c>
      <c r="G22" s="430" t="str">
        <f>+H22</f>
        <v>*******</v>
      </c>
      <c r="H22" s="430" t="str">
        <f>+F22</f>
        <v>*******</v>
      </c>
      <c r="I22" s="363" t="str">
        <f>+H22</f>
        <v>*******</v>
      </c>
      <c r="J22" s="728" t="str">
        <f>K22</f>
        <v>*******</v>
      </c>
      <c r="K22" s="406" t="str">
        <f>+H22</f>
        <v>*******</v>
      </c>
      <c r="L22" s="406" t="str">
        <f>+I22</f>
        <v>*******</v>
      </c>
      <c r="M22" s="406" t="str">
        <f>+K22</f>
        <v>*******</v>
      </c>
      <c r="N22" s="430" t="str">
        <f>O22</f>
        <v>*******</v>
      </c>
      <c r="O22" s="363" t="str">
        <f>+M22</f>
        <v>*******</v>
      </c>
      <c r="P22" s="363" t="str">
        <f>+N22</f>
        <v>*******</v>
      </c>
    </row>
    <row r="23" spans="1:18" ht="27.75" customHeight="1" thickBot="1">
      <c r="A23" s="36" t="s">
        <v>64</v>
      </c>
      <c r="B23" s="49" t="s">
        <v>463</v>
      </c>
      <c r="C23" s="812"/>
      <c r="D23" s="37"/>
      <c r="E23" s="37"/>
      <c r="F23" s="37"/>
      <c r="G23" s="59"/>
      <c r="H23" s="59"/>
      <c r="I23" s="38"/>
      <c r="J23" s="732"/>
      <c r="K23" s="37"/>
      <c r="L23" s="37"/>
      <c r="M23" s="37"/>
      <c r="N23" s="59"/>
      <c r="O23" s="38"/>
      <c r="P23" s="38"/>
    </row>
    <row r="24" spans="1:18" s="441" customFormat="1" ht="13.5" thickTop="1">
      <c r="A24" s="7"/>
      <c r="B24" s="8"/>
      <c r="C24" s="8"/>
      <c r="D24" s="9"/>
      <c r="E24" s="9"/>
      <c r="F24" s="9"/>
      <c r="G24" s="9"/>
      <c r="H24" s="9"/>
      <c r="I24" s="9"/>
      <c r="J24" s="9"/>
      <c r="K24" s="9"/>
      <c r="L24" s="9"/>
      <c r="M24" s="9"/>
      <c r="N24" s="9"/>
      <c r="O24" s="9"/>
      <c r="P24" s="9"/>
    </row>
    <row r="25" spans="1:18">
      <c r="A25" s="372"/>
      <c r="B25" s="149" t="s">
        <v>410</v>
      </c>
      <c r="C25" s="149"/>
      <c r="D25" s="373"/>
      <c r="E25" s="373"/>
      <c r="F25" s="373"/>
      <c r="G25" s="373"/>
      <c r="H25" s="373"/>
      <c r="I25" s="373"/>
      <c r="J25" s="373"/>
      <c r="K25" s="373"/>
      <c r="L25" s="373"/>
      <c r="M25" s="373"/>
      <c r="N25" s="373"/>
      <c r="O25" s="373"/>
      <c r="P25" s="373"/>
      <c r="Q25" s="376"/>
      <c r="R25" s="376"/>
    </row>
    <row r="26" spans="1:18" s="356" customFormat="1" ht="15" customHeight="1">
      <c r="A26" s="404">
        <v>1</v>
      </c>
      <c r="B26" s="1021" t="s">
        <v>464</v>
      </c>
      <c r="C26" s="1021"/>
      <c r="D26" s="1021"/>
      <c r="E26" s="1021"/>
      <c r="F26" s="1021"/>
      <c r="G26" s="1021"/>
      <c r="H26" s="1021"/>
      <c r="I26" s="1021"/>
      <c r="J26" s="1021"/>
      <c r="K26" s="1021"/>
      <c r="L26" s="884"/>
      <c r="M26" s="475"/>
      <c r="N26" s="475"/>
      <c r="O26" s="475"/>
      <c r="P26" s="475"/>
    </row>
    <row r="27" spans="1:18" s="356" customFormat="1" ht="33.75" customHeight="1">
      <c r="A27" s="404">
        <v>2</v>
      </c>
      <c r="B27" s="1021" t="s">
        <v>436</v>
      </c>
      <c r="C27" s="1021"/>
      <c r="D27" s="1021"/>
      <c r="E27" s="1021"/>
      <c r="F27" s="1021"/>
      <c r="G27" s="1021"/>
      <c r="H27" s="1021"/>
      <c r="I27" s="1021"/>
      <c r="J27" s="1021"/>
      <c r="K27" s="1021"/>
      <c r="L27" s="1021"/>
      <c r="M27" s="1021"/>
      <c r="N27" s="1021"/>
      <c r="O27" s="1021"/>
      <c r="P27" s="884"/>
    </row>
    <row r="28" spans="1:18" s="356" customFormat="1" ht="15" customHeight="1">
      <c r="A28" s="374" t="s">
        <v>41</v>
      </c>
      <c r="B28" s="1021" t="s">
        <v>658</v>
      </c>
      <c r="C28" s="1021"/>
      <c r="D28" s="1021"/>
      <c r="E28" s="1021"/>
      <c r="F28" s="1021"/>
      <c r="G28" s="1021"/>
      <c r="H28" s="1021"/>
      <c r="I28" s="1021"/>
      <c r="J28" s="1021"/>
      <c r="K28" s="1021"/>
      <c r="L28" s="884"/>
      <c r="M28" s="475"/>
      <c r="N28" s="475"/>
      <c r="O28" s="475"/>
      <c r="P28" s="475"/>
    </row>
    <row r="29" spans="1:18">
      <c r="A29" s="374" t="s">
        <v>40</v>
      </c>
      <c r="B29" s="1021" t="s">
        <v>383</v>
      </c>
      <c r="C29" s="1021"/>
      <c r="D29" s="1021"/>
      <c r="E29" s="1021"/>
      <c r="F29" s="1021"/>
      <c r="G29" s="1021"/>
      <c r="H29" s="1021"/>
      <c r="I29" s="1021"/>
      <c r="J29" s="1021"/>
      <c r="K29" s="1021"/>
      <c r="L29" s="1021"/>
      <c r="M29" s="1021"/>
      <c r="N29" s="1021"/>
      <c r="O29" s="1021"/>
      <c r="P29" s="884"/>
      <c r="Q29" s="376"/>
      <c r="R29" s="376"/>
    </row>
    <row r="30" spans="1:18" ht="12.75" customHeight="1">
      <c r="A30" s="374" t="s">
        <v>38</v>
      </c>
      <c r="B30" s="1021" t="s">
        <v>302</v>
      </c>
      <c r="C30" s="1021"/>
      <c r="D30" s="1021"/>
      <c r="E30" s="1021"/>
      <c r="F30" s="1021"/>
      <c r="G30" s="1021"/>
      <c r="H30" s="1021"/>
      <c r="I30" s="1021"/>
      <c r="J30" s="1021"/>
      <c r="K30" s="1021"/>
      <c r="L30" s="1021"/>
      <c r="M30" s="1021"/>
      <c r="N30" s="1021"/>
      <c r="O30" s="1021"/>
      <c r="P30" s="884"/>
      <c r="Q30" s="376"/>
      <c r="R30" s="376"/>
    </row>
    <row r="31" spans="1:18" ht="19.5" customHeight="1">
      <c r="A31" s="374" t="s">
        <v>37</v>
      </c>
      <c r="B31" s="1021" t="s">
        <v>457</v>
      </c>
      <c r="C31" s="1021"/>
      <c r="D31" s="1021"/>
      <c r="E31" s="1021"/>
      <c r="F31" s="1021"/>
      <c r="G31" s="1021"/>
      <c r="H31" s="1021"/>
      <c r="I31" s="1021"/>
      <c r="J31" s="1021"/>
      <c r="K31" s="1021"/>
      <c r="L31" s="1021"/>
      <c r="M31" s="1021"/>
      <c r="N31" s="1021"/>
      <c r="O31" s="1021"/>
      <c r="P31" s="884"/>
      <c r="Q31" s="376"/>
      <c r="R31" s="376"/>
    </row>
    <row r="32" spans="1:18" ht="12.75" customHeight="1">
      <c r="A32" s="374" t="s">
        <v>208</v>
      </c>
      <c r="B32" s="1021" t="s">
        <v>461</v>
      </c>
      <c r="C32" s="1021"/>
      <c r="D32" s="1021"/>
      <c r="E32" s="1021"/>
      <c r="F32" s="1021"/>
      <c r="G32" s="1021"/>
      <c r="H32" s="1021"/>
      <c r="I32" s="1021"/>
      <c r="J32" s="1021"/>
      <c r="K32" s="1021"/>
      <c r="L32" s="884"/>
      <c r="M32" s="77"/>
      <c r="N32" s="77"/>
      <c r="O32" s="77"/>
      <c r="P32" s="77"/>
      <c r="Q32" s="376"/>
      <c r="R32" s="376"/>
    </row>
    <row r="33" spans="1:18" ht="12.75" customHeight="1">
      <c r="A33" s="374" t="s">
        <v>223</v>
      </c>
      <c r="B33" s="1021" t="s">
        <v>713</v>
      </c>
      <c r="C33" s="1021"/>
      <c r="D33" s="1021"/>
      <c r="E33" s="1021"/>
      <c r="F33" s="1021"/>
      <c r="G33" s="1021"/>
      <c r="H33" s="1021"/>
      <c r="I33" s="1021"/>
      <c r="J33" s="1021"/>
      <c r="K33" s="916"/>
      <c r="L33" s="916"/>
      <c r="M33" s="77"/>
      <c r="N33" s="77"/>
      <c r="O33" s="77"/>
      <c r="P33" s="77"/>
      <c r="Q33" s="376"/>
      <c r="R33" s="376"/>
    </row>
    <row r="34" spans="1:18" ht="12.75" customHeight="1">
      <c r="A34" s="374"/>
      <c r="B34" s="1021" t="s">
        <v>715</v>
      </c>
      <c r="C34" s="1021"/>
      <c r="D34" s="1021"/>
      <c r="E34" s="1021"/>
      <c r="F34" s="1021"/>
      <c r="G34" s="1021"/>
      <c r="H34" s="1021"/>
      <c r="I34" s="1021"/>
      <c r="J34" s="1021"/>
      <c r="K34" s="916"/>
      <c r="L34" s="916"/>
      <c r="M34" s="77"/>
      <c r="N34" s="77"/>
      <c r="O34" s="77"/>
      <c r="P34" s="77"/>
      <c r="Q34" s="376"/>
      <c r="R34" s="376"/>
    </row>
    <row r="35" spans="1:18" ht="12.75" customHeight="1">
      <c r="A35" s="374"/>
      <c r="B35" s="1021" t="s">
        <v>714</v>
      </c>
      <c r="C35" s="1021"/>
      <c r="D35" s="1021"/>
      <c r="E35" s="1021"/>
      <c r="F35" s="1021"/>
      <c r="G35" s="1021"/>
      <c r="H35" s="1021"/>
      <c r="I35" s="1021"/>
      <c r="J35" s="1021"/>
      <c r="K35" s="916"/>
      <c r="L35" s="916"/>
      <c r="M35" s="77"/>
      <c r="N35" s="77"/>
      <c r="O35" s="77"/>
      <c r="P35" s="77"/>
      <c r="Q35" s="376"/>
      <c r="R35" s="376"/>
    </row>
    <row r="36" spans="1:18">
      <c r="A36" s="374" t="s">
        <v>471</v>
      </c>
      <c r="B36" s="1021" t="s">
        <v>284</v>
      </c>
      <c r="C36" s="1021"/>
      <c r="D36" s="1021"/>
      <c r="E36" s="1021"/>
      <c r="F36" s="1021"/>
      <c r="G36" s="1021"/>
      <c r="H36" s="1021"/>
      <c r="I36" s="1021"/>
      <c r="J36" s="1021"/>
      <c r="K36" s="1021"/>
      <c r="L36" s="1021"/>
      <c r="M36" s="1021"/>
      <c r="N36" s="1021"/>
      <c r="O36" s="1021"/>
      <c r="P36" s="884"/>
      <c r="Q36" s="376"/>
      <c r="R36" s="376"/>
    </row>
    <row r="37" spans="1:18">
      <c r="B37" s="792" t="s">
        <v>659</v>
      </c>
    </row>
    <row r="39" spans="1:18" s="438" customFormat="1" ht="13.5" thickBot="1">
      <c r="A39" s="17"/>
      <c r="B39" s="17"/>
      <c r="C39" s="17"/>
      <c r="D39" s="17"/>
      <c r="E39" s="17"/>
      <c r="F39" s="17"/>
      <c r="G39" s="17"/>
      <c r="H39" s="18"/>
      <c r="I39" s="18"/>
      <c r="J39" s="18"/>
      <c r="K39" s="18"/>
      <c r="L39" s="18"/>
      <c r="M39" s="17"/>
      <c r="N39" s="17"/>
      <c r="O39" s="17"/>
      <c r="P39" s="17"/>
    </row>
    <row r="40" spans="1:18" s="438" customFormat="1" ht="31.5" customHeight="1" thickTop="1">
      <c r="A40" s="442"/>
      <c r="B40" s="45" t="s">
        <v>379</v>
      </c>
      <c r="C40" s="1042" t="s">
        <v>202</v>
      </c>
      <c r="D40" s="1043"/>
      <c r="E40" s="1043"/>
      <c r="F40" s="1043"/>
      <c r="G40" s="1043"/>
      <c r="H40" s="1043"/>
      <c r="I40" s="1044"/>
      <c r="J40" s="1110" t="s">
        <v>491</v>
      </c>
      <c r="K40" s="1111"/>
      <c r="L40" s="1111"/>
      <c r="M40" s="1111"/>
      <c r="N40" s="1111"/>
      <c r="O40" s="1111"/>
      <c r="P40" s="1111"/>
    </row>
    <row r="41" spans="1:18" s="438" customFormat="1" ht="30" customHeight="1">
      <c r="A41" s="439"/>
      <c r="B41" s="46" t="s">
        <v>381</v>
      </c>
      <c r="C41" s="1045"/>
      <c r="D41" s="1046"/>
      <c r="E41" s="1046"/>
      <c r="F41" s="1046"/>
      <c r="G41" s="1046"/>
      <c r="H41" s="1046"/>
      <c r="I41" s="1047"/>
      <c r="J41" s="1110"/>
      <c r="K41" s="1111"/>
      <c r="L41" s="1111"/>
      <c r="M41" s="1111"/>
      <c r="N41" s="1111"/>
      <c r="O41" s="1111"/>
      <c r="P41" s="1111"/>
    </row>
    <row r="42" spans="1:18" s="440" customFormat="1" ht="31.5" customHeight="1">
      <c r="A42" s="1036" t="s">
        <v>57</v>
      </c>
      <c r="B42" s="1038" t="s">
        <v>226</v>
      </c>
      <c r="C42" s="50" t="s">
        <v>163</v>
      </c>
      <c r="D42" s="50" t="s">
        <v>163</v>
      </c>
      <c r="E42" s="50" t="s">
        <v>163</v>
      </c>
      <c r="F42" s="205" t="s">
        <v>348</v>
      </c>
      <c r="G42" s="747" t="s">
        <v>20</v>
      </c>
      <c r="H42" s="203" t="s">
        <v>20</v>
      </c>
      <c r="I42" s="886" t="s">
        <v>20</v>
      </c>
      <c r="J42" s="41" t="str">
        <f t="shared" ref="J42:P42" si="12">+C42</f>
        <v xml:space="preserve">Gasolina Corriente </v>
      </c>
      <c r="K42" s="41" t="str">
        <f t="shared" si="12"/>
        <v xml:space="preserve">Gasolina Corriente </v>
      </c>
      <c r="L42" s="41" t="str">
        <f t="shared" si="12"/>
        <v xml:space="preserve">Gasolina Corriente </v>
      </c>
      <c r="M42" s="205" t="str">
        <f t="shared" si="12"/>
        <v>B10</v>
      </c>
      <c r="N42" s="747" t="str">
        <f t="shared" si="12"/>
        <v>Gasolina Extra</v>
      </c>
      <c r="O42" s="203" t="str">
        <f t="shared" si="12"/>
        <v>Gasolina Extra</v>
      </c>
      <c r="P42" s="886" t="str">
        <f t="shared" si="12"/>
        <v>Gasolina Extra</v>
      </c>
    </row>
    <row r="43" spans="1:18" s="440" customFormat="1">
      <c r="A43" s="1036"/>
      <c r="B43" s="1038"/>
      <c r="C43" s="747"/>
      <c r="D43" s="199">
        <v>0.08</v>
      </c>
      <c r="E43" s="891">
        <v>0.06</v>
      </c>
      <c r="F43" s="141">
        <v>0.1</v>
      </c>
      <c r="G43" s="144"/>
      <c r="H43" s="199" t="s">
        <v>689</v>
      </c>
      <c r="I43" s="891">
        <v>0.06</v>
      </c>
      <c r="J43" s="199"/>
      <c r="K43" s="199" t="s">
        <v>689</v>
      </c>
      <c r="L43" s="891">
        <v>0.06</v>
      </c>
      <c r="M43" s="141">
        <f>+F43</f>
        <v>0.1</v>
      </c>
      <c r="N43" s="144"/>
      <c r="O43" s="199" t="s">
        <v>689</v>
      </c>
      <c r="P43" s="891">
        <v>0.06</v>
      </c>
    </row>
    <row r="44" spans="1:18" s="440" customFormat="1">
      <c r="A44" s="1037"/>
      <c r="B44" s="1039"/>
      <c r="C44" s="50" t="s">
        <v>58</v>
      </c>
      <c r="D44" s="50" t="s">
        <v>58</v>
      </c>
      <c r="E44" s="50" t="s">
        <v>58</v>
      </c>
      <c r="F44" s="205" t="s">
        <v>58</v>
      </c>
      <c r="G44" s="747" t="s">
        <v>58</v>
      </c>
      <c r="H44" s="203" t="s">
        <v>58</v>
      </c>
      <c r="I44" s="886" t="s">
        <v>58</v>
      </c>
      <c r="J44" s="42" t="s">
        <v>58</v>
      </c>
      <c r="K44" s="42" t="s">
        <v>58</v>
      </c>
      <c r="L44" s="50" t="s">
        <v>58</v>
      </c>
      <c r="M44" s="205" t="s">
        <v>58</v>
      </c>
      <c r="N44" s="747" t="s">
        <v>58</v>
      </c>
      <c r="O44" s="203" t="s">
        <v>58</v>
      </c>
      <c r="P44" s="50" t="s">
        <v>58</v>
      </c>
    </row>
    <row r="45" spans="1:18" ht="14.25" customHeight="1">
      <c r="A45" s="32" t="s">
        <v>52</v>
      </c>
      <c r="B45" s="47" t="s">
        <v>8</v>
      </c>
      <c r="C45" s="810">
        <f>C8</f>
        <v>3893.32</v>
      </c>
      <c r="D45" s="406">
        <f>+'CORRIENTE OXIGENADA'!D10</f>
        <v>4238.75</v>
      </c>
      <c r="E45" s="406">
        <f>+'CORRIENTE OXIGENADA'!F10</f>
        <v>4152.3999999999996</v>
      </c>
      <c r="F45" s="406">
        <f>+BIODIESEL!H10</f>
        <v>4657.07</v>
      </c>
      <c r="G45" s="430">
        <f>G8</f>
        <v>5110</v>
      </c>
      <c r="H45" s="363">
        <f>'EXTRA OXIGENADA'!D7</f>
        <v>5358.1</v>
      </c>
      <c r="I45" s="363">
        <f>'EXTRA OXIGENADA'!F7</f>
        <v>5296.08</v>
      </c>
      <c r="J45" s="728">
        <f>J8</f>
        <v>3893.32</v>
      </c>
      <c r="K45" s="364">
        <f>+D45</f>
        <v>4238.75</v>
      </c>
      <c r="L45" s="364">
        <f>+E45</f>
        <v>4152.3999999999996</v>
      </c>
      <c r="M45" s="406">
        <f>+F45</f>
        <v>4657.07</v>
      </c>
      <c r="N45" s="430">
        <f>N8</f>
        <v>5110</v>
      </c>
      <c r="O45" s="363">
        <f>+H45</f>
        <v>5358.1</v>
      </c>
      <c r="P45" s="363">
        <f>+I45</f>
        <v>5296.08</v>
      </c>
    </row>
    <row r="46" spans="1:18" ht="14.25" customHeight="1">
      <c r="A46" s="32" t="s">
        <v>517</v>
      </c>
      <c r="B46" s="47" t="s">
        <v>518</v>
      </c>
      <c r="C46" s="755" t="str">
        <f>D46</f>
        <v>------------------</v>
      </c>
      <c r="D46" s="407" t="s">
        <v>166</v>
      </c>
      <c r="E46" s="407" t="str">
        <f>+D46</f>
        <v>------------------</v>
      </c>
      <c r="F46" s="407" t="s">
        <v>166</v>
      </c>
      <c r="G46" s="800" t="str">
        <f>H46</f>
        <v>------------------</v>
      </c>
      <c r="H46" s="370" t="s">
        <v>166</v>
      </c>
      <c r="I46" s="370" t="s">
        <v>166</v>
      </c>
      <c r="J46" s="728">
        <f>J9</f>
        <v>490</v>
      </c>
      <c r="K46" s="367">
        <f>+'CORRIENTE OXIGENADA'!D11</f>
        <v>450.8</v>
      </c>
      <c r="L46" s="367">
        <f>+'CORRIENTE OXIGENADA'!F11</f>
        <v>460.59999999999997</v>
      </c>
      <c r="M46" s="407">
        <f>+BIODIESEL!H11</f>
        <v>422.1</v>
      </c>
      <c r="N46" s="800">
        <f>N9</f>
        <v>930</v>
      </c>
      <c r="O46" s="363">
        <f t="shared" ref="O46:P48" si="13">+O9</f>
        <v>855.6</v>
      </c>
      <c r="P46" s="363">
        <f t="shared" si="13"/>
        <v>874.2</v>
      </c>
    </row>
    <row r="47" spans="1:18" ht="14.25" customHeight="1">
      <c r="A47" s="32"/>
      <c r="B47" s="47" t="s">
        <v>530</v>
      </c>
      <c r="C47" s="755" t="str">
        <f>D47</f>
        <v>------------------</v>
      </c>
      <c r="D47" s="407" t="s">
        <v>166</v>
      </c>
      <c r="E47" s="407" t="str">
        <f>+D47</f>
        <v>------------------</v>
      </c>
      <c r="F47" s="407" t="s">
        <v>166</v>
      </c>
      <c r="G47" s="800" t="str">
        <f>H47</f>
        <v>------------------</v>
      </c>
      <c r="H47" s="370" t="s">
        <v>166</v>
      </c>
      <c r="I47" s="370" t="s">
        <v>166</v>
      </c>
      <c r="J47" s="728" t="str">
        <f>J10</f>
        <v>(3)</v>
      </c>
      <c r="K47" s="367" t="str">
        <f>+'CORRIENTE OXIGENADA'!D12</f>
        <v>(3)</v>
      </c>
      <c r="L47" s="367" t="str">
        <f>+'CORRIENTE OXIGENADA'!F12</f>
        <v>(3)</v>
      </c>
      <c r="M47" s="407" t="str">
        <f>+BIODIESEL!H12</f>
        <v>(3)</v>
      </c>
      <c r="N47" s="800" t="str">
        <f>N10</f>
        <v>(3)</v>
      </c>
      <c r="O47" s="363" t="str">
        <f t="shared" si="13"/>
        <v>(3)</v>
      </c>
      <c r="P47" s="363" t="str">
        <f t="shared" si="13"/>
        <v>(3)</v>
      </c>
    </row>
    <row r="48" spans="1:18" ht="14.25" customHeight="1">
      <c r="A48" s="32"/>
      <c r="B48" s="47" t="s">
        <v>700</v>
      </c>
      <c r="C48" s="810">
        <f>C11</f>
        <v>135</v>
      </c>
      <c r="D48" s="406">
        <f>+'CORRIENTE OXIGENADA'!D13</f>
        <v>124.2</v>
      </c>
      <c r="E48" s="406">
        <f>+'CORRIENTE OXIGENADA'!F13</f>
        <v>126.9</v>
      </c>
      <c r="F48" s="406">
        <f>+BIODIESEL!H13</f>
        <v>136.80000000000001</v>
      </c>
      <c r="G48" s="430">
        <f>G11</f>
        <v>135</v>
      </c>
      <c r="H48" s="363">
        <f>'EXTRA OXIGENADA'!D13</f>
        <v>124.2</v>
      </c>
      <c r="I48" s="363">
        <f>'EXTRA OXIGENADA'!F13</f>
        <v>126.9</v>
      </c>
      <c r="J48" s="728">
        <f>J11</f>
        <v>135</v>
      </c>
      <c r="K48" s="367">
        <f>+'CORRIENTE OXIGENADA'!D13</f>
        <v>124.2</v>
      </c>
      <c r="L48" s="367">
        <f>+'CORRIENTE OXIGENADA'!F13</f>
        <v>126.9</v>
      </c>
      <c r="M48" s="407">
        <f>+BIODIESEL!H13</f>
        <v>136.80000000000001</v>
      </c>
      <c r="N48" s="800">
        <f>N11</f>
        <v>135</v>
      </c>
      <c r="O48" s="363">
        <f t="shared" si="13"/>
        <v>124.2</v>
      </c>
      <c r="P48" s="363">
        <f t="shared" si="13"/>
        <v>126.9</v>
      </c>
    </row>
    <row r="49" spans="1:16" ht="14.25" customHeight="1">
      <c r="A49" s="32" t="s">
        <v>55</v>
      </c>
      <c r="B49" s="47" t="s">
        <v>519</v>
      </c>
      <c r="C49" s="755" t="str">
        <f>D49</f>
        <v xml:space="preserve">(1) </v>
      </c>
      <c r="D49" s="408" t="str">
        <f>+A63</f>
        <v xml:space="preserve">(1) </v>
      </c>
      <c r="E49" s="408" t="str">
        <f>+D49</f>
        <v xml:space="preserve">(1) </v>
      </c>
      <c r="F49" s="408" t="str">
        <f>+D49</f>
        <v xml:space="preserve">(1) </v>
      </c>
      <c r="G49" s="435" t="str">
        <f>H49</f>
        <v xml:space="preserve">(1) </v>
      </c>
      <c r="H49" s="370" t="str">
        <f>+D49</f>
        <v xml:space="preserve">(1) </v>
      </c>
      <c r="I49" s="370" t="str">
        <f>+E49</f>
        <v xml:space="preserve">(1) </v>
      </c>
      <c r="J49" s="731" t="str">
        <f>K49</f>
        <v xml:space="preserve">(1) </v>
      </c>
      <c r="K49" s="371" t="str">
        <f>+D49</f>
        <v xml:space="preserve">(1) </v>
      </c>
      <c r="L49" s="371" t="str">
        <f>+E49</f>
        <v xml:space="preserve">(1) </v>
      </c>
      <c r="M49" s="408" t="str">
        <f>+F49</f>
        <v xml:space="preserve">(1) </v>
      </c>
      <c r="N49" s="435" t="str">
        <f>O49</f>
        <v xml:space="preserve">(1) </v>
      </c>
      <c r="O49" s="370" t="str">
        <f>+H49</f>
        <v xml:space="preserve">(1) </v>
      </c>
      <c r="P49" s="370" t="str">
        <f>+I49</f>
        <v xml:space="preserve">(1) </v>
      </c>
    </row>
    <row r="50" spans="1:16" ht="14.25" customHeight="1">
      <c r="A50" s="32" t="s">
        <v>60</v>
      </c>
      <c r="B50" s="47" t="s">
        <v>417</v>
      </c>
      <c r="C50" s="813">
        <f>D50</f>
        <v>19.650746433416984</v>
      </c>
      <c r="D50" s="406">
        <f>D13</f>
        <v>19.650746433416984</v>
      </c>
      <c r="E50" s="406">
        <f>E13</f>
        <v>19.650746433416984</v>
      </c>
      <c r="F50" s="406">
        <f>+D50</f>
        <v>19.650746433416984</v>
      </c>
      <c r="G50" s="430">
        <f>H50</f>
        <v>19.650746433416984</v>
      </c>
      <c r="H50" s="363">
        <f>+F50</f>
        <v>19.650746433416984</v>
      </c>
      <c r="I50" s="363">
        <f>+G50</f>
        <v>19.650746433416984</v>
      </c>
      <c r="J50" s="728">
        <f>K50</f>
        <v>19.650746433416984</v>
      </c>
      <c r="K50" s="364">
        <f>D50</f>
        <v>19.650746433416984</v>
      </c>
      <c r="L50" s="364">
        <f>E50</f>
        <v>19.650746433416984</v>
      </c>
      <c r="M50" s="406">
        <f>+K50</f>
        <v>19.650746433416984</v>
      </c>
      <c r="N50" s="430">
        <f>O50</f>
        <v>19.650746433416984</v>
      </c>
      <c r="O50" s="363">
        <f>+M50</f>
        <v>19.650746433416984</v>
      </c>
      <c r="P50" s="363">
        <f>+N50</f>
        <v>19.650746433416984</v>
      </c>
    </row>
    <row r="51" spans="1:16" ht="14.25" customHeight="1">
      <c r="A51" s="32" t="s">
        <v>158</v>
      </c>
      <c r="B51" s="47" t="s">
        <v>159</v>
      </c>
      <c r="C51" s="813">
        <f>D51</f>
        <v>7.45</v>
      </c>
      <c r="D51" s="406">
        <f>+D14</f>
        <v>7.45</v>
      </c>
      <c r="E51" s="406">
        <f>+E14</f>
        <v>7.45</v>
      </c>
      <c r="F51" s="406">
        <f>+F14</f>
        <v>7.45</v>
      </c>
      <c r="G51" s="430">
        <f>H51</f>
        <v>7.45</v>
      </c>
      <c r="H51" s="363">
        <f>+H14</f>
        <v>7.45</v>
      </c>
      <c r="I51" s="363">
        <f>+I14</f>
        <v>7.45</v>
      </c>
      <c r="J51" s="728">
        <f>K51</f>
        <v>7.45</v>
      </c>
      <c r="K51" s="364">
        <f t="shared" ref="K51:M52" si="14">+D51</f>
        <v>7.45</v>
      </c>
      <c r="L51" s="364">
        <f t="shared" si="14"/>
        <v>7.45</v>
      </c>
      <c r="M51" s="406">
        <f t="shared" si="14"/>
        <v>7.45</v>
      </c>
      <c r="N51" s="430">
        <f>O51</f>
        <v>7.45</v>
      </c>
      <c r="O51" s="363">
        <f t="shared" ref="O51:P52" si="15">+H51</f>
        <v>7.45</v>
      </c>
      <c r="P51" s="363">
        <f t="shared" si="15"/>
        <v>7.45</v>
      </c>
    </row>
    <row r="52" spans="1:16" ht="14.25" customHeight="1">
      <c r="A52" s="32"/>
      <c r="B52" s="47" t="s">
        <v>11</v>
      </c>
      <c r="C52" s="813">
        <f>D52</f>
        <v>71.510000000000005</v>
      </c>
      <c r="D52" s="406">
        <f>+'COMBUSTIBLES '!B10</f>
        <v>71.510000000000005</v>
      </c>
      <c r="E52" s="406">
        <f>+'COMBUSTIBLES '!C10</f>
        <v>71.510000000000005</v>
      </c>
      <c r="F52" s="406">
        <f>+D52</f>
        <v>71.510000000000005</v>
      </c>
      <c r="G52" s="430">
        <f>H52</f>
        <v>71.510000000000005</v>
      </c>
      <c r="H52" s="363">
        <f>+'COMBUSTIBLES '!C10</f>
        <v>71.510000000000005</v>
      </c>
      <c r="I52" s="363">
        <f>+'COMBUSTIBLES '!D10</f>
        <v>71.510000000000005</v>
      </c>
      <c r="J52" s="728">
        <f>K52</f>
        <v>71.510000000000005</v>
      </c>
      <c r="K52" s="364">
        <f t="shared" si="14"/>
        <v>71.510000000000005</v>
      </c>
      <c r="L52" s="364">
        <f t="shared" si="14"/>
        <v>71.510000000000005</v>
      </c>
      <c r="M52" s="406">
        <f t="shared" si="14"/>
        <v>71.510000000000005</v>
      </c>
      <c r="N52" s="430">
        <f>O52</f>
        <v>71.510000000000005</v>
      </c>
      <c r="O52" s="363">
        <f t="shared" si="15"/>
        <v>71.510000000000005</v>
      </c>
      <c r="P52" s="363">
        <f t="shared" si="15"/>
        <v>71.510000000000005</v>
      </c>
    </row>
    <row r="53" spans="1:16" ht="14.25" customHeight="1">
      <c r="A53" s="33" t="s">
        <v>59</v>
      </c>
      <c r="B53" s="48" t="s">
        <v>12</v>
      </c>
      <c r="C53" s="814">
        <f>SUM(C45:C52)</f>
        <v>4126.930746433417</v>
      </c>
      <c r="D53" s="34">
        <f t="shared" ref="D53:O53" si="16">SUM(D45:D52)</f>
        <v>4461.5607464334171</v>
      </c>
      <c r="E53" s="34">
        <f t="shared" ref="E53" si="17">SUM(E45:E52)</f>
        <v>4377.9107464334165</v>
      </c>
      <c r="F53" s="34">
        <f t="shared" si="16"/>
        <v>4892.4807464334172</v>
      </c>
      <c r="G53" s="58">
        <f>SUM(G45:G52)</f>
        <v>5343.6107464334173</v>
      </c>
      <c r="H53" s="35">
        <f t="shared" si="16"/>
        <v>5580.9107464334174</v>
      </c>
      <c r="I53" s="35">
        <f t="shared" ref="I53" si="18">SUM(I45:I52)</f>
        <v>5521.5907464334168</v>
      </c>
      <c r="J53" s="730">
        <f>SUM(J45:J52)</f>
        <v>4616.930746433417</v>
      </c>
      <c r="K53" s="43">
        <f t="shared" si="16"/>
        <v>4912.3607464334173</v>
      </c>
      <c r="L53" s="43">
        <f t="shared" ref="L53" si="19">SUM(L45:L52)</f>
        <v>4838.5107464334169</v>
      </c>
      <c r="M53" s="34">
        <f t="shared" si="16"/>
        <v>5314.5807464334175</v>
      </c>
      <c r="N53" s="58">
        <f>SUM(N45:N52)</f>
        <v>6273.6107464334173</v>
      </c>
      <c r="O53" s="35">
        <f t="shared" si="16"/>
        <v>6436.5107464334178</v>
      </c>
      <c r="P53" s="35">
        <f t="shared" ref="P53" si="20">SUM(P45:P52)</f>
        <v>6395.7907464334166</v>
      </c>
    </row>
    <row r="54" spans="1:16" ht="14.25" customHeight="1">
      <c r="A54" s="32" t="s">
        <v>62</v>
      </c>
      <c r="B54" s="47" t="s">
        <v>234</v>
      </c>
      <c r="C54" s="755" t="str">
        <f>D54</f>
        <v>*</v>
      </c>
      <c r="D54" s="406" t="str">
        <f>+A66</f>
        <v>*</v>
      </c>
      <c r="E54" s="406" t="str">
        <f>+D54</f>
        <v>*</v>
      </c>
      <c r="F54" s="406" t="str">
        <f>+D54</f>
        <v>*</v>
      </c>
      <c r="G54" s="430" t="str">
        <f>H54</f>
        <v>*</v>
      </c>
      <c r="H54" s="363" t="str">
        <f>+F54</f>
        <v>*</v>
      </c>
      <c r="I54" s="363" t="str">
        <f>+G54</f>
        <v>*</v>
      </c>
      <c r="J54" s="728" t="str">
        <f>K54</f>
        <v>*</v>
      </c>
      <c r="K54" s="364" t="str">
        <f>+D54</f>
        <v>*</v>
      </c>
      <c r="L54" s="364" t="str">
        <f>+E54</f>
        <v>*</v>
      </c>
      <c r="M54" s="406" t="str">
        <f>+F54</f>
        <v>*</v>
      </c>
      <c r="N54" s="430" t="str">
        <f>O54</f>
        <v>*</v>
      </c>
      <c r="O54" s="363" t="str">
        <f>+H54</f>
        <v>*</v>
      </c>
      <c r="P54" s="363" t="str">
        <f>+I54</f>
        <v>*</v>
      </c>
    </row>
    <row r="55" spans="1:16" ht="14.25" customHeight="1">
      <c r="A55" s="32" t="s">
        <v>161</v>
      </c>
      <c r="B55" s="47" t="s">
        <v>278</v>
      </c>
      <c r="C55" s="755" t="str">
        <f>D55</f>
        <v>***</v>
      </c>
      <c r="D55" s="408" t="str">
        <f>+A68</f>
        <v>***</v>
      </c>
      <c r="E55" s="408" t="str">
        <f>+E56</f>
        <v>****</v>
      </c>
      <c r="F55" s="408" t="str">
        <f>+D55</f>
        <v>***</v>
      </c>
      <c r="G55" s="435" t="str">
        <f>H55</f>
        <v>***</v>
      </c>
      <c r="H55" s="370" t="str">
        <f>+F55</f>
        <v>***</v>
      </c>
      <c r="I55" s="370" t="str">
        <f>+G55</f>
        <v>***</v>
      </c>
      <c r="J55" s="731" t="str">
        <f>K55</f>
        <v>***</v>
      </c>
      <c r="K55" s="371" t="str">
        <f>+H55</f>
        <v>***</v>
      </c>
      <c r="L55" s="371" t="str">
        <f>+I55</f>
        <v>***</v>
      </c>
      <c r="M55" s="408" t="str">
        <f>+K55</f>
        <v>***</v>
      </c>
      <c r="N55" s="435" t="str">
        <f>O55</f>
        <v>***</v>
      </c>
      <c r="O55" s="370" t="str">
        <f>+M55</f>
        <v>***</v>
      </c>
      <c r="P55" s="370" t="str">
        <f>+N55</f>
        <v>***</v>
      </c>
    </row>
    <row r="56" spans="1:16" ht="14.25" customHeight="1">
      <c r="A56" s="32" t="s">
        <v>167</v>
      </c>
      <c r="B56" s="47" t="s">
        <v>215</v>
      </c>
      <c r="C56" s="755" t="str">
        <f>F56</f>
        <v>****</v>
      </c>
      <c r="D56" s="406" t="str">
        <f>F56</f>
        <v>****</v>
      </c>
      <c r="E56" s="406" t="str">
        <f>+D56</f>
        <v>****</v>
      </c>
      <c r="F56" s="406" t="str">
        <f>+F18</f>
        <v>****</v>
      </c>
      <c r="G56" s="430" t="str">
        <f>F56</f>
        <v>****</v>
      </c>
      <c r="H56" s="363" t="str">
        <f>G56</f>
        <v>****</v>
      </c>
      <c r="I56" s="363" t="str">
        <f>H56</f>
        <v>****</v>
      </c>
      <c r="J56" s="728" t="str">
        <f>J18</f>
        <v>****</v>
      </c>
      <c r="K56" s="364" t="str">
        <f>+D56</f>
        <v>****</v>
      </c>
      <c r="L56" s="364" t="str">
        <f>+E56</f>
        <v>****</v>
      </c>
      <c r="M56" s="406" t="str">
        <f>+F56</f>
        <v>****</v>
      </c>
      <c r="N56" s="430" t="str">
        <f>N18</f>
        <v>****</v>
      </c>
      <c r="O56" s="363" t="str">
        <f>+H56</f>
        <v>****</v>
      </c>
      <c r="P56" s="363" t="str">
        <f>+I56</f>
        <v>****</v>
      </c>
    </row>
    <row r="57" spans="1:16" ht="14.25" customHeight="1">
      <c r="A57" s="33" t="s">
        <v>61</v>
      </c>
      <c r="B57" s="48" t="s">
        <v>51</v>
      </c>
      <c r="C57" s="34">
        <f>SUM(C53:C56)</f>
        <v>4126.930746433417</v>
      </c>
      <c r="D57" s="34">
        <f t="shared" ref="D57:O57" si="21">SUM(D53:D56)</f>
        <v>4461.5607464334171</v>
      </c>
      <c r="E57" s="34">
        <f t="shared" ref="E57" si="22">SUM(E53:E56)</f>
        <v>4377.9107464334165</v>
      </c>
      <c r="F57" s="34">
        <f t="shared" si="21"/>
        <v>4892.4807464334172</v>
      </c>
      <c r="G57" s="58">
        <f>SUM(G53:G56)</f>
        <v>5343.6107464334173</v>
      </c>
      <c r="H57" s="35">
        <f t="shared" si="21"/>
        <v>5580.9107464334174</v>
      </c>
      <c r="I57" s="35">
        <f t="shared" ref="I57" si="23">SUM(I53:I56)</f>
        <v>5521.5907464334168</v>
      </c>
      <c r="J57" s="730">
        <f>SUM(J53:J56)</f>
        <v>4616.930746433417</v>
      </c>
      <c r="K57" s="43">
        <f t="shared" si="21"/>
        <v>4912.3607464334173</v>
      </c>
      <c r="L57" s="43">
        <f t="shared" ref="L57" si="24">SUM(L53:L56)</f>
        <v>4838.5107464334169</v>
      </c>
      <c r="M57" s="34">
        <f>SUM(M53:M56)</f>
        <v>5314.5807464334175</v>
      </c>
      <c r="N57" s="58">
        <f>SUM(N53:N56)</f>
        <v>6273.6107464334173</v>
      </c>
      <c r="O57" s="35">
        <f t="shared" si="21"/>
        <v>6436.5107464334178</v>
      </c>
      <c r="P57" s="35">
        <f t="shared" ref="P57" si="25">SUM(P53:P56)</f>
        <v>6395.7907464334166</v>
      </c>
    </row>
    <row r="58" spans="1:16" ht="14.25" customHeight="1">
      <c r="A58" s="32" t="s">
        <v>63</v>
      </c>
      <c r="B58" s="47" t="s">
        <v>13</v>
      </c>
      <c r="C58" s="755" t="str">
        <f>D58</f>
        <v>*</v>
      </c>
      <c r="D58" s="406" t="str">
        <f>+D54</f>
        <v>*</v>
      </c>
      <c r="E58" s="406" t="str">
        <f>+D58</f>
        <v>*</v>
      </c>
      <c r="F58" s="406" t="str">
        <f>+F54</f>
        <v>*</v>
      </c>
      <c r="G58" s="430" t="str">
        <f>H58</f>
        <v>*</v>
      </c>
      <c r="H58" s="363" t="str">
        <f>+H54</f>
        <v>*</v>
      </c>
      <c r="I58" s="363" t="str">
        <f>+I54</f>
        <v>*</v>
      </c>
      <c r="J58" s="728" t="str">
        <f>K58</f>
        <v>*</v>
      </c>
      <c r="K58" s="364" t="str">
        <f>+D58</f>
        <v>*</v>
      </c>
      <c r="L58" s="364" t="str">
        <f>+E58</f>
        <v>*</v>
      </c>
      <c r="M58" s="406" t="str">
        <f>+F58</f>
        <v>*</v>
      </c>
      <c r="N58" s="430" t="str">
        <f>O58</f>
        <v>*</v>
      </c>
      <c r="O58" s="363" t="str">
        <f>+H58</f>
        <v>*</v>
      </c>
      <c r="P58" s="363" t="str">
        <f>+I58</f>
        <v>*</v>
      </c>
    </row>
    <row r="59" spans="1:16" ht="14.25" customHeight="1">
      <c r="A59" s="32" t="s">
        <v>53</v>
      </c>
      <c r="B59" s="55" t="s">
        <v>465</v>
      </c>
      <c r="C59" s="728" t="str">
        <f>D59</f>
        <v>*****</v>
      </c>
      <c r="D59" s="408" t="str">
        <f>+A70</f>
        <v>*****</v>
      </c>
      <c r="E59" s="408" t="str">
        <f>+D59</f>
        <v>*****</v>
      </c>
      <c r="F59" s="408" t="s">
        <v>15</v>
      </c>
      <c r="G59" s="435" t="str">
        <f>H59</f>
        <v>*****</v>
      </c>
      <c r="H59" s="363" t="str">
        <f>+D59</f>
        <v>*****</v>
      </c>
      <c r="I59" s="363" t="str">
        <f>+E59</f>
        <v>*****</v>
      </c>
      <c r="J59" s="728" t="str">
        <f>K59</f>
        <v>*****</v>
      </c>
      <c r="K59" s="371" t="str">
        <f>+D59</f>
        <v>*****</v>
      </c>
      <c r="L59" s="371" t="str">
        <f>+E59</f>
        <v>*****</v>
      </c>
      <c r="M59" s="408" t="s">
        <v>15</v>
      </c>
      <c r="N59" s="435" t="str">
        <f>O59</f>
        <v>*****</v>
      </c>
      <c r="O59" s="363" t="str">
        <f>+H59</f>
        <v>*****</v>
      </c>
      <c r="P59" s="363" t="str">
        <f>+I59</f>
        <v>*****</v>
      </c>
    </row>
    <row r="60" spans="1:16" ht="14.25" customHeight="1">
      <c r="A60" s="32" t="s">
        <v>54</v>
      </c>
      <c r="B60" s="47" t="s">
        <v>288</v>
      </c>
      <c r="C60" s="755" t="str">
        <f>D60</f>
        <v>*******</v>
      </c>
      <c r="D60" s="408" t="str">
        <f>+A74</f>
        <v>*******</v>
      </c>
      <c r="E60" s="408" t="str">
        <f>+D60</f>
        <v>*******</v>
      </c>
      <c r="F60" s="408" t="str">
        <f>+D60</f>
        <v>*******</v>
      </c>
      <c r="G60" s="435" t="str">
        <f>H60</f>
        <v>*******</v>
      </c>
      <c r="H60" s="370" t="str">
        <f>+F60</f>
        <v>*******</v>
      </c>
      <c r="I60" s="370" t="str">
        <f>+G60</f>
        <v>*******</v>
      </c>
      <c r="J60" s="731" t="str">
        <f>K60</f>
        <v>*******</v>
      </c>
      <c r="K60" s="371" t="str">
        <f>+H60</f>
        <v>*******</v>
      </c>
      <c r="L60" s="371" t="str">
        <f>+I60</f>
        <v>*******</v>
      </c>
      <c r="M60" s="408" t="str">
        <f>+K60</f>
        <v>*******</v>
      </c>
      <c r="N60" s="435" t="str">
        <f>O60</f>
        <v>*******</v>
      </c>
      <c r="O60" s="370" t="str">
        <f>+M60</f>
        <v>*******</v>
      </c>
      <c r="P60" s="370" t="str">
        <f>+N60</f>
        <v>*******</v>
      </c>
    </row>
    <row r="61" spans="1:16" ht="14.25" customHeight="1" thickBot="1">
      <c r="A61" s="36" t="s">
        <v>64</v>
      </c>
      <c r="B61" s="49" t="s">
        <v>463</v>
      </c>
      <c r="C61" s="752"/>
      <c r="D61" s="37"/>
      <c r="E61" s="37"/>
      <c r="F61" s="37"/>
      <c r="G61" s="59"/>
      <c r="H61" s="38"/>
      <c r="I61" s="38"/>
      <c r="J61" s="732"/>
      <c r="K61" s="44"/>
      <c r="L61" s="44"/>
      <c r="M61" s="37"/>
      <c r="N61" s="59"/>
      <c r="O61" s="38"/>
      <c r="P61" s="38"/>
    </row>
    <row r="62" spans="1:16" s="441" customFormat="1" ht="13.5" thickTop="1">
      <c r="A62" s="7"/>
      <c r="B62" s="8"/>
      <c r="C62" s="8"/>
      <c r="D62" s="9"/>
      <c r="E62" s="9"/>
      <c r="F62" s="9"/>
      <c r="G62" s="9"/>
      <c r="H62" s="9"/>
      <c r="I62" s="9"/>
      <c r="J62" s="9"/>
      <c r="K62" s="9"/>
      <c r="L62" s="9"/>
      <c r="M62" s="9"/>
      <c r="N62" s="9"/>
      <c r="O62" s="9"/>
      <c r="P62" s="9"/>
    </row>
    <row r="63" spans="1:16" s="441" customFormat="1">
      <c r="A63" s="372" t="s">
        <v>542</v>
      </c>
      <c r="B63" s="476" t="s">
        <v>541</v>
      </c>
      <c r="C63" s="476"/>
      <c r="D63" s="477"/>
      <c r="E63" s="477"/>
      <c r="F63" s="477"/>
      <c r="G63" s="477"/>
      <c r="H63" s="477"/>
      <c r="I63" s="477"/>
      <c r="J63" s="477"/>
      <c r="K63" s="477"/>
      <c r="L63" s="477"/>
      <c r="M63" s="9"/>
      <c r="N63" s="9"/>
      <c r="O63" s="9"/>
      <c r="P63" s="9"/>
    </row>
    <row r="64" spans="1:16" s="443" customFormat="1" ht="15">
      <c r="A64" s="374"/>
      <c r="B64" s="1021" t="s">
        <v>378</v>
      </c>
      <c r="C64" s="1021"/>
      <c r="D64" s="1021"/>
      <c r="E64" s="1021"/>
      <c r="F64" s="1021"/>
      <c r="G64" s="1021"/>
      <c r="H64" s="1021"/>
      <c r="I64" s="1021"/>
      <c r="J64" s="1021"/>
      <c r="K64" s="1021"/>
      <c r="L64" s="884"/>
    </row>
    <row r="65" spans="1:16" s="358" customFormat="1" ht="15">
      <c r="A65" s="404">
        <v>1</v>
      </c>
      <c r="B65" s="1021" t="s">
        <v>418</v>
      </c>
      <c r="C65" s="1021"/>
      <c r="D65" s="1021"/>
      <c r="E65" s="1021"/>
      <c r="F65" s="1021"/>
      <c r="G65" s="1021"/>
      <c r="H65" s="1021"/>
      <c r="I65" s="884"/>
      <c r="J65" s="748"/>
      <c r="K65" s="474"/>
      <c r="L65" s="884"/>
      <c r="M65" s="403"/>
      <c r="N65" s="749"/>
      <c r="O65" s="403"/>
      <c r="P65" s="887"/>
    </row>
    <row r="66" spans="1:16" s="356" customFormat="1" ht="15" customHeight="1">
      <c r="A66" s="374" t="s">
        <v>41</v>
      </c>
      <c r="B66" s="1021" t="s">
        <v>505</v>
      </c>
      <c r="C66" s="1021"/>
      <c r="D66" s="1021"/>
      <c r="E66" s="1021"/>
      <c r="F66" s="1021"/>
      <c r="G66" s="1021"/>
      <c r="H66" s="1021"/>
      <c r="I66" s="1021"/>
      <c r="J66" s="1021"/>
      <c r="K66" s="1021"/>
      <c r="L66" s="884"/>
    </row>
    <row r="67" spans="1:16" s="444" customFormat="1" ht="15">
      <c r="A67" s="374" t="s">
        <v>40</v>
      </c>
      <c r="B67" s="1021" t="s">
        <v>302</v>
      </c>
      <c r="C67" s="1021"/>
      <c r="D67" s="1021"/>
      <c r="E67" s="1021"/>
      <c r="F67" s="1021"/>
      <c r="G67" s="1021"/>
      <c r="H67" s="1021"/>
      <c r="I67" s="1021"/>
      <c r="J67" s="1021"/>
      <c r="K67" s="1021"/>
      <c r="L67" s="884"/>
    </row>
    <row r="68" spans="1:16" s="443" customFormat="1" ht="15">
      <c r="A68" s="374" t="s">
        <v>38</v>
      </c>
      <c r="B68" s="1021" t="s">
        <v>285</v>
      </c>
      <c r="C68" s="1021"/>
      <c r="D68" s="1021"/>
      <c r="E68" s="1021"/>
      <c r="F68" s="1021"/>
      <c r="G68" s="1021"/>
      <c r="H68" s="1021"/>
      <c r="I68" s="1021"/>
      <c r="J68" s="1021"/>
      <c r="K68" s="1021"/>
      <c r="L68" s="884"/>
    </row>
    <row r="69" spans="1:16" s="444" customFormat="1" ht="15">
      <c r="A69" s="374" t="s">
        <v>37</v>
      </c>
      <c r="B69" s="1021" t="s">
        <v>457</v>
      </c>
      <c r="C69" s="1021"/>
      <c r="D69" s="1021"/>
      <c r="E69" s="1021"/>
      <c r="F69" s="1021"/>
      <c r="G69" s="1021"/>
      <c r="H69" s="1021"/>
      <c r="I69" s="1021"/>
      <c r="J69" s="1021"/>
      <c r="K69" s="1021"/>
      <c r="L69" s="884"/>
    </row>
    <row r="70" spans="1:16" s="444" customFormat="1" ht="24" customHeight="1">
      <c r="A70" s="374" t="s">
        <v>208</v>
      </c>
      <c r="B70" s="1021" t="s">
        <v>461</v>
      </c>
      <c r="C70" s="1021"/>
      <c r="D70" s="1021"/>
      <c r="E70" s="1021"/>
      <c r="F70" s="1021"/>
      <c r="G70" s="1021"/>
      <c r="H70" s="1021"/>
      <c r="I70" s="1021"/>
      <c r="J70" s="1021"/>
      <c r="K70" s="1021"/>
      <c r="L70" s="884"/>
    </row>
    <row r="71" spans="1:16" s="444" customFormat="1" ht="15">
      <c r="A71" s="374" t="s">
        <v>223</v>
      </c>
      <c r="B71" s="1021" t="s">
        <v>713</v>
      </c>
      <c r="C71" s="1021"/>
      <c r="D71" s="1021"/>
      <c r="E71" s="1021"/>
      <c r="F71" s="1021"/>
      <c r="G71" s="1021"/>
      <c r="H71" s="1021"/>
      <c r="I71" s="1021"/>
      <c r="J71" s="1021"/>
      <c r="K71" s="916"/>
      <c r="L71" s="916"/>
    </row>
    <row r="72" spans="1:16" s="444" customFormat="1" ht="15">
      <c r="A72" s="374"/>
      <c r="B72" s="1021" t="s">
        <v>715</v>
      </c>
      <c r="C72" s="1021"/>
      <c r="D72" s="1021"/>
      <c r="E72" s="1021"/>
      <c r="F72" s="1021"/>
      <c r="G72" s="1021"/>
      <c r="H72" s="1021"/>
      <c r="I72" s="1021"/>
      <c r="J72" s="1021"/>
      <c r="K72" s="916"/>
      <c r="L72" s="916"/>
    </row>
    <row r="73" spans="1:16" s="444" customFormat="1" ht="15">
      <c r="A73" s="374"/>
      <c r="B73" s="1021" t="s">
        <v>714</v>
      </c>
      <c r="C73" s="1021"/>
      <c r="D73" s="1021"/>
      <c r="E73" s="1021"/>
      <c r="F73" s="1021"/>
      <c r="G73" s="1021"/>
      <c r="H73" s="1021"/>
      <c r="I73" s="1021"/>
      <c r="J73" s="1021"/>
      <c r="K73" s="916"/>
      <c r="L73" s="916"/>
    </row>
    <row r="74" spans="1:16" s="443" customFormat="1" ht="15">
      <c r="A74" s="374" t="s">
        <v>471</v>
      </c>
      <c r="B74" s="1021" t="s">
        <v>346</v>
      </c>
      <c r="C74" s="1021"/>
      <c r="D74" s="1021"/>
      <c r="E74" s="1021"/>
      <c r="F74" s="1021"/>
      <c r="G74" s="1021"/>
      <c r="H74" s="1021"/>
      <c r="I74" s="1021"/>
      <c r="J74" s="1021"/>
      <c r="K74" s="1021"/>
      <c r="L74" s="884"/>
    </row>
    <row r="75" spans="1:16">
      <c r="B75" s="377" t="s">
        <v>410</v>
      </c>
      <c r="C75" s="377"/>
    </row>
    <row r="76" spans="1:16">
      <c r="B76" s="792" t="s">
        <v>659</v>
      </c>
    </row>
    <row r="77" spans="1:16">
      <c r="B77" s="792"/>
    </row>
    <row r="78" spans="1:16" s="378" customFormat="1" ht="15.75" customHeight="1">
      <c r="A78" s="1"/>
      <c r="B78" s="1074" t="s">
        <v>419</v>
      </c>
      <c r="C78" s="1074"/>
      <c r="D78" s="1074"/>
      <c r="E78" s="1074"/>
      <c r="F78" s="1074"/>
      <c r="G78" s="750"/>
      <c r="H78" s="13"/>
      <c r="I78" s="13"/>
      <c r="J78" s="13"/>
      <c r="K78" s="13"/>
      <c r="L78" s="13"/>
      <c r="M78" s="1"/>
      <c r="N78" s="1"/>
      <c r="O78" s="1"/>
      <c r="P78" s="1"/>
    </row>
    <row r="79" spans="1:16" s="378" customFormat="1" ht="15.75" customHeight="1">
      <c r="A79" s="1"/>
      <c r="B79" s="648"/>
      <c r="C79" s="750"/>
      <c r="D79" s="648"/>
      <c r="E79" s="888"/>
      <c r="F79" s="648"/>
      <c r="G79" s="750"/>
      <c r="H79" s="13"/>
      <c r="I79" s="13"/>
      <c r="J79" s="13"/>
      <c r="K79" s="13"/>
      <c r="L79" s="13"/>
      <c r="M79" s="1"/>
      <c r="N79" s="1"/>
      <c r="O79" s="1"/>
      <c r="P79" s="1"/>
    </row>
    <row r="80" spans="1:16" s="378" customFormat="1" ht="15.75">
      <c r="A80" s="1"/>
      <c r="B80" s="121" t="str">
        <f>+NORTESANTANDER!B1</f>
        <v>Vigencia: 1° de abril de 2017; 00:00horas</v>
      </c>
      <c r="C80" s="121"/>
      <c r="D80" s="1"/>
      <c r="E80" s="1"/>
      <c r="F80" s="1"/>
      <c r="G80" s="1"/>
      <c r="H80" s="13"/>
      <c r="I80" s="13"/>
      <c r="J80" s="13"/>
      <c r="K80" s="13"/>
      <c r="L80" s="13"/>
      <c r="M80" s="1"/>
      <c r="N80" s="1"/>
      <c r="O80" s="1"/>
      <c r="P80" s="1"/>
    </row>
    <row r="81" spans="1:16" s="378" customFormat="1" ht="13.5" thickBot="1">
      <c r="A81" s="1"/>
      <c r="B81" s="85"/>
      <c r="C81" s="85"/>
      <c r="D81" s="1"/>
      <c r="E81" s="1"/>
      <c r="F81" s="1"/>
      <c r="G81" s="1"/>
      <c r="H81" s="13"/>
      <c r="I81" s="13"/>
      <c r="J81" s="13"/>
      <c r="K81" s="13"/>
      <c r="L81" s="13"/>
      <c r="M81" s="1"/>
      <c r="N81" s="1"/>
      <c r="O81" s="1"/>
      <c r="P81" s="1"/>
    </row>
    <row r="82" spans="1:16" s="438" customFormat="1" ht="27.75" customHeight="1" thickTop="1">
      <c r="A82" s="445"/>
      <c r="B82" s="45" t="s">
        <v>220</v>
      </c>
      <c r="C82" s="1112" t="s">
        <v>202</v>
      </c>
      <c r="D82" s="1113"/>
      <c r="E82" s="1"/>
      <c r="F82" s="1112" t="s">
        <v>203</v>
      </c>
      <c r="G82" s="1113"/>
      <c r="H82" s="443"/>
      <c r="I82" s="443"/>
      <c r="J82" s="443"/>
      <c r="K82" s="443"/>
      <c r="L82" s="443"/>
      <c r="M82" s="16"/>
    </row>
    <row r="83" spans="1:16" s="438" customFormat="1" ht="27.75" customHeight="1">
      <c r="A83" s="439"/>
      <c r="B83" s="46"/>
      <c r="C83" s="1114"/>
      <c r="D83" s="1115"/>
      <c r="E83" s="1"/>
      <c r="F83" s="1114"/>
      <c r="G83" s="1115"/>
      <c r="H83" s="443"/>
      <c r="I83" s="443"/>
      <c r="J83" s="443"/>
      <c r="K83" s="443"/>
      <c r="L83" s="443"/>
      <c r="M83" s="16"/>
    </row>
    <row r="84" spans="1:16" s="440" customFormat="1" ht="27.75" customHeight="1">
      <c r="A84" s="1036" t="s">
        <v>57</v>
      </c>
      <c r="B84" s="1038" t="s">
        <v>226</v>
      </c>
      <c r="C84" s="50" t="s">
        <v>19</v>
      </c>
      <c r="D84" s="203" t="s">
        <v>340</v>
      </c>
      <c r="E84" s="1"/>
      <c r="F84" s="885" t="str">
        <f>+C84</f>
        <v>Gasolina Corriente</v>
      </c>
      <c r="G84" s="203" t="str">
        <f>+D84</f>
        <v>ACPM (B2)</v>
      </c>
      <c r="H84" s="446"/>
      <c r="I84" s="446"/>
      <c r="J84" s="446"/>
      <c r="K84" s="30"/>
      <c r="L84" s="30"/>
    </row>
    <row r="85" spans="1:16" s="440" customFormat="1" ht="15">
      <c r="A85" s="1037"/>
      <c r="B85" s="1039"/>
      <c r="C85" s="50" t="s">
        <v>58</v>
      </c>
      <c r="D85" s="203" t="s">
        <v>58</v>
      </c>
      <c r="E85" s="1"/>
      <c r="F85" s="50" t="s">
        <v>58</v>
      </c>
      <c r="G85" s="203" t="s">
        <v>58</v>
      </c>
      <c r="H85" s="446"/>
      <c r="I85" s="446"/>
      <c r="J85" s="446"/>
      <c r="K85" s="30"/>
      <c r="L85" s="30"/>
    </row>
    <row r="86" spans="1:16" ht="15.75" customHeight="1">
      <c r="A86" s="32" t="s">
        <v>52</v>
      </c>
      <c r="B86" s="47" t="s">
        <v>8</v>
      </c>
      <c r="C86" s="362">
        <f>+ARAUCA!C7</f>
        <v>3467.3907920000001</v>
      </c>
      <c r="D86" s="370">
        <f>+ARAUCA!D7</f>
        <v>3284.0249356600002</v>
      </c>
      <c r="E86" s="1"/>
      <c r="F86" s="362">
        <f>+'COMBUSTIBLES '!B7</f>
        <v>3893.32</v>
      </c>
      <c r="G86" s="363">
        <f>+BIODIESEL!E10</f>
        <v>4131.04</v>
      </c>
      <c r="H86" s="443"/>
      <c r="I86" s="443"/>
      <c r="J86" s="443"/>
      <c r="K86" s="16"/>
      <c r="L86" s="16"/>
      <c r="M86" s="405"/>
      <c r="N86" s="405"/>
      <c r="O86" s="405"/>
      <c r="P86" s="405"/>
    </row>
    <row r="87" spans="1:16" ht="15.75" customHeight="1">
      <c r="A87" s="32" t="s">
        <v>517</v>
      </c>
      <c r="B87" s="47" t="s">
        <v>518</v>
      </c>
      <c r="C87" s="362" t="str">
        <f>+NORTESANTANDER!C9</f>
        <v>------------------</v>
      </c>
      <c r="D87" s="363" t="str">
        <f>+NORTESANTANDER!D9</f>
        <v>------------------</v>
      </c>
      <c r="E87" s="1"/>
      <c r="F87" s="362">
        <f>+'COMBUSTIBLES '!B11</f>
        <v>490</v>
      </c>
      <c r="G87" s="363">
        <f>+BIODIESEL!E11</f>
        <v>459.62</v>
      </c>
      <c r="H87" s="443"/>
      <c r="I87" s="443"/>
      <c r="J87" s="443"/>
      <c r="K87" s="16"/>
      <c r="L87" s="16"/>
      <c r="M87" s="405"/>
      <c r="N87" s="405"/>
      <c r="O87" s="405"/>
      <c r="P87" s="405"/>
    </row>
    <row r="88" spans="1:16" ht="15.75" customHeight="1">
      <c r="A88" s="32"/>
      <c r="B88" s="47" t="s">
        <v>530</v>
      </c>
      <c r="C88" s="362" t="str">
        <f>+NORTESANTANDER!C10</f>
        <v>------------------</v>
      </c>
      <c r="D88" s="363" t="str">
        <f>+NORTESANTANDER!D10</f>
        <v>------------------</v>
      </c>
      <c r="E88" s="1"/>
      <c r="F88" s="362">
        <f>+'COMBUSTIBLES '!B12</f>
        <v>0</v>
      </c>
      <c r="G88" s="363" t="str">
        <f>+BIODIESEL!E12</f>
        <v>(3)</v>
      </c>
      <c r="H88" s="443"/>
      <c r="I88" s="443"/>
      <c r="J88" s="443"/>
      <c r="K88" s="16"/>
      <c r="L88" s="16"/>
      <c r="M88" s="405"/>
      <c r="N88" s="405"/>
      <c r="O88" s="405"/>
      <c r="P88" s="405"/>
    </row>
    <row r="89" spans="1:16" ht="15.75" customHeight="1">
      <c r="A89" s="32"/>
      <c r="B89" s="47" t="s">
        <v>700</v>
      </c>
      <c r="C89" s="362">
        <f>+ARAUCA!C10</f>
        <v>135</v>
      </c>
      <c r="D89" s="370">
        <f>+ARAUCA!D10</f>
        <v>148.96</v>
      </c>
      <c r="E89" s="1"/>
      <c r="F89" s="362">
        <f>+'COMBUSTIBLES '!B13</f>
        <v>135</v>
      </c>
      <c r="G89" s="363">
        <f>+BIODIESEL!E13</f>
        <v>148.96</v>
      </c>
      <c r="H89" s="443"/>
      <c r="I89" s="443"/>
      <c r="J89" s="443"/>
      <c r="K89" s="16"/>
      <c r="L89" s="16"/>
      <c r="M89" s="405"/>
      <c r="N89" s="405"/>
      <c r="O89" s="405"/>
      <c r="P89" s="405"/>
    </row>
    <row r="90" spans="1:16" ht="15.75" customHeight="1">
      <c r="A90" s="32" t="s">
        <v>55</v>
      </c>
      <c r="B90" s="47" t="s">
        <v>635</v>
      </c>
      <c r="C90" s="652" t="s">
        <v>315</v>
      </c>
      <c r="D90" s="653" t="s">
        <v>315</v>
      </c>
      <c r="E90" s="1"/>
      <c r="F90" s="904" t="s">
        <v>315</v>
      </c>
      <c r="G90" s="653" t="s">
        <v>315</v>
      </c>
      <c r="H90" s="443"/>
      <c r="I90" s="443"/>
      <c r="J90" s="443"/>
      <c r="K90" s="16"/>
      <c r="L90" s="16"/>
      <c r="M90" s="405"/>
      <c r="N90" s="405"/>
      <c r="O90" s="405"/>
      <c r="P90" s="405"/>
    </row>
    <row r="91" spans="1:16" ht="15.75" customHeight="1">
      <c r="A91" s="32" t="s">
        <v>60</v>
      </c>
      <c r="B91" s="47" t="s">
        <v>417</v>
      </c>
      <c r="C91" s="362">
        <f>+NORTESANTANDER!C13</f>
        <v>19.650746433416984</v>
      </c>
      <c r="D91" s="363">
        <f>+NORTESANTANDER!D13</f>
        <v>19.650746433416984</v>
      </c>
      <c r="E91" s="1"/>
      <c r="F91" s="362">
        <f>C91</f>
        <v>19.650746433416984</v>
      </c>
      <c r="G91" s="363">
        <f>+F91</f>
        <v>19.650746433416984</v>
      </c>
      <c r="H91" s="443"/>
      <c r="I91" s="443"/>
      <c r="J91" s="443"/>
      <c r="K91" s="16"/>
      <c r="L91" s="16"/>
      <c r="M91" s="405"/>
      <c r="N91" s="405"/>
      <c r="O91" s="405"/>
      <c r="P91" s="405"/>
    </row>
    <row r="92" spans="1:16" ht="15.75" customHeight="1">
      <c r="A92" s="32" t="s">
        <v>156</v>
      </c>
      <c r="B92" s="47" t="s">
        <v>1</v>
      </c>
      <c r="C92" s="362">
        <f>+NORTESANTANDER!C14</f>
        <v>94.096350000000015</v>
      </c>
      <c r="D92" s="363">
        <f>+NORTESANTANDER!D14</f>
        <v>94.096350000000015</v>
      </c>
      <c r="E92" s="1"/>
      <c r="F92" s="362">
        <f>C92</f>
        <v>94.096350000000015</v>
      </c>
      <c r="G92" s="363">
        <f>+F92</f>
        <v>94.096350000000015</v>
      </c>
      <c r="H92" s="443"/>
      <c r="I92" s="443"/>
      <c r="J92" s="443"/>
      <c r="K92" s="16"/>
      <c r="L92" s="16"/>
      <c r="M92" s="405"/>
      <c r="N92" s="405"/>
      <c r="O92" s="405"/>
      <c r="P92" s="405"/>
    </row>
    <row r="93" spans="1:16" ht="15.75" customHeight="1">
      <c r="A93" s="32" t="s">
        <v>158</v>
      </c>
      <c r="B93" s="47" t="s">
        <v>499</v>
      </c>
      <c r="C93" s="362">
        <f>+NORTESANTANDER!C15</f>
        <v>11.49548804</v>
      </c>
      <c r="D93" s="363">
        <f>+NORTESANTANDER!D15</f>
        <v>11.49548804</v>
      </c>
      <c r="E93" s="1"/>
      <c r="F93" s="362">
        <f>+C93</f>
        <v>11.49548804</v>
      </c>
      <c r="G93" s="363">
        <f>+D93</f>
        <v>11.49548804</v>
      </c>
      <c r="H93" s="443"/>
      <c r="I93" s="443"/>
      <c r="J93" s="443"/>
      <c r="K93" s="16"/>
      <c r="L93" s="16"/>
      <c r="M93" s="405"/>
      <c r="N93" s="405"/>
      <c r="O93" s="405"/>
      <c r="P93" s="405"/>
    </row>
    <row r="94" spans="1:16" ht="15.75" customHeight="1">
      <c r="A94" s="32"/>
      <c r="B94" s="47" t="s">
        <v>11</v>
      </c>
      <c r="C94" s="362">
        <f>+NORTESANTANDER!C16</f>
        <v>71.510000000000005</v>
      </c>
      <c r="D94" s="363">
        <f>+NORTESANTANDER!D16</f>
        <v>71.510000000000005</v>
      </c>
      <c r="E94" s="1"/>
      <c r="F94" s="362">
        <f>+C94</f>
        <v>71.510000000000005</v>
      </c>
      <c r="G94" s="363">
        <f>+D94</f>
        <v>71.510000000000005</v>
      </c>
      <c r="H94" s="443"/>
      <c r="I94" s="443"/>
      <c r="J94" s="443"/>
      <c r="K94" s="16"/>
      <c r="L94" s="16"/>
      <c r="M94" s="405"/>
      <c r="N94" s="405"/>
      <c r="O94" s="405"/>
      <c r="P94" s="405"/>
    </row>
    <row r="95" spans="1:16" ht="15.75" customHeight="1">
      <c r="A95" s="33" t="s">
        <v>59</v>
      </c>
      <c r="B95" s="48" t="s">
        <v>12</v>
      </c>
      <c r="C95" s="51">
        <f>+NORTESANTANDER!C17</f>
        <v>4225.072584473417</v>
      </c>
      <c r="D95" s="35">
        <f>+NORTESANTANDER!D17</f>
        <v>3882.1658574934168</v>
      </c>
      <c r="E95" s="1"/>
      <c r="F95" s="51">
        <f>SUM(F86:F94)</f>
        <v>4715.072584473417</v>
      </c>
      <c r="G95" s="35">
        <f>SUM(G86:G94)</f>
        <v>4936.3725844734172</v>
      </c>
      <c r="H95" s="443"/>
      <c r="I95" s="443"/>
      <c r="J95" s="443"/>
      <c r="K95" s="16"/>
      <c r="L95" s="16"/>
      <c r="M95" s="405"/>
      <c r="N95" s="405"/>
      <c r="O95" s="405"/>
      <c r="P95" s="405"/>
    </row>
    <row r="96" spans="1:16" ht="15.75" customHeight="1">
      <c r="A96" s="32" t="s">
        <v>62</v>
      </c>
      <c r="B96" s="47" t="s">
        <v>234</v>
      </c>
      <c r="C96" s="362" t="str">
        <f>+NORTESANTANDER!C18</f>
        <v>(8)</v>
      </c>
      <c r="D96" s="363" t="str">
        <f>+NORTESANTANDER!D18</f>
        <v>(8)</v>
      </c>
      <c r="E96" s="1"/>
      <c r="F96" s="362" t="s">
        <v>41</v>
      </c>
      <c r="G96" s="363" t="str">
        <f>+F96</f>
        <v>*</v>
      </c>
      <c r="H96" s="443"/>
      <c r="I96" s="443"/>
      <c r="J96" s="443"/>
      <c r="K96" s="16"/>
      <c r="L96" s="16"/>
      <c r="M96" s="405"/>
      <c r="N96" s="405"/>
      <c r="O96" s="405"/>
      <c r="P96" s="405"/>
    </row>
    <row r="97" spans="1:18" ht="15.75" customHeight="1">
      <c r="A97" s="32" t="s">
        <v>161</v>
      </c>
      <c r="B97" s="47" t="s">
        <v>214</v>
      </c>
      <c r="C97" s="369" t="str">
        <f>+A108</f>
        <v>***</v>
      </c>
      <c r="D97" s="370" t="str">
        <f>+A108</f>
        <v>***</v>
      </c>
      <c r="E97" s="1"/>
      <c r="F97" s="369" t="str">
        <f>+C97</f>
        <v>***</v>
      </c>
      <c r="G97" s="363" t="str">
        <f>+D97</f>
        <v>***</v>
      </c>
      <c r="H97" s="443"/>
      <c r="I97" s="443"/>
      <c r="J97" s="443"/>
      <c r="K97" s="16"/>
      <c r="L97" s="16"/>
      <c r="M97" s="405"/>
      <c r="N97" s="405"/>
      <c r="O97" s="405"/>
      <c r="P97" s="405"/>
    </row>
    <row r="98" spans="1:18" ht="15.75" customHeight="1">
      <c r="A98" s="32" t="s">
        <v>167</v>
      </c>
      <c r="B98" s="47" t="s">
        <v>636</v>
      </c>
      <c r="C98" s="362" t="str">
        <f>+A107</f>
        <v>**</v>
      </c>
      <c r="D98" s="363" t="str">
        <f>+A107</f>
        <v>**</v>
      </c>
      <c r="E98" s="1"/>
      <c r="F98" s="362" t="str">
        <f>+A107</f>
        <v>**</v>
      </c>
      <c r="G98" s="363" t="str">
        <f>+A107</f>
        <v>**</v>
      </c>
      <c r="H98" s="443"/>
      <c r="I98" s="443"/>
      <c r="J98" s="443"/>
      <c r="K98" s="16"/>
      <c r="L98" s="16"/>
      <c r="M98" s="405"/>
      <c r="N98" s="405"/>
      <c r="O98" s="405"/>
      <c r="P98" s="405"/>
    </row>
    <row r="99" spans="1:18" ht="15.75" customHeight="1">
      <c r="A99" s="33" t="s">
        <v>61</v>
      </c>
      <c r="B99" s="48" t="s">
        <v>51</v>
      </c>
      <c r="C99" s="51">
        <f>+NORTESANTANDER!C21</f>
        <v>4225.072584473417</v>
      </c>
      <c r="D99" s="35">
        <f>+NORTESANTANDER!D21</f>
        <v>3882.1658574934168</v>
      </c>
      <c r="E99" s="1"/>
      <c r="F99" s="51">
        <f>SUM(F95:F98)</f>
        <v>4715.072584473417</v>
      </c>
      <c r="G99" s="35">
        <f>SUM(G95:G98)</f>
        <v>4936.3725844734172</v>
      </c>
      <c r="H99" s="443"/>
      <c r="I99" s="443"/>
      <c r="J99" s="443"/>
      <c r="K99" s="16"/>
      <c r="L99" s="16"/>
      <c r="M99" s="405"/>
      <c r="N99" s="405"/>
      <c r="O99" s="405"/>
      <c r="P99" s="405"/>
    </row>
    <row r="100" spans="1:18" ht="15.75" customHeight="1">
      <c r="A100" s="32" t="s">
        <v>63</v>
      </c>
      <c r="B100" s="47" t="s">
        <v>13</v>
      </c>
      <c r="C100" s="362" t="s">
        <v>41</v>
      </c>
      <c r="D100" s="363" t="s">
        <v>41</v>
      </c>
      <c r="E100" s="1"/>
      <c r="F100" s="362" t="s">
        <v>41</v>
      </c>
      <c r="G100" s="363" t="s">
        <v>41</v>
      </c>
      <c r="H100" s="443"/>
      <c r="I100" s="443"/>
      <c r="J100" s="443"/>
      <c r="K100" s="16"/>
      <c r="L100" s="16"/>
      <c r="M100" s="405"/>
      <c r="N100" s="405"/>
      <c r="O100" s="405"/>
      <c r="P100" s="405"/>
    </row>
    <row r="101" spans="1:18" ht="15.75" customHeight="1">
      <c r="A101" s="32" t="s">
        <v>53</v>
      </c>
      <c r="B101" s="55" t="s">
        <v>465</v>
      </c>
      <c r="C101" s="362" t="str">
        <f>+A109</f>
        <v>****</v>
      </c>
      <c r="D101" s="363" t="str">
        <f>+NORTESANTANDER!D23</f>
        <v>N.A</v>
      </c>
      <c r="E101" s="1"/>
      <c r="F101" s="362" t="s">
        <v>40</v>
      </c>
      <c r="G101" s="363" t="s">
        <v>15</v>
      </c>
      <c r="H101" s="443"/>
      <c r="I101" s="443"/>
      <c r="J101" s="443"/>
      <c r="K101" s="16"/>
      <c r="L101" s="16"/>
      <c r="M101" s="405"/>
      <c r="N101" s="405"/>
      <c r="O101" s="405"/>
      <c r="P101" s="405"/>
    </row>
    <row r="102" spans="1:18" ht="15.75" customHeight="1">
      <c r="A102" s="32" t="s">
        <v>54</v>
      </c>
      <c r="B102" s="47" t="s">
        <v>288</v>
      </c>
      <c r="C102" s="369" t="str">
        <f>+A110</f>
        <v>*****</v>
      </c>
      <c r="D102" s="370" t="str">
        <f>+A110</f>
        <v>*****</v>
      </c>
      <c r="E102" s="1"/>
      <c r="F102" s="369" t="s">
        <v>38</v>
      </c>
      <c r="G102" s="370" t="s">
        <v>38</v>
      </c>
      <c r="H102" s="443"/>
      <c r="I102" s="443"/>
      <c r="J102" s="443"/>
      <c r="K102" s="16"/>
      <c r="L102" s="16"/>
      <c r="M102" s="405"/>
      <c r="N102" s="405"/>
      <c r="O102" s="405"/>
      <c r="P102" s="405"/>
    </row>
    <row r="103" spans="1:18" ht="27.75" customHeight="1" thickBot="1">
      <c r="A103" s="36" t="s">
        <v>64</v>
      </c>
      <c r="B103" s="49" t="s">
        <v>463</v>
      </c>
      <c r="C103" s="52">
        <f>+NORTESANTANDER!C25</f>
        <v>5845.9628573481414</v>
      </c>
      <c r="D103" s="38">
        <f>+NORTESANTANDER!D25</f>
        <v>5207.8861303681415</v>
      </c>
      <c r="E103" s="1"/>
      <c r="F103" s="52"/>
      <c r="G103" s="38"/>
      <c r="H103" s="443"/>
      <c r="I103" s="443"/>
      <c r="J103" s="443"/>
      <c r="K103" s="16"/>
      <c r="L103" s="16"/>
      <c r="M103" s="405"/>
      <c r="N103" s="405"/>
      <c r="O103" s="405"/>
      <c r="P103" s="405"/>
    </row>
    <row r="104" spans="1:18" s="441" customFormat="1" ht="13.5" thickTop="1">
      <c r="A104" s="7"/>
      <c r="B104" s="8"/>
      <c r="C104" s="8"/>
      <c r="D104" s="9"/>
      <c r="E104" s="9"/>
      <c r="F104" s="9"/>
      <c r="G104" s="9"/>
      <c r="H104" s="9"/>
      <c r="I104" s="9"/>
      <c r="J104" s="9"/>
      <c r="K104" s="9"/>
      <c r="L104" s="9"/>
      <c r="M104" s="9"/>
      <c r="N104" s="9"/>
      <c r="O104" s="9"/>
      <c r="P104" s="9"/>
    </row>
    <row r="105" spans="1:18">
      <c r="A105" s="372"/>
      <c r="B105" s="377" t="s">
        <v>410</v>
      </c>
      <c r="C105" s="377"/>
      <c r="D105" s="373"/>
      <c r="E105" s="373"/>
      <c r="F105" s="373"/>
      <c r="G105" s="373"/>
      <c r="H105" s="373"/>
      <c r="I105" s="373"/>
      <c r="J105" s="373"/>
      <c r="K105" s="373"/>
      <c r="L105" s="373"/>
      <c r="M105" s="373"/>
      <c r="N105" s="373"/>
      <c r="O105" s="373"/>
      <c r="P105" s="373"/>
      <c r="Q105" s="376"/>
      <c r="R105" s="376"/>
    </row>
    <row r="106" spans="1:18" ht="15">
      <c r="A106" s="374" t="s">
        <v>41</v>
      </c>
      <c r="B106" s="1021" t="s">
        <v>505</v>
      </c>
      <c r="C106" s="1021"/>
      <c r="D106" s="1021"/>
      <c r="E106" s="1021"/>
      <c r="F106" s="1021"/>
      <c r="G106" s="1021"/>
      <c r="H106" s="1021"/>
      <c r="I106" s="1021"/>
      <c r="J106" s="1021"/>
      <c r="K106" s="1021"/>
      <c r="L106" s="884"/>
      <c r="M106" s="443"/>
      <c r="N106" s="443"/>
      <c r="O106" s="443"/>
      <c r="P106" s="443"/>
      <c r="Q106" s="376"/>
      <c r="R106" s="376"/>
    </row>
    <row r="107" spans="1:18" s="444" customFormat="1" ht="15">
      <c r="A107" s="374" t="s">
        <v>40</v>
      </c>
      <c r="B107" s="1021" t="s">
        <v>457</v>
      </c>
      <c r="C107" s="1021"/>
      <c r="D107" s="1021"/>
      <c r="E107" s="1021"/>
      <c r="F107" s="1021"/>
      <c r="G107" s="1021"/>
      <c r="H107" s="1021"/>
      <c r="I107" s="1021"/>
      <c r="J107" s="1021"/>
      <c r="K107" s="1021"/>
      <c r="L107" s="884"/>
    </row>
    <row r="108" spans="1:18" s="444" customFormat="1" ht="15">
      <c r="A108" s="374" t="s">
        <v>38</v>
      </c>
      <c r="B108" s="1021" t="s">
        <v>296</v>
      </c>
      <c r="C108" s="1021"/>
      <c r="D108" s="1021"/>
      <c r="E108" s="1021"/>
      <c r="F108" s="1021"/>
      <c r="G108" s="1021"/>
      <c r="H108" s="1021"/>
      <c r="I108" s="1021"/>
      <c r="J108" s="1021"/>
      <c r="K108" s="1021"/>
      <c r="L108" s="884"/>
    </row>
    <row r="109" spans="1:18" s="444" customFormat="1" ht="15">
      <c r="A109" s="374" t="s">
        <v>37</v>
      </c>
      <c r="B109" s="657" t="s">
        <v>637</v>
      </c>
      <c r="C109" s="748"/>
      <c r="D109" s="657"/>
      <c r="E109" s="884"/>
      <c r="F109" s="657"/>
      <c r="G109" s="748"/>
      <c r="H109" s="657"/>
      <c r="I109" s="884"/>
      <c r="J109" s="748"/>
      <c r="K109" s="657"/>
      <c r="L109" s="884"/>
    </row>
    <row r="110" spans="1:18" s="444" customFormat="1" ht="15">
      <c r="A110" s="374" t="s">
        <v>208</v>
      </c>
      <c r="B110" s="657" t="s">
        <v>637</v>
      </c>
      <c r="C110" s="748"/>
      <c r="D110" s="657"/>
      <c r="E110" s="884"/>
      <c r="F110" s="657"/>
      <c r="G110" s="748"/>
      <c r="H110" s="657"/>
      <c r="I110" s="884"/>
      <c r="J110" s="748"/>
      <c r="K110" s="657"/>
      <c r="L110" s="884"/>
    </row>
    <row r="111" spans="1:18" s="444" customFormat="1" ht="15">
      <c r="A111" s="374" t="s">
        <v>223</v>
      </c>
      <c r="B111" s="1021" t="s">
        <v>713</v>
      </c>
      <c r="C111" s="1021"/>
      <c r="D111" s="1021"/>
      <c r="E111" s="1021"/>
      <c r="F111" s="1021"/>
      <c r="G111" s="1021"/>
      <c r="H111" s="1021"/>
      <c r="I111" s="1021"/>
      <c r="J111" s="1021"/>
      <c r="K111" s="916"/>
      <c r="L111" s="916"/>
    </row>
    <row r="112" spans="1:18" s="444" customFormat="1" ht="15">
      <c r="A112" s="374"/>
      <c r="B112" s="1021" t="s">
        <v>715</v>
      </c>
      <c r="C112" s="1021"/>
      <c r="D112" s="1021"/>
      <c r="E112" s="1021"/>
      <c r="F112" s="1021"/>
      <c r="G112" s="1021"/>
      <c r="H112" s="1021"/>
      <c r="I112" s="1021"/>
      <c r="J112" s="1021"/>
      <c r="K112" s="916"/>
      <c r="L112" s="916"/>
    </row>
    <row r="113" spans="1:18" s="444" customFormat="1" ht="15">
      <c r="A113" s="374"/>
      <c r="B113" s="1021" t="s">
        <v>714</v>
      </c>
      <c r="C113" s="1021"/>
      <c r="D113" s="1021"/>
      <c r="E113" s="1021"/>
      <c r="F113" s="1021"/>
      <c r="G113" s="1021"/>
      <c r="H113" s="1021"/>
      <c r="I113" s="1021"/>
      <c r="J113" s="1021"/>
      <c r="K113" s="916"/>
      <c r="L113" s="916"/>
    </row>
    <row r="114" spans="1:18" ht="15">
      <c r="A114" s="372" t="s">
        <v>315</v>
      </c>
      <c r="B114" s="647" t="s">
        <v>504</v>
      </c>
      <c r="C114" s="748"/>
      <c r="D114" s="9"/>
      <c r="E114" s="9"/>
      <c r="F114" s="9"/>
      <c r="G114" s="9"/>
      <c r="H114" s="9"/>
      <c r="I114" s="9"/>
      <c r="J114" s="9"/>
      <c r="K114" s="9"/>
      <c r="L114" s="9"/>
      <c r="M114" s="443"/>
      <c r="N114" s="443"/>
      <c r="O114" s="443"/>
      <c r="P114" s="443"/>
      <c r="Q114" s="376"/>
      <c r="R114" s="376"/>
    </row>
    <row r="116" spans="1:18" ht="15.75" hidden="1" outlineLevel="1">
      <c r="B116" s="121" t="str">
        <f>+NORTESANTANDER!B1</f>
        <v>Vigencia: 1° de abril de 2017; 00:00horas</v>
      </c>
      <c r="C116" s="121"/>
    </row>
    <row r="117" spans="1:18" ht="13.5" hidden="1" outlineLevel="1" thickBot="1">
      <c r="B117" s="85"/>
      <c r="C117" s="85"/>
    </row>
    <row r="118" spans="1:18" ht="25.5" hidden="1" customHeight="1" outlineLevel="1" thickTop="1">
      <c r="A118" s="1022" t="s">
        <v>7</v>
      </c>
      <c r="B118" s="45" t="s">
        <v>220</v>
      </c>
      <c r="C118" s="794"/>
      <c r="D118" s="1116" t="s">
        <v>362</v>
      </c>
      <c r="E118" s="889"/>
      <c r="F118" s="1016" t="s">
        <v>178</v>
      </c>
      <c r="G118" s="768"/>
    </row>
    <row r="119" spans="1:18" ht="25.5" hidden="1" customHeight="1" outlineLevel="1">
      <c r="A119" s="1023"/>
      <c r="B119" s="46" t="s">
        <v>380</v>
      </c>
      <c r="C119" s="795"/>
      <c r="D119" s="1117"/>
      <c r="E119" s="890"/>
      <c r="F119" s="1118"/>
      <c r="G119" s="802"/>
    </row>
    <row r="120" spans="1:18" ht="16.5" hidden="1" customHeight="1" outlineLevel="1">
      <c r="A120" s="415">
        <f>+NORTESANTANDER!A44</f>
        <v>1</v>
      </c>
      <c r="B120" s="416" t="str">
        <f>+NORTESANTANDER!B44</f>
        <v>Ingreso importador (IP)</v>
      </c>
      <c r="C120" s="796"/>
      <c r="D120" s="599">
        <f>+NORTESANTANDER!C44</f>
        <v>3875.45</v>
      </c>
      <c r="E120" s="897"/>
      <c r="F120" s="600">
        <f>+NORTESANTANDER!D44</f>
        <v>3784.61</v>
      </c>
      <c r="G120" s="803"/>
    </row>
    <row r="121" spans="1:18" ht="16.5" hidden="1" customHeight="1" outlineLevel="1">
      <c r="A121" s="415"/>
      <c r="B121" s="416" t="s">
        <v>700</v>
      </c>
      <c r="C121" s="796"/>
      <c r="D121" s="599">
        <f>+NORTESANTANDER!C45</f>
        <v>135</v>
      </c>
      <c r="E121" s="897"/>
      <c r="F121" s="600">
        <f>+NORTESANTANDER!D45</f>
        <v>152</v>
      </c>
      <c r="G121" s="803"/>
    </row>
    <row r="122" spans="1:18" ht="16.5" hidden="1" customHeight="1" outlineLevel="1">
      <c r="A122" s="415">
        <f>+NORTESANTANDER!A46</f>
        <v>2</v>
      </c>
      <c r="B122" s="417" t="str">
        <f>+NORTESANTANDER!B46</f>
        <v>Costo Cesión actividades distribución (Cc)</v>
      </c>
      <c r="C122" s="797"/>
      <c r="D122" s="418">
        <f>+C92</f>
        <v>94.096350000000015</v>
      </c>
      <c r="E122" s="898"/>
      <c r="F122" s="419">
        <f>+D92</f>
        <v>94.096350000000015</v>
      </c>
      <c r="G122" s="804"/>
    </row>
    <row r="123" spans="1:18" ht="16.5" hidden="1" customHeight="1" outlineLevel="1">
      <c r="A123" s="415">
        <f>+NORTESANTANDER!A47</f>
        <v>3</v>
      </c>
      <c r="B123" s="417" t="str">
        <f>+NORTESANTANDER!B47</f>
        <v>Recuperación de costos (Ce)</v>
      </c>
      <c r="C123" s="797"/>
      <c r="D123" s="418">
        <f>+C91</f>
        <v>19.650746433416984</v>
      </c>
      <c r="E123" s="898"/>
      <c r="F123" s="419">
        <f>+D123</f>
        <v>19.650746433416984</v>
      </c>
      <c r="G123" s="804"/>
    </row>
    <row r="124" spans="1:18" ht="16.5" hidden="1" customHeight="1" outlineLevel="1">
      <c r="A124" s="415">
        <f>+NORTESANTANDER!A48</f>
        <v>5</v>
      </c>
      <c r="B124" s="417" t="str">
        <f>+NORTESANTANDER!B48</f>
        <v>Tarifa de marcación (Tma)</v>
      </c>
      <c r="C124" s="797"/>
      <c r="D124" s="418">
        <f>+NORTESANTANDER!C48</f>
        <v>3.5</v>
      </c>
      <c r="E124" s="898"/>
      <c r="F124" s="419">
        <f>+NORTESANTANDER!D48</f>
        <v>3.5</v>
      </c>
      <c r="G124" s="804"/>
    </row>
    <row r="125" spans="1:18" ht="16.5" hidden="1" customHeight="1" outlineLevel="1">
      <c r="A125" s="415">
        <f>+NORTESANTANDER!A49</f>
        <v>6</v>
      </c>
      <c r="B125" s="417" t="str">
        <f>+NORTESANTANDER!B49</f>
        <v>Margen plan de continuidad</v>
      </c>
      <c r="C125" s="797"/>
      <c r="D125" s="418">
        <f>+NORTESANTANDER!C49</f>
        <v>71.510000000000005</v>
      </c>
      <c r="E125" s="898"/>
      <c r="F125" s="419">
        <f>+NORTESANTANDER!D49</f>
        <v>71.510000000000005</v>
      </c>
      <c r="G125" s="804"/>
    </row>
    <row r="126" spans="1:18" ht="16.5" hidden="1" customHeight="1" outlineLevel="1">
      <c r="A126" s="71">
        <f>+NORTESANTANDER!A50</f>
        <v>4</v>
      </c>
      <c r="B126" s="72" t="str">
        <f>+NORTESANTANDER!B50</f>
        <v>Precio Máximo Venta al distribuidor mayorista (PMI)</v>
      </c>
      <c r="C126" s="798"/>
      <c r="D126" s="75">
        <f>+NORTESANTANDER!C50</f>
        <v>4024.96</v>
      </c>
      <c r="E126" s="899"/>
      <c r="F126" s="76">
        <f>+NORTESANTANDER!D50</f>
        <v>3934.1200000000003</v>
      </c>
      <c r="G126" s="805"/>
    </row>
    <row r="127" spans="1:18" ht="16.5" hidden="1" customHeight="1" outlineLevel="1">
      <c r="A127" s="415">
        <f>+NORTESANTANDER!A51</f>
        <v>8</v>
      </c>
      <c r="B127" s="420" t="str">
        <f>+NORTESANTANDER!B51</f>
        <v>Margen del centro acopio y/o distribuidor mayorista (MD)</v>
      </c>
      <c r="C127" s="799"/>
      <c r="D127" s="421">
        <f>+NORTESANTANDER!C51</f>
        <v>240</v>
      </c>
      <c r="E127" s="900"/>
      <c r="F127" s="422">
        <f>+NORTESANTANDER!D51</f>
        <v>240</v>
      </c>
      <c r="G127" s="806"/>
    </row>
    <row r="128" spans="1:18" ht="16.5" hidden="1" customHeight="1" outlineLevel="1">
      <c r="A128" s="415">
        <f>+NORTESANTANDER!A52</f>
        <v>9</v>
      </c>
      <c r="B128" s="420" t="str">
        <f>+NORTESANTANDER!B52</f>
        <v>Sobretasa (PS)</v>
      </c>
      <c r="C128" s="799"/>
      <c r="D128" s="423">
        <f>+NORTESANTANDER!C52</f>
        <v>475</v>
      </c>
      <c r="E128" s="901"/>
      <c r="F128" s="424">
        <f>+NORTESANTANDER!D52</f>
        <v>114</v>
      </c>
      <c r="G128" s="807"/>
    </row>
    <row r="129" spans="1:10" ht="16.5" hidden="1" customHeight="1" outlineLevel="1">
      <c r="A129" s="71">
        <f>+NORTESANTANDER!A53</f>
        <v>10</v>
      </c>
      <c r="B129" s="72" t="str">
        <f>+NORTESANTANDER!B53</f>
        <v>Precio Máximo Venta en la Planta Abasto /Centro acopio (PMA)</v>
      </c>
      <c r="C129" s="798"/>
      <c r="D129" s="75">
        <f>+NORTESANTANDER!C53</f>
        <v>4739.96</v>
      </c>
      <c r="E129" s="899"/>
      <c r="F129" s="76">
        <f>+NORTESANTANDER!D53</f>
        <v>4288.1200000000008</v>
      </c>
      <c r="G129" s="805"/>
    </row>
    <row r="130" spans="1:10" ht="16.5" hidden="1" customHeight="1" outlineLevel="1">
      <c r="A130" s="415">
        <f>+NORTESANTANDER!A54</f>
        <v>11</v>
      </c>
      <c r="B130" s="420" t="str">
        <f>+NORTESANTANDER!B54</f>
        <v>Margen Distribuidor Minorista (MD)</v>
      </c>
      <c r="C130" s="799"/>
      <c r="D130" s="421">
        <f>+NORTESANTANDER!C54</f>
        <v>400</v>
      </c>
      <c r="E130" s="900"/>
      <c r="F130" s="422">
        <f>+NORTESANTANDER!D54</f>
        <v>400</v>
      </c>
      <c r="G130" s="806"/>
    </row>
    <row r="131" spans="1:10" ht="16.5" hidden="1" customHeight="1" outlineLevel="1">
      <c r="A131" s="415">
        <f>+NORTESANTANDER!A55</f>
        <v>12</v>
      </c>
      <c r="B131" s="417" t="str">
        <f>+NORTESANTANDER!B55</f>
        <v>Perdida por evaporación ( E )</v>
      </c>
      <c r="C131" s="797"/>
      <c r="D131" s="425">
        <f>+NORTESANTANDER!C55</f>
        <v>19.02</v>
      </c>
      <c r="E131" s="902"/>
      <c r="F131" s="426" t="str">
        <f>+NORTESANTANDER!D55</f>
        <v>NA</v>
      </c>
      <c r="G131" s="808"/>
    </row>
    <row r="132" spans="1:10" ht="16.5" hidden="1" customHeight="1" outlineLevel="1">
      <c r="A132" s="415">
        <f>+NORTESANTANDER!A56</f>
        <v>13</v>
      </c>
      <c r="B132" s="417" t="str">
        <f>+NORTESANTANDER!B56</f>
        <v>Flete máximo Planta abasto/centro acopio a EDS municipios (Fi)</v>
      </c>
      <c r="C132" s="797"/>
      <c r="D132" s="425">
        <f>+NORTESANTANDER!C56</f>
        <v>47.82</v>
      </c>
      <c r="E132" s="902"/>
      <c r="F132" s="426">
        <f>+NORTESANTANDER!D56</f>
        <v>47.82</v>
      </c>
      <c r="G132" s="808"/>
    </row>
    <row r="133" spans="1:10" ht="16.5" hidden="1" customHeight="1" outlineLevel="1" thickBot="1">
      <c r="A133" s="36" t="str">
        <f>+NORTESANTANDER!A57</f>
        <v xml:space="preserve"> </v>
      </c>
      <c r="B133" s="49" t="str">
        <f>+NORTESANTANDER!B57</f>
        <v xml:space="preserve">Precio de Venta al público por galón </v>
      </c>
      <c r="C133" s="752"/>
      <c r="D133" s="80">
        <f>+NORTESANTANDER!C57</f>
        <v>5206.8</v>
      </c>
      <c r="E133" s="903"/>
      <c r="F133" s="81">
        <f>+NORTESANTANDER!D57</f>
        <v>4735.9400000000005</v>
      </c>
      <c r="G133" s="809"/>
    </row>
    <row r="134" spans="1:10" ht="25.5" hidden="1" customHeight="1" outlineLevel="1" thickTop="1">
      <c r="A134" s="402" t="s">
        <v>41</v>
      </c>
      <c r="B134" s="64" t="s">
        <v>578</v>
      </c>
      <c r="C134" s="64"/>
      <c r="D134" s="355"/>
      <c r="E134" s="355"/>
      <c r="F134" s="355"/>
      <c r="G134" s="355"/>
    </row>
    <row r="135" spans="1:10" hidden="1" outlineLevel="1" collapsed="1">
      <c r="B135" s="377" t="s">
        <v>410</v>
      </c>
      <c r="C135" s="377"/>
    </row>
    <row r="136" spans="1:10" collapsed="1"/>
    <row r="138" spans="1:10" ht="90.75" customHeight="1">
      <c r="A138" s="1018" t="s">
        <v>492</v>
      </c>
      <c r="B138" s="1018"/>
      <c r="C138" s="1018"/>
      <c r="D138" s="1018"/>
      <c r="E138" s="1018"/>
      <c r="F138" s="1018"/>
      <c r="G138" s="1018"/>
      <c r="H138" s="1018"/>
      <c r="I138" s="883"/>
      <c r="J138" s="746"/>
    </row>
  </sheetData>
  <mergeCells count="45">
    <mergeCell ref="A138:H138"/>
    <mergeCell ref="A118:A119"/>
    <mergeCell ref="D118:D119"/>
    <mergeCell ref="F118:F119"/>
    <mergeCell ref="B108:K108"/>
    <mergeCell ref="B111:J111"/>
    <mergeCell ref="B112:J112"/>
    <mergeCell ref="B113:J113"/>
    <mergeCell ref="C3:I4"/>
    <mergeCell ref="A5:A7"/>
    <mergeCell ref="A84:A85"/>
    <mergeCell ref="B84:B85"/>
    <mergeCell ref="B67:K67"/>
    <mergeCell ref="B30:O30"/>
    <mergeCell ref="B5:B7"/>
    <mergeCell ref="B65:H65"/>
    <mergeCell ref="B27:O27"/>
    <mergeCell ref="B78:F78"/>
    <mergeCell ref="B31:O31"/>
    <mergeCell ref="B36:O36"/>
    <mergeCell ref="A42:A44"/>
    <mergeCell ref="F82:G83"/>
    <mergeCell ref="B26:K26"/>
    <mergeCell ref="J3:P4"/>
    <mergeCell ref="B28:K28"/>
    <mergeCell ref="B107:K107"/>
    <mergeCell ref="B29:O29"/>
    <mergeCell ref="B106:K106"/>
    <mergeCell ref="B69:K69"/>
    <mergeCell ref="B70:K70"/>
    <mergeCell ref="B66:K66"/>
    <mergeCell ref="B68:K68"/>
    <mergeCell ref="C82:D83"/>
    <mergeCell ref="B64:K64"/>
    <mergeCell ref="B74:K74"/>
    <mergeCell ref="B42:B44"/>
    <mergeCell ref="B32:K32"/>
    <mergeCell ref="B33:J33"/>
    <mergeCell ref="B34:J34"/>
    <mergeCell ref="B35:J35"/>
    <mergeCell ref="B71:J71"/>
    <mergeCell ref="B72:J72"/>
    <mergeCell ref="B73:J73"/>
    <mergeCell ref="C40:I41"/>
    <mergeCell ref="J40:P41"/>
  </mergeCells>
  <hyperlinks>
    <hyperlink ref="B25" location="Nota" display="Ver Nota Informativa"/>
    <hyperlink ref="B75" location="Nota" display="Ver Nota Informativa"/>
    <hyperlink ref="B105" location="Nota" display="Ver Nota Informativa"/>
    <hyperlink ref="B135" location="Nota" display="Ver Nota Informativa"/>
  </hyperlinks>
  <pageMargins left="0.7" right="0.7" top="0.75" bottom="0.75" header="0.3" footer="0.3"/>
  <pageSetup scale="3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L75"/>
  <sheetViews>
    <sheetView showGridLines="0" zoomScale="80" zoomScaleNormal="80" workbookViewId="0">
      <selection activeCell="A33" sqref="A33:XFD35"/>
    </sheetView>
  </sheetViews>
  <sheetFormatPr baseColWidth="10" defaultRowHeight="15" outlineLevelCol="1"/>
  <cols>
    <col min="1" max="1" width="8" style="85" customWidth="1"/>
    <col min="2" max="2" width="61.28515625" style="355" customWidth="1"/>
    <col min="3" max="3" width="19" style="355" customWidth="1"/>
    <col min="4" max="5" width="20.42578125" style="355" customWidth="1"/>
    <col min="6" max="7" width="18.42578125" style="355" customWidth="1" outlineLevel="1"/>
    <col min="8" max="9" width="20.28515625" style="355" customWidth="1"/>
    <col min="10" max="12" width="18.42578125" style="355" customWidth="1"/>
    <col min="13" max="16384" width="11.42578125" style="358"/>
  </cols>
  <sheetData>
    <row r="1" spans="1:12">
      <c r="A1" s="70"/>
      <c r="B1" s="70" t="str">
        <f>+AMAZONAS!B1</f>
        <v>Vigencia: 1° de abril de 2017; 00:00horas</v>
      </c>
      <c r="C1" s="70"/>
      <c r="D1" s="70"/>
      <c r="E1" s="70"/>
      <c r="F1" s="70"/>
      <c r="G1" s="70"/>
      <c r="H1" s="70"/>
      <c r="I1" s="70"/>
      <c r="J1" s="70"/>
    </row>
    <row r="2" spans="1:12" ht="15.75" thickBot="1">
      <c r="A2" s="482" t="s">
        <v>225</v>
      </c>
      <c r="B2" s="482"/>
      <c r="C2" s="482"/>
      <c r="D2" s="482"/>
      <c r="E2" s="482"/>
      <c r="F2" s="482"/>
      <c r="G2" s="482"/>
      <c r="H2" s="482"/>
      <c r="I2" s="482"/>
      <c r="J2" s="482"/>
      <c r="K2" s="1"/>
      <c r="L2" s="1"/>
    </row>
    <row r="3" spans="1:12" ht="30" customHeight="1" thickTop="1">
      <c r="A3" s="357"/>
      <c r="B3" s="45" t="s">
        <v>264</v>
      </c>
      <c r="C3" s="1094" t="s">
        <v>531</v>
      </c>
      <c r="D3" s="1119"/>
      <c r="E3" s="1119"/>
      <c r="F3" s="1095"/>
      <c r="G3" s="1094" t="s">
        <v>535</v>
      </c>
      <c r="H3" s="1119"/>
      <c r="I3" s="1119"/>
      <c r="J3" s="1095"/>
      <c r="K3" s="358"/>
      <c r="L3" s="358"/>
    </row>
    <row r="4" spans="1:12" ht="31.5" customHeight="1">
      <c r="A4" s="359"/>
      <c r="B4" s="46" t="s">
        <v>263</v>
      </c>
      <c r="C4" s="1065"/>
      <c r="D4" s="1066"/>
      <c r="E4" s="1066"/>
      <c r="F4" s="1096"/>
      <c r="G4" s="1065"/>
      <c r="H4" s="1066"/>
      <c r="I4" s="1066"/>
      <c r="J4" s="1096"/>
      <c r="K4" s="358"/>
      <c r="L4" s="358"/>
    </row>
    <row r="5" spans="1:12" s="360" customFormat="1" ht="33.75" customHeight="1">
      <c r="A5" s="1036" t="s">
        <v>57</v>
      </c>
      <c r="B5" s="1038" t="s">
        <v>226</v>
      </c>
      <c r="C5" s="50" t="s">
        <v>163</v>
      </c>
      <c r="D5" s="50" t="s">
        <v>163</v>
      </c>
      <c r="E5" s="50" t="s">
        <v>163</v>
      </c>
      <c r="F5" s="203" t="s">
        <v>348</v>
      </c>
      <c r="G5" s="42" t="str">
        <f>+C5</f>
        <v xml:space="preserve">Gasolina Corriente </v>
      </c>
      <c r="H5" s="42" t="str">
        <f>+D5</f>
        <v xml:space="preserve">Gasolina Corriente </v>
      </c>
      <c r="I5" s="50" t="s">
        <v>163</v>
      </c>
      <c r="J5" s="203" t="str">
        <f>+F5</f>
        <v>B10</v>
      </c>
    </row>
    <row r="6" spans="1:12" s="360" customFormat="1">
      <c r="A6" s="1036"/>
      <c r="B6" s="1038"/>
      <c r="C6" s="747"/>
      <c r="D6" s="199">
        <v>0.08</v>
      </c>
      <c r="E6" s="891">
        <v>0.06</v>
      </c>
      <c r="F6" s="142">
        <v>0.1</v>
      </c>
      <c r="G6" s="142"/>
      <c r="H6" s="199">
        <v>0.08</v>
      </c>
      <c r="I6" s="891">
        <v>0.06</v>
      </c>
      <c r="J6" s="142">
        <v>0.1</v>
      </c>
    </row>
    <row r="7" spans="1:12" s="360" customFormat="1">
      <c r="A7" s="1037"/>
      <c r="B7" s="1039"/>
      <c r="C7" s="50" t="s">
        <v>58</v>
      </c>
      <c r="D7" s="50" t="s">
        <v>58</v>
      </c>
      <c r="E7" s="50" t="s">
        <v>58</v>
      </c>
      <c r="F7" s="203" t="s">
        <v>58</v>
      </c>
      <c r="G7" s="42" t="s">
        <v>58</v>
      </c>
      <c r="H7" s="42" t="s">
        <v>58</v>
      </c>
      <c r="I7" s="50" t="s">
        <v>58</v>
      </c>
      <c r="J7" s="203" t="s">
        <v>58</v>
      </c>
    </row>
    <row r="8" spans="1:12">
      <c r="A8" s="32" t="s">
        <v>52</v>
      </c>
      <c r="B8" s="55" t="s">
        <v>8</v>
      </c>
      <c r="C8" s="751">
        <f>'CORRIENTE OXIGENADA'!C7</f>
        <v>3893.32</v>
      </c>
      <c r="D8" s="364">
        <f>+'CORRIENTE OXIGENADA'!D10</f>
        <v>4238.75</v>
      </c>
      <c r="E8" s="364">
        <f>+'CORRIENTE OXIGENADA'!F10</f>
        <v>4152.3999999999996</v>
      </c>
      <c r="F8" s="363">
        <f>+BIODIESEL!H10</f>
        <v>4657.07</v>
      </c>
      <c r="G8" s="728">
        <f>C8</f>
        <v>3893.32</v>
      </c>
      <c r="H8" s="364">
        <f>+D8</f>
        <v>4238.75</v>
      </c>
      <c r="I8" s="364">
        <f>+E8</f>
        <v>4152.3999999999996</v>
      </c>
      <c r="J8" s="363">
        <f>+F8</f>
        <v>4657.07</v>
      </c>
      <c r="K8" s="358"/>
      <c r="L8" s="358"/>
    </row>
    <row r="9" spans="1:12">
      <c r="A9" s="32" t="s">
        <v>517</v>
      </c>
      <c r="B9" s="47" t="s">
        <v>518</v>
      </c>
      <c r="C9" s="755" t="str">
        <f>D9</f>
        <v>------------------</v>
      </c>
      <c r="D9" s="364" t="s">
        <v>166</v>
      </c>
      <c r="E9" s="364" t="s">
        <v>166</v>
      </c>
      <c r="F9" s="363" t="s">
        <v>166</v>
      </c>
      <c r="G9" s="728">
        <f>'CORRIENTE OXIGENADA'!C11</f>
        <v>490</v>
      </c>
      <c r="H9" s="364">
        <f>+'CORRIENTE OXIGENADA'!D11</f>
        <v>450.8</v>
      </c>
      <c r="I9" s="364">
        <f>+'CORRIENTE OXIGENADA'!F11</f>
        <v>460.59999999999997</v>
      </c>
      <c r="J9" s="363">
        <f>+BIODIESEL!H11</f>
        <v>422.1</v>
      </c>
      <c r="K9" s="358"/>
      <c r="L9" s="358"/>
    </row>
    <row r="10" spans="1:12">
      <c r="A10" s="32"/>
      <c r="B10" s="47" t="s">
        <v>530</v>
      </c>
      <c r="C10" s="755" t="str">
        <f>D10</f>
        <v>------------------</v>
      </c>
      <c r="D10" s="364" t="s">
        <v>166</v>
      </c>
      <c r="E10" s="364" t="s">
        <v>166</v>
      </c>
      <c r="F10" s="363" t="s">
        <v>166</v>
      </c>
      <c r="G10" s="728" t="str">
        <f>'CORRIENTE OXIGENADA'!C12</f>
        <v>(3)</v>
      </c>
      <c r="H10" s="364" t="str">
        <f>+'CORRIENTE OXIGENADA'!D12</f>
        <v>(3)</v>
      </c>
      <c r="I10" s="364" t="str">
        <f>+'CORRIENTE OXIGENADA'!F12</f>
        <v>(3)</v>
      </c>
      <c r="J10" s="363" t="str">
        <f>+BIODIESEL!H12</f>
        <v>(3)</v>
      </c>
      <c r="K10" s="358"/>
      <c r="L10" s="358"/>
    </row>
    <row r="11" spans="1:12">
      <c r="A11" s="32"/>
      <c r="B11" s="47" t="s">
        <v>700</v>
      </c>
      <c r="C11" s="751">
        <f>'CORRIENTE OXIGENADA'!C13</f>
        <v>135</v>
      </c>
      <c r="D11" s="364">
        <f>+'CORRIENTE OXIGENADA'!D13</f>
        <v>124.2</v>
      </c>
      <c r="E11" s="364">
        <f>+'CORRIENTE OXIGENADA'!F13</f>
        <v>126.9</v>
      </c>
      <c r="F11" s="363">
        <f>+BIODIESEL!H13</f>
        <v>136.80000000000001</v>
      </c>
      <c r="G11" s="728">
        <f>'CORRIENTE OXIGENADA'!C13</f>
        <v>135</v>
      </c>
      <c r="H11" s="364">
        <f>+'CORRIENTE OXIGENADA'!D13</f>
        <v>124.2</v>
      </c>
      <c r="I11" s="364">
        <f>+'CORRIENTE OXIGENADA'!F13</f>
        <v>126.9</v>
      </c>
      <c r="J11" s="363">
        <f>+BIODIESEL!H13</f>
        <v>136.80000000000001</v>
      </c>
      <c r="K11" s="358"/>
      <c r="L11" s="358"/>
    </row>
    <row r="12" spans="1:12">
      <c r="A12" s="32" t="s">
        <v>55</v>
      </c>
      <c r="B12" s="47" t="s">
        <v>519</v>
      </c>
      <c r="C12" s="755" t="str">
        <f>D12</f>
        <v>**</v>
      </c>
      <c r="D12" s="371" t="str">
        <f>+A29</f>
        <v>**</v>
      </c>
      <c r="E12" s="371" t="str">
        <f>+D12</f>
        <v>**</v>
      </c>
      <c r="F12" s="370" t="str">
        <f>+D12</f>
        <v>**</v>
      </c>
      <c r="G12" s="731" t="str">
        <f>H12</f>
        <v>**</v>
      </c>
      <c r="H12" s="371" t="str">
        <f>+D12</f>
        <v>**</v>
      </c>
      <c r="I12" s="371" t="str">
        <f>+E12</f>
        <v>**</v>
      </c>
      <c r="J12" s="363" t="str">
        <f>+F12</f>
        <v>**</v>
      </c>
      <c r="K12" s="358"/>
      <c r="L12" s="358"/>
    </row>
    <row r="13" spans="1:12">
      <c r="A13" s="32" t="s">
        <v>60</v>
      </c>
      <c r="B13" s="55" t="s">
        <v>417</v>
      </c>
      <c r="C13" s="751">
        <f>D13</f>
        <v>19.650746433416984</v>
      </c>
      <c r="D13" s="364">
        <f>Rubros!N13</f>
        <v>19.650746433416984</v>
      </c>
      <c r="E13" s="728">
        <f>+D13</f>
        <v>19.650746433416984</v>
      </c>
      <c r="F13" s="363">
        <f>+D13</f>
        <v>19.650746433416984</v>
      </c>
      <c r="G13" s="728">
        <f>H13</f>
        <v>19.650746433416984</v>
      </c>
      <c r="H13" s="364">
        <f t="shared" ref="H13:I15" si="0">+D13</f>
        <v>19.650746433416984</v>
      </c>
      <c r="I13" s="364">
        <f t="shared" si="0"/>
        <v>19.650746433416984</v>
      </c>
      <c r="J13" s="363">
        <f>+D13</f>
        <v>19.650746433416984</v>
      </c>
      <c r="K13" s="358"/>
      <c r="L13" s="358"/>
    </row>
    <row r="14" spans="1:12">
      <c r="A14" s="32" t="s">
        <v>158</v>
      </c>
      <c r="B14" s="47" t="s">
        <v>159</v>
      </c>
      <c r="C14" s="754">
        <f>D14</f>
        <v>7.45</v>
      </c>
      <c r="D14" s="364">
        <f>+'CORRIENTE OXIGENADA'!D14</f>
        <v>7.45</v>
      </c>
      <c r="E14" s="728">
        <f>+D14</f>
        <v>7.45</v>
      </c>
      <c r="F14" s="363">
        <f>+BIODIESEL!H14</f>
        <v>7.45</v>
      </c>
      <c r="G14" s="728">
        <f>H14</f>
        <v>7.45</v>
      </c>
      <c r="H14" s="364">
        <f t="shared" si="0"/>
        <v>7.45</v>
      </c>
      <c r="I14" s="364">
        <f t="shared" si="0"/>
        <v>7.45</v>
      </c>
      <c r="J14" s="363">
        <f>+F14</f>
        <v>7.45</v>
      </c>
      <c r="K14" s="358"/>
      <c r="L14" s="358"/>
    </row>
    <row r="15" spans="1:12">
      <c r="A15" s="32"/>
      <c r="B15" s="55" t="s">
        <v>11</v>
      </c>
      <c r="C15" s="751">
        <f>D15</f>
        <v>71.510000000000005</v>
      </c>
      <c r="D15" s="364">
        <f>+'COMBUSTIBLES '!B10</f>
        <v>71.510000000000005</v>
      </c>
      <c r="E15" s="728">
        <f>+D15</f>
        <v>71.510000000000005</v>
      </c>
      <c r="F15" s="363">
        <f>+BIODIESEL!H17</f>
        <v>71.510000000000005</v>
      </c>
      <c r="G15" s="728">
        <f>H15</f>
        <v>71.510000000000005</v>
      </c>
      <c r="H15" s="364">
        <f t="shared" si="0"/>
        <v>71.510000000000005</v>
      </c>
      <c r="I15" s="364">
        <f t="shared" si="0"/>
        <v>71.510000000000005</v>
      </c>
      <c r="J15" s="363">
        <f>+F15</f>
        <v>71.510000000000005</v>
      </c>
      <c r="K15" s="358"/>
      <c r="L15" s="358"/>
    </row>
    <row r="16" spans="1:12">
      <c r="A16" s="33" t="s">
        <v>59</v>
      </c>
      <c r="B16" s="56" t="s">
        <v>12</v>
      </c>
      <c r="C16" s="793">
        <f t="shared" ref="C16:J16" si="1">SUM(C8:C15)</f>
        <v>4126.930746433417</v>
      </c>
      <c r="D16" s="43">
        <f t="shared" si="1"/>
        <v>4461.5607464334171</v>
      </c>
      <c r="E16" s="43">
        <f t="shared" si="1"/>
        <v>4377.9107464334165</v>
      </c>
      <c r="F16" s="35">
        <f t="shared" si="1"/>
        <v>4892.4807464334172</v>
      </c>
      <c r="G16" s="730">
        <f t="shared" si="1"/>
        <v>4616.930746433417</v>
      </c>
      <c r="H16" s="43">
        <f t="shared" si="1"/>
        <v>4912.3607464334173</v>
      </c>
      <c r="I16" s="43">
        <f t="shared" ref="I16" si="2">SUM(I8:I15)</f>
        <v>4838.5107464334169</v>
      </c>
      <c r="J16" s="35">
        <f t="shared" si="1"/>
        <v>5314.5807464334175</v>
      </c>
      <c r="K16" s="358"/>
      <c r="L16" s="358"/>
    </row>
    <row r="17" spans="1:12">
      <c r="A17" s="32" t="s">
        <v>62</v>
      </c>
      <c r="B17" s="55" t="s">
        <v>234</v>
      </c>
      <c r="C17" s="728" t="str">
        <f>D17</f>
        <v>*</v>
      </c>
      <c r="D17" s="364" t="str">
        <f>+A28</f>
        <v>*</v>
      </c>
      <c r="E17" s="364" t="str">
        <f>+D17</f>
        <v>*</v>
      </c>
      <c r="F17" s="363" t="str">
        <f>+D17</f>
        <v>*</v>
      </c>
      <c r="G17" s="728" t="str">
        <f>H17</f>
        <v>*</v>
      </c>
      <c r="H17" s="364" t="str">
        <f>+D17</f>
        <v>*</v>
      </c>
      <c r="I17" s="364" t="str">
        <f>+E17</f>
        <v>*</v>
      </c>
      <c r="J17" s="363" t="str">
        <f>+F17</f>
        <v>*</v>
      </c>
      <c r="K17" s="358"/>
      <c r="L17" s="358"/>
    </row>
    <row r="18" spans="1:12">
      <c r="A18" s="32" t="s">
        <v>161</v>
      </c>
      <c r="B18" s="55" t="s">
        <v>278</v>
      </c>
      <c r="C18" s="728" t="str">
        <f>D18</f>
        <v>***</v>
      </c>
      <c r="D18" s="371" t="str">
        <f>+A30</f>
        <v>***</v>
      </c>
      <c r="E18" s="371" t="str">
        <f>+E19</f>
        <v>****</v>
      </c>
      <c r="F18" s="370" t="str">
        <f>+D18</f>
        <v>***</v>
      </c>
      <c r="G18" s="731" t="str">
        <f>H18</f>
        <v>***</v>
      </c>
      <c r="H18" s="371" t="str">
        <f>+F18</f>
        <v>***</v>
      </c>
      <c r="I18" s="371" t="str">
        <f>+G18</f>
        <v>***</v>
      </c>
      <c r="J18" s="370" t="str">
        <f>+H18</f>
        <v>***</v>
      </c>
      <c r="K18" s="358"/>
      <c r="L18" s="358"/>
    </row>
    <row r="19" spans="1:12">
      <c r="A19" s="32" t="s">
        <v>167</v>
      </c>
      <c r="B19" s="55" t="s">
        <v>215</v>
      </c>
      <c r="C19" s="728" t="s">
        <v>37</v>
      </c>
      <c r="D19" s="364" t="str">
        <f>C19</f>
        <v>****</v>
      </c>
      <c r="E19" s="364" t="str">
        <f>+D19</f>
        <v>****</v>
      </c>
      <c r="F19" s="363" t="str">
        <f>D19</f>
        <v>****</v>
      </c>
      <c r="G19" s="728" t="str">
        <f>C19</f>
        <v>****</v>
      </c>
      <c r="H19" s="364" t="str">
        <f>+D19</f>
        <v>****</v>
      </c>
      <c r="I19" s="364" t="str">
        <f>+E19</f>
        <v>****</v>
      </c>
      <c r="J19" s="363" t="str">
        <f>+F19</f>
        <v>****</v>
      </c>
      <c r="K19" s="358"/>
      <c r="L19" s="358"/>
    </row>
    <row r="20" spans="1:12">
      <c r="A20" s="33" t="s">
        <v>61</v>
      </c>
      <c r="B20" s="56" t="s">
        <v>51</v>
      </c>
      <c r="C20" s="793">
        <f t="shared" ref="C20:J20" si="3">SUM(C16:C19)</f>
        <v>4126.930746433417</v>
      </c>
      <c r="D20" s="43">
        <f t="shared" si="3"/>
        <v>4461.5607464334171</v>
      </c>
      <c r="E20" s="43">
        <f t="shared" ref="E20" si="4">SUM(E16:E19)</f>
        <v>4377.9107464334165</v>
      </c>
      <c r="F20" s="35">
        <f t="shared" si="3"/>
        <v>4892.4807464334172</v>
      </c>
      <c r="G20" s="730">
        <f t="shared" si="3"/>
        <v>4616.930746433417</v>
      </c>
      <c r="H20" s="43">
        <f t="shared" si="3"/>
        <v>4912.3607464334173</v>
      </c>
      <c r="I20" s="43">
        <f t="shared" ref="I20" si="5">SUM(I16:I19)</f>
        <v>4838.5107464334169</v>
      </c>
      <c r="J20" s="35">
        <f t="shared" si="3"/>
        <v>5314.5807464334175</v>
      </c>
      <c r="K20" s="358"/>
      <c r="L20" s="358"/>
    </row>
    <row r="21" spans="1:12">
      <c r="A21" s="32" t="s">
        <v>63</v>
      </c>
      <c r="B21" s="55" t="s">
        <v>13</v>
      </c>
      <c r="C21" s="728" t="str">
        <f>D21</f>
        <v>*</v>
      </c>
      <c r="D21" s="364" t="str">
        <f>+D17</f>
        <v>*</v>
      </c>
      <c r="E21" s="364" t="str">
        <f>+D21</f>
        <v>*</v>
      </c>
      <c r="F21" s="363" t="str">
        <f>+F17</f>
        <v>*</v>
      </c>
      <c r="G21" s="728" t="str">
        <f>H21</f>
        <v>*</v>
      </c>
      <c r="H21" s="364" t="str">
        <f>+D21</f>
        <v>*</v>
      </c>
      <c r="I21" s="364" t="str">
        <f>+E21</f>
        <v>*</v>
      </c>
      <c r="J21" s="363" t="str">
        <f>+F21</f>
        <v>*</v>
      </c>
      <c r="K21" s="358"/>
      <c r="L21" s="358"/>
    </row>
    <row r="22" spans="1:12">
      <c r="A22" s="32" t="s">
        <v>53</v>
      </c>
      <c r="B22" s="55" t="s">
        <v>465</v>
      </c>
      <c r="C22" s="728" t="str">
        <f>D22</f>
        <v>*****</v>
      </c>
      <c r="D22" s="364" t="str">
        <f>+A32</f>
        <v>*****</v>
      </c>
      <c r="E22" s="364" t="str">
        <f>+D22</f>
        <v>*****</v>
      </c>
      <c r="F22" s="363" t="s">
        <v>3</v>
      </c>
      <c r="G22" s="728" t="str">
        <f>H22</f>
        <v>*****</v>
      </c>
      <c r="H22" s="364" t="str">
        <f>+D22</f>
        <v>*****</v>
      </c>
      <c r="I22" s="364" t="str">
        <f>+E22</f>
        <v>*****</v>
      </c>
      <c r="J22" s="363" t="s">
        <v>3</v>
      </c>
      <c r="K22" s="358"/>
      <c r="L22" s="358"/>
    </row>
    <row r="23" spans="1:12">
      <c r="A23" s="32" t="s">
        <v>54</v>
      </c>
      <c r="B23" s="55" t="s">
        <v>288</v>
      </c>
      <c r="C23" s="728" t="str">
        <f>D23</f>
        <v>*******</v>
      </c>
      <c r="D23" s="371" t="str">
        <f>+A36</f>
        <v>*******</v>
      </c>
      <c r="E23" s="371" t="str">
        <f>+D23</f>
        <v>*******</v>
      </c>
      <c r="F23" s="370" t="str">
        <f>+D23</f>
        <v>*******</v>
      </c>
      <c r="G23" s="728" t="str">
        <f>H23</f>
        <v>*******</v>
      </c>
      <c r="H23" s="371" t="str">
        <f>+F23</f>
        <v>*******</v>
      </c>
      <c r="I23" s="371" t="str">
        <f>+G23</f>
        <v>*******</v>
      </c>
      <c r="J23" s="370" t="str">
        <f>+H23</f>
        <v>*******</v>
      </c>
      <c r="K23" s="358"/>
      <c r="L23" s="358"/>
    </row>
    <row r="24" spans="1:12" ht="30.75" customHeight="1" thickBot="1">
      <c r="A24" s="36" t="s">
        <v>64</v>
      </c>
      <c r="B24" s="49" t="s">
        <v>463</v>
      </c>
      <c r="C24" s="752"/>
      <c r="D24" s="44"/>
      <c r="E24" s="732"/>
      <c r="F24" s="38"/>
      <c r="G24" s="732"/>
      <c r="H24" s="44"/>
      <c r="I24" s="732"/>
      <c r="J24" s="38"/>
      <c r="K24" s="358"/>
      <c r="L24" s="358"/>
    </row>
    <row r="25" spans="1:12" ht="15.75" thickTop="1">
      <c r="A25" s="7"/>
      <c r="B25" s="7"/>
      <c r="C25" s="7"/>
      <c r="D25" s="9"/>
      <c r="E25" s="9"/>
      <c r="F25" s="9"/>
      <c r="G25" s="9"/>
      <c r="H25" s="9"/>
      <c r="I25" s="9"/>
      <c r="J25" s="9"/>
      <c r="K25" s="9"/>
      <c r="L25" s="9"/>
    </row>
    <row r="26" spans="1:12">
      <c r="A26" s="372"/>
      <c r="B26" s="1021" t="s">
        <v>276</v>
      </c>
      <c r="C26" s="1021"/>
      <c r="D26" s="1021"/>
      <c r="E26" s="1021"/>
      <c r="F26" s="1021"/>
      <c r="G26" s="1021"/>
      <c r="H26" s="1021"/>
      <c r="I26" s="1021"/>
      <c r="J26" s="1021"/>
      <c r="K26" s="1021"/>
      <c r="L26" s="1021"/>
    </row>
    <row r="27" spans="1:12" s="356" customFormat="1" ht="15" customHeight="1">
      <c r="A27" s="404">
        <v>1</v>
      </c>
      <c r="B27" s="1021" t="s">
        <v>464</v>
      </c>
      <c r="C27" s="1021"/>
      <c r="D27" s="1021"/>
      <c r="E27" s="1021"/>
      <c r="F27" s="1021"/>
      <c r="G27" s="1021"/>
      <c r="H27" s="1021"/>
      <c r="I27" s="1021"/>
      <c r="J27" s="1021"/>
      <c r="K27" s="475"/>
      <c r="L27" s="475"/>
    </row>
    <row r="28" spans="1:12" ht="15" customHeight="1">
      <c r="A28" s="372" t="s">
        <v>41</v>
      </c>
      <c r="B28" s="1021" t="s">
        <v>505</v>
      </c>
      <c r="C28" s="1021"/>
      <c r="D28" s="1021"/>
      <c r="E28" s="1021"/>
      <c r="F28" s="1021"/>
      <c r="G28" s="1021"/>
      <c r="H28" s="1021"/>
      <c r="I28" s="1021"/>
      <c r="J28" s="1021"/>
      <c r="K28" s="1021"/>
      <c r="L28" s="1021"/>
    </row>
    <row r="29" spans="1:12" ht="15" customHeight="1">
      <c r="A29" s="372" t="s">
        <v>40</v>
      </c>
      <c r="B29" s="483" t="s">
        <v>504</v>
      </c>
      <c r="C29" s="748"/>
      <c r="D29" s="483"/>
      <c r="E29" s="884"/>
      <c r="F29" s="483"/>
      <c r="G29" s="748"/>
      <c r="H29" s="483"/>
      <c r="I29" s="884"/>
      <c r="J29" s="483"/>
      <c r="K29" s="483"/>
      <c r="L29" s="483"/>
    </row>
    <row r="30" spans="1:12">
      <c r="A30" s="372" t="s">
        <v>38</v>
      </c>
      <c r="B30" s="1021" t="s">
        <v>281</v>
      </c>
      <c r="C30" s="1021"/>
      <c r="D30" s="1021"/>
      <c r="E30" s="1021"/>
      <c r="F30" s="1021"/>
      <c r="G30" s="1021"/>
      <c r="H30" s="1021"/>
      <c r="I30" s="1021"/>
      <c r="J30" s="1021"/>
      <c r="K30" s="1021"/>
      <c r="L30" s="1021"/>
    </row>
    <row r="31" spans="1:12" ht="15" customHeight="1">
      <c r="A31" s="372" t="s">
        <v>37</v>
      </c>
      <c r="B31" s="1021" t="s">
        <v>457</v>
      </c>
      <c r="C31" s="1021"/>
      <c r="D31" s="1021"/>
      <c r="E31" s="1021"/>
      <c r="F31" s="1021"/>
      <c r="G31" s="1021"/>
      <c r="H31" s="1021"/>
      <c r="I31" s="1021"/>
      <c r="J31" s="1021"/>
      <c r="K31" s="1021"/>
      <c r="L31" s="1021"/>
    </row>
    <row r="32" spans="1:12" ht="28.5" customHeight="1">
      <c r="A32" s="372" t="s">
        <v>208</v>
      </c>
      <c r="B32" s="1021" t="s">
        <v>461</v>
      </c>
      <c r="C32" s="1021"/>
      <c r="D32" s="1021"/>
      <c r="E32" s="1021"/>
      <c r="F32" s="1021"/>
      <c r="G32" s="1021"/>
      <c r="H32" s="1021"/>
      <c r="I32" s="1021"/>
      <c r="J32" s="1021"/>
      <c r="K32" s="77"/>
      <c r="L32" s="77"/>
    </row>
    <row r="33" spans="1:12">
      <c r="A33" s="372" t="s">
        <v>223</v>
      </c>
      <c r="B33" s="1021" t="s">
        <v>713</v>
      </c>
      <c r="C33" s="1021"/>
      <c r="D33" s="1021"/>
      <c r="E33" s="1021"/>
      <c r="F33" s="1021"/>
      <c r="G33" s="1021"/>
      <c r="H33" s="1021"/>
      <c r="I33" s="1021"/>
      <c r="J33" s="1021"/>
      <c r="K33" s="77"/>
      <c r="L33" s="77"/>
    </row>
    <row r="34" spans="1:12">
      <c r="A34" s="372"/>
      <c r="B34" s="1021" t="s">
        <v>715</v>
      </c>
      <c r="C34" s="1021"/>
      <c r="D34" s="1021"/>
      <c r="E34" s="1021"/>
      <c r="F34" s="1021"/>
      <c r="G34" s="1021"/>
      <c r="H34" s="1021"/>
      <c r="I34" s="1021"/>
      <c r="J34" s="1021"/>
      <c r="K34" s="77"/>
      <c r="L34" s="77"/>
    </row>
    <row r="35" spans="1:12">
      <c r="A35" s="372"/>
      <c r="B35" s="1021" t="s">
        <v>714</v>
      </c>
      <c r="C35" s="1021"/>
      <c r="D35" s="1021"/>
      <c r="E35" s="1021"/>
      <c r="F35" s="1021"/>
      <c r="G35" s="1021"/>
      <c r="H35" s="1021"/>
      <c r="I35" s="1021"/>
      <c r="J35" s="1021"/>
      <c r="K35" s="77"/>
      <c r="L35" s="77"/>
    </row>
    <row r="36" spans="1:12">
      <c r="A36" s="372" t="s">
        <v>471</v>
      </c>
      <c r="B36" s="1021" t="s">
        <v>282</v>
      </c>
      <c r="C36" s="1021"/>
      <c r="D36" s="1021"/>
      <c r="E36" s="1021"/>
      <c r="F36" s="1021"/>
      <c r="G36" s="1021"/>
      <c r="H36" s="1021"/>
      <c r="I36" s="1021"/>
      <c r="J36" s="1021"/>
      <c r="K36" s="1021"/>
      <c r="L36" s="1021"/>
    </row>
    <row r="37" spans="1:12">
      <c r="B37" s="792" t="s">
        <v>659</v>
      </c>
    </row>
    <row r="38" spans="1:12">
      <c r="B38" s="149" t="s">
        <v>410</v>
      </c>
    </row>
    <row r="39" spans="1:12" ht="15.75" thickBot="1">
      <c r="B39" s="792"/>
    </row>
    <row r="40" spans="1:12" ht="18.75" customHeight="1" thickTop="1">
      <c r="A40" s="357"/>
      <c r="B40" s="53" t="s">
        <v>265</v>
      </c>
      <c r="C40" s="1094" t="s">
        <v>531</v>
      </c>
      <c r="D40" s="1119"/>
      <c r="E40" s="1119"/>
      <c r="F40" s="1095"/>
      <c r="G40" s="1094" t="s">
        <v>491</v>
      </c>
      <c r="H40" s="1119"/>
      <c r="I40" s="1119"/>
      <c r="J40" s="1095"/>
      <c r="K40" s="358"/>
      <c r="L40" s="358"/>
    </row>
    <row r="41" spans="1:12" ht="21" customHeight="1">
      <c r="A41" s="359"/>
      <c r="B41" s="46" t="s">
        <v>266</v>
      </c>
      <c r="C41" s="1065"/>
      <c r="D41" s="1066"/>
      <c r="E41" s="1066"/>
      <c r="F41" s="1096"/>
      <c r="G41" s="1065"/>
      <c r="H41" s="1066"/>
      <c r="I41" s="1066"/>
      <c r="J41" s="1096"/>
      <c r="K41" s="358"/>
      <c r="L41" s="358"/>
    </row>
    <row r="42" spans="1:12" s="360" customFormat="1" ht="32.25" customHeight="1">
      <c r="A42" s="1036" t="s">
        <v>57</v>
      </c>
      <c r="B42" s="1038" t="s">
        <v>226</v>
      </c>
      <c r="C42" s="50" t="s">
        <v>19</v>
      </c>
      <c r="D42" s="50" t="s">
        <v>19</v>
      </c>
      <c r="E42" s="50" t="s">
        <v>163</v>
      </c>
      <c r="F42" s="203" t="s">
        <v>348</v>
      </c>
      <c r="G42" s="42" t="str">
        <f>+C42</f>
        <v>Gasolina Corriente</v>
      </c>
      <c r="H42" s="42" t="str">
        <f>+D42</f>
        <v>Gasolina Corriente</v>
      </c>
      <c r="I42" s="50" t="s">
        <v>163</v>
      </c>
      <c r="J42" s="203" t="str">
        <f>+F42</f>
        <v>B10</v>
      </c>
    </row>
    <row r="43" spans="1:12" s="360" customFormat="1">
      <c r="A43" s="1036"/>
      <c r="B43" s="1038"/>
      <c r="C43" s="747"/>
      <c r="D43" s="199">
        <v>0.08</v>
      </c>
      <c r="E43" s="891">
        <v>0.06</v>
      </c>
      <c r="F43" s="142">
        <v>0.1</v>
      </c>
      <c r="G43" s="142"/>
      <c r="H43" s="199">
        <v>0.08</v>
      </c>
      <c r="I43" s="891">
        <v>0.06</v>
      </c>
      <c r="J43" s="142">
        <v>0.1</v>
      </c>
    </row>
    <row r="44" spans="1:12" s="360" customFormat="1">
      <c r="A44" s="1037"/>
      <c r="B44" s="1039"/>
      <c r="C44" s="50" t="s">
        <v>58</v>
      </c>
      <c r="D44" s="50" t="s">
        <v>58</v>
      </c>
      <c r="E44" s="50" t="s">
        <v>58</v>
      </c>
      <c r="F44" s="203" t="str">
        <f>+D44</f>
        <v>$/Galón</v>
      </c>
      <c r="G44" s="42" t="s">
        <v>58</v>
      </c>
      <c r="H44" s="42" t="s">
        <v>58</v>
      </c>
      <c r="I44" s="50" t="s">
        <v>58</v>
      </c>
      <c r="J44" s="203" t="str">
        <f>+F44</f>
        <v>$/Galón</v>
      </c>
    </row>
    <row r="45" spans="1:12" ht="15" customHeight="1">
      <c r="A45" s="32" t="s">
        <v>52</v>
      </c>
      <c r="B45" s="55" t="s">
        <v>8</v>
      </c>
      <c r="C45" s="751">
        <f>C8</f>
        <v>3893.32</v>
      </c>
      <c r="D45" s="364">
        <f>+D8</f>
        <v>4238.75</v>
      </c>
      <c r="E45" s="364">
        <f>+E8</f>
        <v>4152.3999999999996</v>
      </c>
      <c r="F45" s="363">
        <f>+BIODIESEL!H10</f>
        <v>4657.07</v>
      </c>
      <c r="G45" s="728">
        <f>G8</f>
        <v>3893.32</v>
      </c>
      <c r="H45" s="364">
        <f>+D45</f>
        <v>4238.75</v>
      </c>
      <c r="I45" s="364">
        <f>+E45</f>
        <v>4152.3999999999996</v>
      </c>
      <c r="J45" s="363">
        <f>+F45</f>
        <v>4657.07</v>
      </c>
      <c r="K45" s="358"/>
      <c r="L45" s="358"/>
    </row>
    <row r="46" spans="1:12" ht="15" customHeight="1">
      <c r="A46" s="32" t="s">
        <v>517</v>
      </c>
      <c r="B46" s="47" t="s">
        <v>518</v>
      </c>
      <c r="C46" s="755" t="str">
        <f>D46</f>
        <v>------------------</v>
      </c>
      <c r="D46" s="364" t="s">
        <v>166</v>
      </c>
      <c r="E46" s="364" t="s">
        <v>166</v>
      </c>
      <c r="F46" s="363" t="s">
        <v>166</v>
      </c>
      <c r="G46" s="728">
        <f>G9</f>
        <v>490</v>
      </c>
      <c r="H46" s="364">
        <f t="shared" ref="H46:I48" si="6">+H9</f>
        <v>450.8</v>
      </c>
      <c r="I46" s="364">
        <f t="shared" si="6"/>
        <v>460.59999999999997</v>
      </c>
      <c r="J46" s="363">
        <f>+BIODIESEL!H11</f>
        <v>422.1</v>
      </c>
      <c r="K46" s="358"/>
      <c r="L46" s="358"/>
    </row>
    <row r="47" spans="1:12" ht="15" customHeight="1">
      <c r="A47" s="32"/>
      <c r="B47" s="47" t="s">
        <v>530</v>
      </c>
      <c r="C47" s="755" t="str">
        <f>D47</f>
        <v>------------------</v>
      </c>
      <c r="D47" s="364" t="s">
        <v>166</v>
      </c>
      <c r="E47" s="364" t="s">
        <v>166</v>
      </c>
      <c r="F47" s="363" t="s">
        <v>166</v>
      </c>
      <c r="G47" s="728" t="str">
        <f>G10</f>
        <v>(3)</v>
      </c>
      <c r="H47" s="364" t="str">
        <f t="shared" si="6"/>
        <v>(3)</v>
      </c>
      <c r="I47" s="364" t="str">
        <f t="shared" si="6"/>
        <v>(3)</v>
      </c>
      <c r="J47" s="363" t="str">
        <f>+BIODIESEL!H12</f>
        <v>(3)</v>
      </c>
      <c r="K47" s="358"/>
      <c r="L47" s="358"/>
    </row>
    <row r="48" spans="1:12" ht="15" customHeight="1">
      <c r="A48" s="32"/>
      <c r="B48" s="47" t="s">
        <v>700</v>
      </c>
      <c r="C48" s="751">
        <f>C11</f>
        <v>135</v>
      </c>
      <c r="D48" s="364">
        <f>+D11</f>
        <v>124.2</v>
      </c>
      <c r="E48" s="364">
        <f>+E11</f>
        <v>126.9</v>
      </c>
      <c r="F48" s="363">
        <f>+BIODIESEL!H13</f>
        <v>136.80000000000001</v>
      </c>
      <c r="G48" s="728">
        <f>G11</f>
        <v>135</v>
      </c>
      <c r="H48" s="364">
        <f t="shared" si="6"/>
        <v>124.2</v>
      </c>
      <c r="I48" s="364">
        <f t="shared" si="6"/>
        <v>126.9</v>
      </c>
      <c r="J48" s="363">
        <f>+BIODIESEL!H13</f>
        <v>136.80000000000001</v>
      </c>
      <c r="K48" s="358"/>
      <c r="L48" s="358"/>
    </row>
    <row r="49" spans="1:12" ht="15" customHeight="1">
      <c r="A49" s="32" t="s">
        <v>55</v>
      </c>
      <c r="B49" s="47" t="s">
        <v>519</v>
      </c>
      <c r="C49" s="755" t="str">
        <f>D49</f>
        <v>(2)</v>
      </c>
      <c r="D49" s="371" t="str">
        <f>+A72</f>
        <v>(2)</v>
      </c>
      <c r="E49" s="371" t="str">
        <f>+D49</f>
        <v>(2)</v>
      </c>
      <c r="F49" s="370" t="str">
        <f>+D49</f>
        <v>(2)</v>
      </c>
      <c r="G49" s="731" t="str">
        <f>H49</f>
        <v>(2)</v>
      </c>
      <c r="H49" s="371" t="str">
        <f>+D49</f>
        <v>(2)</v>
      </c>
      <c r="I49" s="371" t="str">
        <f>+E49</f>
        <v>(2)</v>
      </c>
      <c r="J49" s="370" t="str">
        <f>+F49</f>
        <v>(2)</v>
      </c>
      <c r="K49" s="358"/>
      <c r="L49" s="358"/>
    </row>
    <row r="50" spans="1:12" ht="15" customHeight="1">
      <c r="A50" s="32" t="s">
        <v>60</v>
      </c>
      <c r="B50" s="55" t="s">
        <v>417</v>
      </c>
      <c r="C50" s="751">
        <f>D50</f>
        <v>19.650746433416984</v>
      </c>
      <c r="D50" s="364">
        <f>D13</f>
        <v>19.650746433416984</v>
      </c>
      <c r="E50" s="364">
        <f>E13</f>
        <v>19.650746433416984</v>
      </c>
      <c r="F50" s="363">
        <f>+D50</f>
        <v>19.650746433416984</v>
      </c>
      <c r="G50" s="728">
        <f>H50</f>
        <v>19.650746433416984</v>
      </c>
      <c r="H50" s="364">
        <f t="shared" ref="H50:I52" si="7">+D50</f>
        <v>19.650746433416984</v>
      </c>
      <c r="I50" s="364">
        <f t="shared" si="7"/>
        <v>19.650746433416984</v>
      </c>
      <c r="J50" s="363">
        <f>+H50</f>
        <v>19.650746433416984</v>
      </c>
      <c r="K50" s="358"/>
      <c r="L50" s="358"/>
    </row>
    <row r="51" spans="1:12" ht="15" customHeight="1">
      <c r="A51" s="32" t="s">
        <v>158</v>
      </c>
      <c r="B51" s="47" t="s">
        <v>159</v>
      </c>
      <c r="C51" s="754">
        <f>D51</f>
        <v>7.45</v>
      </c>
      <c r="D51" s="364">
        <f>+D14</f>
        <v>7.45</v>
      </c>
      <c r="E51" s="364">
        <f>+E14</f>
        <v>7.45</v>
      </c>
      <c r="F51" s="363">
        <f>+F14</f>
        <v>7.45</v>
      </c>
      <c r="G51" s="728">
        <f>H51</f>
        <v>7.45</v>
      </c>
      <c r="H51" s="364">
        <f t="shared" si="7"/>
        <v>7.45</v>
      </c>
      <c r="I51" s="364">
        <f t="shared" si="7"/>
        <v>7.45</v>
      </c>
      <c r="J51" s="363">
        <f>+F51</f>
        <v>7.45</v>
      </c>
      <c r="K51" s="358"/>
      <c r="L51" s="358"/>
    </row>
    <row r="52" spans="1:12" ht="15" customHeight="1">
      <c r="A52" s="32"/>
      <c r="B52" s="55" t="s">
        <v>11</v>
      </c>
      <c r="C52" s="751">
        <f>D52</f>
        <v>71.510000000000005</v>
      </c>
      <c r="D52" s="364">
        <f>+'COMBUSTIBLES '!B10</f>
        <v>71.510000000000005</v>
      </c>
      <c r="E52" s="364">
        <f>+'COMBUSTIBLES '!C10</f>
        <v>71.510000000000005</v>
      </c>
      <c r="F52" s="363">
        <f>+D52</f>
        <v>71.510000000000005</v>
      </c>
      <c r="G52" s="728">
        <f>H52</f>
        <v>71.510000000000005</v>
      </c>
      <c r="H52" s="364">
        <f t="shared" si="7"/>
        <v>71.510000000000005</v>
      </c>
      <c r="I52" s="364">
        <f t="shared" si="7"/>
        <v>71.510000000000005</v>
      </c>
      <c r="J52" s="363">
        <f>+F52</f>
        <v>71.510000000000005</v>
      </c>
      <c r="K52" s="358"/>
      <c r="L52" s="358"/>
    </row>
    <row r="53" spans="1:12" ht="15" customHeight="1">
      <c r="A53" s="33" t="s">
        <v>59</v>
      </c>
      <c r="B53" s="56" t="s">
        <v>12</v>
      </c>
      <c r="C53" s="793">
        <f t="shared" ref="C53:J53" si="8">SUM(C45:C52)</f>
        <v>4126.930746433417</v>
      </c>
      <c r="D53" s="43">
        <f t="shared" si="8"/>
        <v>4461.5607464334171</v>
      </c>
      <c r="E53" s="43">
        <f t="shared" ref="E53" si="9">SUM(E45:E52)</f>
        <v>4377.9107464334165</v>
      </c>
      <c r="F53" s="35">
        <f t="shared" si="8"/>
        <v>4892.4807464334172</v>
      </c>
      <c r="G53" s="730">
        <f t="shared" si="8"/>
        <v>4616.930746433417</v>
      </c>
      <c r="H53" s="43">
        <f t="shared" si="8"/>
        <v>4912.3607464334173</v>
      </c>
      <c r="I53" s="43">
        <f t="shared" ref="I53" si="10">SUM(I45:I52)</f>
        <v>4838.5107464334169</v>
      </c>
      <c r="J53" s="35">
        <f t="shared" si="8"/>
        <v>5314.5807464334175</v>
      </c>
      <c r="K53" s="358"/>
      <c r="L53" s="358"/>
    </row>
    <row r="54" spans="1:12" ht="15" customHeight="1">
      <c r="A54" s="32" t="s">
        <v>62</v>
      </c>
      <c r="B54" s="55" t="s">
        <v>234</v>
      </c>
      <c r="C54" s="728" t="str">
        <f>D54</f>
        <v>*</v>
      </c>
      <c r="D54" s="364" t="str">
        <f>+A65</f>
        <v>*</v>
      </c>
      <c r="E54" s="364" t="str">
        <f>+D54</f>
        <v>*</v>
      </c>
      <c r="F54" s="363" t="str">
        <f>+D54</f>
        <v>*</v>
      </c>
      <c r="G54" s="728" t="str">
        <f>H54</f>
        <v>*</v>
      </c>
      <c r="H54" s="364" t="str">
        <f t="shared" ref="H54:J55" si="11">+D54</f>
        <v>*</v>
      </c>
      <c r="I54" s="364" t="str">
        <f t="shared" si="11"/>
        <v>*</v>
      </c>
      <c r="J54" s="363" t="str">
        <f t="shared" si="11"/>
        <v>*</v>
      </c>
      <c r="K54" s="358"/>
      <c r="L54" s="358"/>
    </row>
    <row r="55" spans="1:12" ht="15" customHeight="1">
      <c r="A55" s="32" t="s">
        <v>167</v>
      </c>
      <c r="B55" s="55" t="s">
        <v>215</v>
      </c>
      <c r="C55" s="751" t="str">
        <f>C19</f>
        <v>****</v>
      </c>
      <c r="D55" s="364" t="str">
        <f>+D19</f>
        <v>****</v>
      </c>
      <c r="E55" s="364" t="str">
        <f>+E19</f>
        <v>****</v>
      </c>
      <c r="F55" s="363" t="str">
        <f>+F19</f>
        <v>****</v>
      </c>
      <c r="G55" s="728" t="str">
        <f>G19</f>
        <v>****</v>
      </c>
      <c r="H55" s="364" t="str">
        <f t="shared" si="11"/>
        <v>****</v>
      </c>
      <c r="I55" s="364" t="str">
        <f t="shared" si="11"/>
        <v>****</v>
      </c>
      <c r="J55" s="363" t="str">
        <f t="shared" si="11"/>
        <v>****</v>
      </c>
      <c r="K55" s="358"/>
      <c r="L55" s="358"/>
    </row>
    <row r="56" spans="1:12" ht="15" customHeight="1">
      <c r="A56" s="33" t="s">
        <v>61</v>
      </c>
      <c r="B56" s="56" t="s">
        <v>51</v>
      </c>
      <c r="C56" s="793">
        <f t="shared" ref="C56:J56" si="12">SUM(C53:C55)</f>
        <v>4126.930746433417</v>
      </c>
      <c r="D56" s="43">
        <f t="shared" si="12"/>
        <v>4461.5607464334171</v>
      </c>
      <c r="E56" s="43">
        <f t="shared" ref="E56" si="13">SUM(E53:E55)</f>
        <v>4377.9107464334165</v>
      </c>
      <c r="F56" s="35">
        <f t="shared" si="12"/>
        <v>4892.4807464334172</v>
      </c>
      <c r="G56" s="730">
        <f t="shared" si="12"/>
        <v>4616.930746433417</v>
      </c>
      <c r="H56" s="43">
        <f t="shared" si="12"/>
        <v>4912.3607464334173</v>
      </c>
      <c r="I56" s="43">
        <f t="shared" ref="I56" si="14">SUM(I53:I55)</f>
        <v>4838.5107464334169</v>
      </c>
      <c r="J56" s="35">
        <f t="shared" si="12"/>
        <v>5314.5807464334175</v>
      </c>
      <c r="K56" s="358"/>
      <c r="L56" s="358"/>
    </row>
    <row r="57" spans="1:12" ht="15" customHeight="1">
      <c r="A57" s="32" t="s">
        <v>63</v>
      </c>
      <c r="B57" s="55" t="s">
        <v>13</v>
      </c>
      <c r="C57" s="728" t="str">
        <f>D57</f>
        <v>*</v>
      </c>
      <c r="D57" s="364" t="str">
        <f>+D54</f>
        <v>*</v>
      </c>
      <c r="E57" s="364" t="str">
        <f>+E54</f>
        <v>*</v>
      </c>
      <c r="F57" s="363" t="str">
        <f>+F54</f>
        <v>*</v>
      </c>
      <c r="G57" s="728" t="str">
        <f>H57</f>
        <v>*</v>
      </c>
      <c r="H57" s="364" t="str">
        <f>+D57</f>
        <v>*</v>
      </c>
      <c r="I57" s="364" t="str">
        <f>+E57</f>
        <v>*</v>
      </c>
      <c r="J57" s="363" t="str">
        <f>+F57</f>
        <v>*</v>
      </c>
      <c r="K57" s="358"/>
      <c r="L57" s="358"/>
    </row>
    <row r="58" spans="1:12" ht="15" customHeight="1">
      <c r="A58" s="32" t="s">
        <v>53</v>
      </c>
      <c r="B58" s="55" t="s">
        <v>465</v>
      </c>
      <c r="C58" s="728" t="str">
        <f>D58</f>
        <v>*****</v>
      </c>
      <c r="D58" s="364" t="str">
        <f>+A67</f>
        <v>*****</v>
      </c>
      <c r="E58" s="364" t="str">
        <f>+D58</f>
        <v>*****</v>
      </c>
      <c r="F58" s="363" t="s">
        <v>3</v>
      </c>
      <c r="G58" s="728" t="str">
        <f>H58</f>
        <v>*****</v>
      </c>
      <c r="H58" s="364" t="str">
        <f>+D58</f>
        <v>*****</v>
      </c>
      <c r="I58" s="364" t="str">
        <f>+E58</f>
        <v>*****</v>
      </c>
      <c r="J58" s="363" t="s">
        <v>3</v>
      </c>
      <c r="K58" s="358"/>
      <c r="L58" s="358"/>
    </row>
    <row r="59" spans="1:12" ht="15" customHeight="1">
      <c r="A59" s="32" t="s">
        <v>54</v>
      </c>
      <c r="B59" s="55" t="s">
        <v>288</v>
      </c>
      <c r="C59" s="728" t="str">
        <f>D59</f>
        <v>*******</v>
      </c>
      <c r="D59" s="371" t="str">
        <f>+A71</f>
        <v>*******</v>
      </c>
      <c r="E59" s="371" t="str">
        <f>+D59</f>
        <v>*******</v>
      </c>
      <c r="F59" s="370" t="str">
        <f>+D59</f>
        <v>*******</v>
      </c>
      <c r="G59" s="728" t="str">
        <f>H59</f>
        <v>*******</v>
      </c>
      <c r="H59" s="371" t="str">
        <f>+D59</f>
        <v>*******</v>
      </c>
      <c r="I59" s="371" t="str">
        <f>+E59</f>
        <v>*******</v>
      </c>
      <c r="J59" s="370" t="str">
        <f>+F59</f>
        <v>*******</v>
      </c>
      <c r="K59" s="358"/>
      <c r="L59" s="358"/>
    </row>
    <row r="60" spans="1:12" ht="27.75" customHeight="1" thickBot="1">
      <c r="A60" s="36" t="s">
        <v>64</v>
      </c>
      <c r="B60" s="49" t="s">
        <v>463</v>
      </c>
      <c r="C60" s="752"/>
      <c r="D60" s="44"/>
      <c r="E60" s="732"/>
      <c r="F60" s="38"/>
      <c r="G60" s="732"/>
      <c r="H60" s="44"/>
      <c r="I60" s="732"/>
      <c r="J60" s="38"/>
      <c r="K60" s="358"/>
      <c r="L60" s="358"/>
    </row>
    <row r="61" spans="1:12" ht="15.75" thickTop="1">
      <c r="A61" s="7"/>
      <c r="B61" s="8"/>
      <c r="C61" s="8"/>
      <c r="D61" s="9"/>
      <c r="E61" s="9"/>
      <c r="F61" s="9"/>
      <c r="G61" s="9"/>
      <c r="H61" s="9"/>
      <c r="I61" s="9"/>
      <c r="J61" s="9"/>
      <c r="K61" s="358"/>
      <c r="L61" s="358"/>
    </row>
    <row r="62" spans="1:12" ht="15" customHeight="1">
      <c r="A62" s="372"/>
      <c r="B62" s="149" t="s">
        <v>410</v>
      </c>
      <c r="C62" s="149"/>
      <c r="D62" s="77"/>
      <c r="E62" s="77"/>
      <c r="F62" s="77"/>
      <c r="G62" s="77"/>
      <c r="H62" s="77"/>
      <c r="I62" s="77"/>
      <c r="J62" s="77"/>
      <c r="K62" s="478"/>
      <c r="L62" s="478"/>
    </row>
    <row r="63" spans="1:12" s="432" customFormat="1">
      <c r="A63" s="372"/>
      <c r="B63" s="1021" t="s">
        <v>277</v>
      </c>
      <c r="C63" s="1021"/>
      <c r="D63" s="1021"/>
      <c r="E63" s="1021"/>
      <c r="F63" s="1021"/>
      <c r="G63" s="1021"/>
      <c r="H63" s="1021"/>
      <c r="I63" s="1021"/>
      <c r="J63" s="1021"/>
      <c r="K63" s="479"/>
      <c r="L63" s="479"/>
    </row>
    <row r="64" spans="1:12" s="356" customFormat="1" ht="15" customHeight="1">
      <c r="A64" s="404">
        <v>1</v>
      </c>
      <c r="B64" s="1021" t="s">
        <v>464</v>
      </c>
      <c r="C64" s="1021"/>
      <c r="D64" s="1021"/>
      <c r="E64" s="1021"/>
      <c r="F64" s="1021"/>
      <c r="G64" s="1021"/>
      <c r="H64" s="1021"/>
      <c r="I64" s="1021"/>
      <c r="J64" s="1021"/>
      <c r="K64" s="475"/>
      <c r="L64" s="475"/>
    </row>
    <row r="65" spans="1:12" ht="15" customHeight="1">
      <c r="A65" s="372" t="s">
        <v>41</v>
      </c>
      <c r="B65" s="1021" t="s">
        <v>658</v>
      </c>
      <c r="C65" s="1021"/>
      <c r="D65" s="1021"/>
      <c r="E65" s="1021"/>
      <c r="F65" s="1021"/>
      <c r="G65" s="1021"/>
      <c r="H65" s="1021"/>
      <c r="I65" s="1021"/>
      <c r="J65" s="1021"/>
      <c r="K65" s="1021"/>
      <c r="L65" s="1021"/>
    </row>
    <row r="66" spans="1:12">
      <c r="A66" s="372" t="s">
        <v>37</v>
      </c>
      <c r="B66" s="1021" t="s">
        <v>457</v>
      </c>
      <c r="C66" s="1021"/>
      <c r="D66" s="1021"/>
      <c r="E66" s="1021"/>
      <c r="F66" s="1021"/>
      <c r="G66" s="1021"/>
      <c r="H66" s="1021"/>
      <c r="I66" s="1021"/>
      <c r="J66" s="1021"/>
      <c r="K66" s="478"/>
      <c r="L66" s="478"/>
    </row>
    <row r="67" spans="1:12">
      <c r="A67" s="372" t="s">
        <v>208</v>
      </c>
      <c r="B67" s="1021" t="s">
        <v>461</v>
      </c>
      <c r="C67" s="1021"/>
      <c r="D67" s="1021"/>
      <c r="E67" s="1021"/>
      <c r="F67" s="1021"/>
      <c r="G67" s="1021"/>
      <c r="H67" s="1021"/>
      <c r="I67" s="1021"/>
      <c r="J67" s="1021"/>
      <c r="K67" s="478"/>
      <c r="L67" s="478"/>
    </row>
    <row r="68" spans="1:12" ht="15" customHeight="1">
      <c r="A68" s="372" t="s">
        <v>223</v>
      </c>
      <c r="B68" s="1021" t="s">
        <v>713</v>
      </c>
      <c r="C68" s="1021"/>
      <c r="D68" s="1021"/>
      <c r="E68" s="1021"/>
      <c r="F68" s="1021"/>
      <c r="G68" s="1021"/>
      <c r="H68" s="1021"/>
      <c r="I68" s="1021"/>
      <c r="J68" s="1021"/>
      <c r="K68" s="478"/>
      <c r="L68" s="478"/>
    </row>
    <row r="69" spans="1:12" ht="15" customHeight="1">
      <c r="A69" s="372"/>
      <c r="B69" s="1021" t="s">
        <v>715</v>
      </c>
      <c r="C69" s="1021"/>
      <c r="D69" s="1021"/>
      <c r="E69" s="1021"/>
      <c r="F69" s="1021"/>
      <c r="G69" s="1021"/>
      <c r="H69" s="1021"/>
      <c r="I69" s="1021"/>
      <c r="J69" s="1021"/>
      <c r="K69" s="478"/>
      <c r="L69" s="478"/>
    </row>
    <row r="70" spans="1:12" ht="15" customHeight="1">
      <c r="A70" s="372"/>
      <c r="B70" s="1021" t="s">
        <v>714</v>
      </c>
      <c r="C70" s="1021"/>
      <c r="D70" s="1021"/>
      <c r="E70" s="1021"/>
      <c r="F70" s="1021"/>
      <c r="G70" s="1021"/>
      <c r="H70" s="1021"/>
      <c r="I70" s="1021"/>
      <c r="J70" s="1021"/>
      <c r="K70" s="478"/>
      <c r="L70" s="478"/>
    </row>
    <row r="71" spans="1:12" ht="15" customHeight="1">
      <c r="A71" s="372" t="s">
        <v>471</v>
      </c>
      <c r="B71" s="1021" t="s">
        <v>286</v>
      </c>
      <c r="C71" s="1021"/>
      <c r="D71" s="1021"/>
      <c r="E71" s="1021"/>
      <c r="F71" s="1021"/>
      <c r="G71" s="1021"/>
      <c r="H71" s="1021"/>
      <c r="I71" s="1021"/>
      <c r="J71" s="1021"/>
      <c r="K71" s="478"/>
      <c r="L71" s="478"/>
    </row>
    <row r="72" spans="1:12">
      <c r="A72" s="372" t="s">
        <v>319</v>
      </c>
      <c r="B72" s="502" t="s">
        <v>504</v>
      </c>
      <c r="C72" s="748"/>
      <c r="K72" s="358"/>
      <c r="L72" s="358"/>
    </row>
    <row r="73" spans="1:12">
      <c r="B73" s="792" t="s">
        <v>659</v>
      </c>
      <c r="K73" s="358"/>
      <c r="L73" s="358"/>
    </row>
    <row r="74" spans="1:12">
      <c r="K74" s="358"/>
      <c r="L74" s="358"/>
    </row>
    <row r="75" spans="1:12" ht="91.5" customHeight="1">
      <c r="A75" s="1018" t="s">
        <v>492</v>
      </c>
      <c r="B75" s="1018"/>
      <c r="C75" s="1018"/>
      <c r="D75" s="1018"/>
      <c r="E75" s="1018"/>
      <c r="F75" s="1018"/>
      <c r="G75" s="1018"/>
      <c r="H75" s="1018"/>
      <c r="I75" s="883"/>
    </row>
  </sheetData>
  <mergeCells count="28">
    <mergeCell ref="B35:J35"/>
    <mergeCell ref="A75:H75"/>
    <mergeCell ref="A5:A7"/>
    <mergeCell ref="B5:B7"/>
    <mergeCell ref="B30:L30"/>
    <mergeCell ref="A42:A44"/>
    <mergeCell ref="B42:B44"/>
    <mergeCell ref="B28:L28"/>
    <mergeCell ref="B27:J27"/>
    <mergeCell ref="C40:F41"/>
    <mergeCell ref="G40:J41"/>
    <mergeCell ref="B63:J63"/>
    <mergeCell ref="B26:L26"/>
    <mergeCell ref="B71:J71"/>
    <mergeCell ref="B67:J67"/>
    <mergeCell ref="B66:J66"/>
    <mergeCell ref="B32:J32"/>
    <mergeCell ref="G3:J4"/>
    <mergeCell ref="C3:F4"/>
    <mergeCell ref="B33:J33"/>
    <mergeCell ref="B34:J34"/>
    <mergeCell ref="B31:L31"/>
    <mergeCell ref="B68:J68"/>
    <mergeCell ref="B69:J69"/>
    <mergeCell ref="B70:J70"/>
    <mergeCell ref="B65:L65"/>
    <mergeCell ref="B36:L36"/>
    <mergeCell ref="B64:J64"/>
  </mergeCells>
  <hyperlinks>
    <hyperlink ref="B38" location="Nota" display="Ver Nota Informativa"/>
    <hyperlink ref="B62" location="Nota" display="Ver Nota Informativa"/>
  </hyperlinks>
  <pageMargins left="0.7" right="0.7" top="0.75" bottom="0.75" header="0.3" footer="0.3"/>
  <pageSetup scale="5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L68"/>
  <sheetViews>
    <sheetView showGridLines="0" zoomScale="80" zoomScaleNormal="80" workbookViewId="0">
      <selection activeCell="B61" sqref="B61:J63"/>
    </sheetView>
  </sheetViews>
  <sheetFormatPr baseColWidth="10" defaultRowHeight="15"/>
  <cols>
    <col min="1" max="1" width="8" style="85" customWidth="1"/>
    <col min="2" max="2" width="49.85546875" style="355" customWidth="1"/>
    <col min="3" max="4" width="16.5703125" style="355" bestFit="1" customWidth="1"/>
    <col min="5" max="5" width="17.5703125" style="355" customWidth="1"/>
    <col min="6" max="7" width="16.5703125" style="85" bestFit="1" customWidth="1"/>
    <col min="8" max="8" width="18.7109375" style="85" customWidth="1"/>
    <col min="9" max="16384" width="11.42578125" style="358"/>
  </cols>
  <sheetData>
    <row r="1" spans="1:8">
      <c r="B1" s="355" t="str">
        <f>+AMAZONAS!B1</f>
        <v>Vigencia: 1° de abril de 2017; 00:00horas</v>
      </c>
    </row>
    <row r="2" spans="1:8">
      <c r="A2" s="21" t="s">
        <v>225</v>
      </c>
      <c r="B2" s="1"/>
      <c r="C2" s="1"/>
      <c r="D2" s="1"/>
      <c r="E2" s="1"/>
      <c r="F2" s="1"/>
      <c r="G2" s="1"/>
      <c r="H2" s="378"/>
    </row>
    <row r="3" spans="1:8" s="388" customFormat="1" ht="22.5" hidden="1" customHeight="1" thickTop="1">
      <c r="A3" s="387"/>
      <c r="B3" s="150" t="s">
        <v>232</v>
      </c>
      <c r="C3" s="1120" t="s">
        <v>538</v>
      </c>
      <c r="D3" s="1121"/>
      <c r="E3" s="1122"/>
      <c r="F3" s="1126" t="s">
        <v>537</v>
      </c>
      <c r="G3" s="1121"/>
      <c r="H3" s="1122"/>
    </row>
    <row r="4" spans="1:8" s="388" customFormat="1" ht="21.75" hidden="1" customHeight="1">
      <c r="A4" s="389"/>
      <c r="B4" s="151" t="s">
        <v>241</v>
      </c>
      <c r="C4" s="1123"/>
      <c r="D4" s="1124"/>
      <c r="E4" s="1125"/>
      <c r="F4" s="1127"/>
      <c r="G4" s="1124"/>
      <c r="H4" s="1125"/>
    </row>
    <row r="5" spans="1:8" s="388" customFormat="1" ht="25.5" hidden="1" customHeight="1">
      <c r="A5" s="1128" t="s">
        <v>57</v>
      </c>
      <c r="B5" s="1130" t="s">
        <v>226</v>
      </c>
      <c r="C5" s="152" t="s">
        <v>19</v>
      </c>
      <c r="D5" s="710"/>
      <c r="E5" s="153" t="s">
        <v>344</v>
      </c>
      <c r="F5" s="154" t="str">
        <f>+C5</f>
        <v>Gasolina Corriente</v>
      </c>
      <c r="G5" s="710"/>
      <c r="H5" s="153" t="str">
        <f>+E5</f>
        <v>B8</v>
      </c>
    </row>
    <row r="6" spans="1:8" s="388" customFormat="1" hidden="1">
      <c r="A6" s="1129"/>
      <c r="B6" s="1131"/>
      <c r="C6" s="152" t="s">
        <v>58</v>
      </c>
      <c r="D6" s="710"/>
      <c r="E6" s="153" t="s">
        <v>58</v>
      </c>
      <c r="F6" s="154" t="s">
        <v>58</v>
      </c>
      <c r="G6" s="710"/>
      <c r="H6" s="153" t="s">
        <v>58</v>
      </c>
    </row>
    <row r="7" spans="1:8" s="388" customFormat="1" hidden="1">
      <c r="A7" s="155" t="s">
        <v>52</v>
      </c>
      <c r="B7" s="156" t="s">
        <v>8</v>
      </c>
      <c r="C7" s="390">
        <f>+'COMBUSTIBLES '!B7</f>
        <v>3893.32</v>
      </c>
      <c r="D7" s="711"/>
      <c r="E7" s="391" t="e">
        <f>+BIODIESEL!#REF!</f>
        <v>#REF!</v>
      </c>
      <c r="F7" s="392">
        <f>+C7</f>
        <v>3893.32</v>
      </c>
      <c r="G7" s="711"/>
      <c r="H7" s="391" t="e">
        <f>+E7</f>
        <v>#REF!</v>
      </c>
    </row>
    <row r="8" spans="1:8" s="388" customFormat="1" hidden="1">
      <c r="A8" s="155" t="s">
        <v>164</v>
      </c>
      <c r="B8" s="156" t="s">
        <v>2</v>
      </c>
      <c r="C8" s="393" t="s">
        <v>166</v>
      </c>
      <c r="D8" s="712"/>
      <c r="E8" s="391" t="s">
        <v>166</v>
      </c>
      <c r="F8" s="394">
        <f>+'COMBUSTIBLES '!B11</f>
        <v>490</v>
      </c>
      <c r="G8" s="712"/>
      <c r="H8" s="391" t="e">
        <f>+BIODIESEL!#REF!</f>
        <v>#REF!</v>
      </c>
    </row>
    <row r="9" spans="1:8" s="388" customFormat="1" hidden="1">
      <c r="A9" s="155" t="s">
        <v>165</v>
      </c>
      <c r="B9" s="156" t="s">
        <v>31</v>
      </c>
      <c r="C9" s="393" t="s">
        <v>166</v>
      </c>
      <c r="D9" s="712"/>
      <c r="E9" s="391" t="s">
        <v>166</v>
      </c>
      <c r="F9" s="394" t="e">
        <f>+'COMBUSTIBLES '!#REF!</f>
        <v>#REF!</v>
      </c>
      <c r="G9" s="712"/>
      <c r="H9" s="391" t="e">
        <f>+BIODIESEL!#REF!</f>
        <v>#REF!</v>
      </c>
    </row>
    <row r="10" spans="1:8" s="388" customFormat="1" hidden="1">
      <c r="A10" s="155" t="s">
        <v>55</v>
      </c>
      <c r="B10" s="156" t="s">
        <v>365</v>
      </c>
      <c r="C10" s="395">
        <f>+'TARIFAS HISTORICO POLIDUCTO'!AE13</f>
        <v>127.3</v>
      </c>
      <c r="D10" s="713"/>
      <c r="E10" s="391" t="e">
        <f>+BIODIESEL!#REF!+BIODIESEL!#REF!</f>
        <v>#REF!</v>
      </c>
      <c r="F10" s="396">
        <f>+C10</f>
        <v>127.3</v>
      </c>
      <c r="G10" s="713"/>
      <c r="H10" s="391" t="e">
        <f>+E10</f>
        <v>#REF!</v>
      </c>
    </row>
    <row r="11" spans="1:8" s="388" customFormat="1" hidden="1">
      <c r="A11" s="155" t="s">
        <v>60</v>
      </c>
      <c r="B11" s="156" t="s">
        <v>157</v>
      </c>
      <c r="C11" s="390">
        <f>+'OTROS DPTOS - BASE'!C37</f>
        <v>11.21</v>
      </c>
      <c r="D11" s="711"/>
      <c r="E11" s="397">
        <f>+'OTROS DPTOS - BASE'!C37</f>
        <v>11.21</v>
      </c>
      <c r="F11" s="392">
        <f>+'OTROS DPTOS - BASE'!D37</f>
        <v>16.47</v>
      </c>
      <c r="G11" s="711"/>
      <c r="H11" s="397">
        <f>+'OTROS DPTOS - BASE'!D37</f>
        <v>16.47</v>
      </c>
    </row>
    <row r="12" spans="1:8" s="388" customFormat="1" hidden="1">
      <c r="A12" s="155"/>
      <c r="B12" s="156" t="s">
        <v>11</v>
      </c>
      <c r="C12" s="390">
        <f>+'COMBUSTIBLES '!B10</f>
        <v>71.510000000000005</v>
      </c>
      <c r="D12" s="711"/>
      <c r="E12" s="397" t="e">
        <f>+BIODIESEL!#REF!</f>
        <v>#REF!</v>
      </c>
      <c r="F12" s="392">
        <f>+C12</f>
        <v>71.510000000000005</v>
      </c>
      <c r="G12" s="711"/>
      <c r="H12" s="397" t="e">
        <f>+E12</f>
        <v>#REF!</v>
      </c>
    </row>
    <row r="13" spans="1:8" s="388" customFormat="1" hidden="1">
      <c r="A13" s="157" t="s">
        <v>59</v>
      </c>
      <c r="B13" s="158" t="s">
        <v>12</v>
      </c>
      <c r="C13" s="159">
        <f>SUM(C7:C12)</f>
        <v>4103.34</v>
      </c>
      <c r="D13" s="714"/>
      <c r="E13" s="160" t="e">
        <f>SUM(E7:E12)</f>
        <v>#REF!</v>
      </c>
      <c r="F13" s="161" t="e">
        <f>SUM(F7:F12)</f>
        <v>#REF!</v>
      </c>
      <c r="G13" s="714"/>
      <c r="H13" s="160" t="e">
        <f>SUM(H7:H12)</f>
        <v>#REF!</v>
      </c>
    </row>
    <row r="14" spans="1:8" s="388" customFormat="1" hidden="1">
      <c r="A14" s="155" t="s">
        <v>62</v>
      </c>
      <c r="B14" s="156" t="s">
        <v>234</v>
      </c>
      <c r="C14" s="390">
        <f>+'COMBUSTIBLES '!B16</f>
        <v>1269.69</v>
      </c>
      <c r="D14" s="711"/>
      <c r="E14" s="397">
        <f>+'COMBUSTIBLES '!E16</f>
        <v>301.48</v>
      </c>
      <c r="F14" s="392">
        <f>+C14</f>
        <v>1269.69</v>
      </c>
      <c r="G14" s="711"/>
      <c r="H14" s="397">
        <f>+E14</f>
        <v>301.48</v>
      </c>
    </row>
    <row r="15" spans="1:8" s="388" customFormat="1" hidden="1">
      <c r="A15" s="155" t="s">
        <v>161</v>
      </c>
      <c r="B15" s="156" t="s">
        <v>278</v>
      </c>
      <c r="C15" s="395" t="s">
        <v>14</v>
      </c>
      <c r="D15" s="713"/>
      <c r="E15" s="391" t="str">
        <f>+C15</f>
        <v>(**)</v>
      </c>
      <c r="F15" s="396" t="str">
        <f>+E15</f>
        <v>(**)</v>
      </c>
      <c r="G15" s="713"/>
      <c r="H15" s="391" t="str">
        <f>+F15</f>
        <v>(**)</v>
      </c>
    </row>
    <row r="16" spans="1:8" s="388" customFormat="1" hidden="1">
      <c r="A16" s="155" t="s">
        <v>167</v>
      </c>
      <c r="B16" s="156" t="s">
        <v>206</v>
      </c>
      <c r="C16" s="390" t="str">
        <f>+'COMBUSTIBLES '!B17</f>
        <v>(**)</v>
      </c>
      <c r="D16" s="711"/>
      <c r="E16" s="397" t="e">
        <f>+BIODIESEL!#REF!</f>
        <v>#REF!</v>
      </c>
      <c r="F16" s="394" t="str">
        <f>+'COMBUSTIBLES '!B17</f>
        <v>(**)</v>
      </c>
      <c r="G16" s="712"/>
      <c r="H16" s="397" t="e">
        <f>+E16</f>
        <v>#REF!</v>
      </c>
    </row>
    <row r="17" spans="1:8" s="388" customFormat="1" hidden="1">
      <c r="A17" s="157" t="s">
        <v>61</v>
      </c>
      <c r="B17" s="158" t="s">
        <v>51</v>
      </c>
      <c r="C17" s="159">
        <f>SUM(C13:C16)</f>
        <v>5373.0300000000007</v>
      </c>
      <c r="D17" s="714"/>
      <c r="E17" s="160" t="e">
        <f>SUM(E13:E16)</f>
        <v>#REF!</v>
      </c>
      <c r="F17" s="161" t="e">
        <f>SUM(F13:F16)</f>
        <v>#REF!</v>
      </c>
      <c r="G17" s="714"/>
      <c r="H17" s="160" t="e">
        <f>SUM(H13:H16)</f>
        <v>#REF!</v>
      </c>
    </row>
    <row r="18" spans="1:8" s="388" customFormat="1" hidden="1">
      <c r="A18" s="155" t="s">
        <v>63</v>
      </c>
      <c r="B18" s="156" t="s">
        <v>13</v>
      </c>
      <c r="C18" s="390" t="str">
        <f>+'COMBUSTIBLES '!B19</f>
        <v>(****)</v>
      </c>
      <c r="D18" s="711"/>
      <c r="E18" s="397">
        <f>+'COMBUSTIBLES '!E19</f>
        <v>0</v>
      </c>
      <c r="F18" s="392" t="str">
        <f>+C18</f>
        <v>(****)</v>
      </c>
      <c r="G18" s="711"/>
      <c r="H18" s="397">
        <f>+E18</f>
        <v>0</v>
      </c>
    </row>
    <row r="19" spans="1:8" s="388" customFormat="1" hidden="1">
      <c r="A19" s="155" t="s">
        <v>53</v>
      </c>
      <c r="B19" s="156" t="s">
        <v>207</v>
      </c>
      <c r="C19" s="395">
        <f>C17*0.004</f>
        <v>21.492120000000003</v>
      </c>
      <c r="D19" s="713"/>
      <c r="E19" s="397" t="s">
        <v>15</v>
      </c>
      <c r="F19" s="396" t="e">
        <f>F17*0.004</f>
        <v>#REF!</v>
      </c>
      <c r="G19" s="713"/>
      <c r="H19" s="397" t="s">
        <v>15</v>
      </c>
    </row>
    <row r="20" spans="1:8" s="388" customFormat="1" ht="27" hidden="1" customHeight="1">
      <c r="A20" s="155" t="s">
        <v>54</v>
      </c>
      <c r="B20" s="156" t="s">
        <v>371</v>
      </c>
      <c r="C20" s="395" t="s">
        <v>27</v>
      </c>
      <c r="D20" s="713"/>
      <c r="E20" s="391" t="str">
        <f>+C20</f>
        <v>(*****)</v>
      </c>
      <c r="F20" s="396" t="str">
        <f>+E20</f>
        <v>(*****)</v>
      </c>
      <c r="G20" s="713"/>
      <c r="H20" s="391" t="str">
        <f>+F20</f>
        <v>(*****)</v>
      </c>
    </row>
    <row r="21" spans="1:8" s="388" customFormat="1" ht="36" hidden="1" customHeight="1" thickBot="1">
      <c r="A21" s="162" t="s">
        <v>64</v>
      </c>
      <c r="B21" s="163" t="s">
        <v>297</v>
      </c>
      <c r="C21" s="164">
        <f>SUM(C17:C20)</f>
        <v>5394.5221200000005</v>
      </c>
      <c r="D21" s="715"/>
      <c r="E21" s="165" t="e">
        <f>SUM(E17:E20)</f>
        <v>#REF!</v>
      </c>
      <c r="F21" s="166" t="e">
        <f>SUM(F17:F20)</f>
        <v>#REF!</v>
      </c>
      <c r="G21" s="715"/>
      <c r="H21" s="165" t="e">
        <f>SUM(H17:H20)</f>
        <v>#REF!</v>
      </c>
    </row>
    <row r="22" spans="1:8" s="388" customFormat="1" ht="15.75" hidden="1" thickTop="1">
      <c r="A22" s="7"/>
      <c r="B22" s="8"/>
      <c r="C22" s="9"/>
      <c r="D22" s="9"/>
      <c r="E22" s="9"/>
      <c r="F22" s="398"/>
      <c r="G22" s="398"/>
      <c r="H22" s="398"/>
    </row>
    <row r="23" spans="1:8" s="388" customFormat="1" hidden="1">
      <c r="A23" s="399"/>
      <c r="B23" s="1132"/>
      <c r="C23" s="1132"/>
      <c r="D23" s="1132"/>
      <c r="E23" s="1132"/>
      <c r="F23" s="1132"/>
      <c r="G23" s="698"/>
      <c r="H23" s="400"/>
    </row>
    <row r="24" spans="1:8" s="388" customFormat="1" hidden="1">
      <c r="A24" s="399"/>
      <c r="B24" s="1132" t="s">
        <v>368</v>
      </c>
      <c r="C24" s="1132"/>
      <c r="D24" s="1132"/>
      <c r="E24" s="1132"/>
      <c r="F24" s="1132"/>
      <c r="G24" s="698"/>
      <c r="H24" s="400"/>
    </row>
    <row r="25" spans="1:8" s="388" customFormat="1" ht="15" hidden="1" customHeight="1">
      <c r="A25" s="401" t="s">
        <v>41</v>
      </c>
      <c r="B25" s="1132" t="s">
        <v>238</v>
      </c>
      <c r="C25" s="1132"/>
      <c r="D25" s="1132"/>
      <c r="E25" s="1132"/>
      <c r="F25" s="1132"/>
      <c r="G25" s="698"/>
      <c r="H25" s="400"/>
    </row>
    <row r="26" spans="1:8" s="388" customFormat="1" hidden="1">
      <c r="A26" s="399" t="s">
        <v>40</v>
      </c>
      <c r="B26" s="1132" t="s">
        <v>370</v>
      </c>
      <c r="C26" s="1132"/>
      <c r="D26" s="1132"/>
      <c r="E26" s="1132"/>
      <c r="F26" s="1132"/>
      <c r="G26" s="698"/>
      <c r="H26" s="400"/>
    </row>
    <row r="27" spans="1:8" s="388" customFormat="1" ht="29.25" hidden="1" customHeight="1">
      <c r="A27" s="401" t="s">
        <v>38</v>
      </c>
      <c r="B27" s="1132" t="s">
        <v>237</v>
      </c>
      <c r="C27" s="1132"/>
      <c r="D27" s="1132"/>
      <c r="E27" s="1132"/>
      <c r="F27" s="1132"/>
      <c r="G27" s="698"/>
      <c r="H27" s="400"/>
    </row>
    <row r="28" spans="1:8" s="388" customFormat="1" hidden="1">
      <c r="A28" s="401" t="s">
        <v>37</v>
      </c>
      <c r="B28" s="1132" t="s">
        <v>211</v>
      </c>
      <c r="C28" s="1132"/>
      <c r="D28" s="1132"/>
      <c r="E28" s="1132"/>
      <c r="F28" s="1132"/>
      <c r="G28" s="698"/>
      <c r="H28" s="400"/>
    </row>
    <row r="29" spans="1:8" s="388" customFormat="1" hidden="1">
      <c r="A29" s="399" t="s">
        <v>208</v>
      </c>
      <c r="B29" s="1132" t="s">
        <v>280</v>
      </c>
      <c r="C29" s="1132"/>
      <c r="D29" s="1132"/>
      <c r="E29" s="1132"/>
      <c r="F29" s="1132"/>
      <c r="G29" s="698"/>
      <c r="H29" s="400"/>
    </row>
    <row r="30" spans="1:8" ht="15.75" thickBot="1">
      <c r="A30" s="402"/>
      <c r="B30" s="403"/>
      <c r="C30" s="403"/>
      <c r="D30" s="697"/>
      <c r="E30" s="403"/>
      <c r="F30" s="403"/>
      <c r="G30" s="697"/>
      <c r="H30" s="403"/>
    </row>
    <row r="31" spans="1:8" ht="15.75" thickTop="1">
      <c r="A31" s="357"/>
      <c r="B31" s="53" t="s">
        <v>232</v>
      </c>
      <c r="C31" s="1068" t="s">
        <v>531</v>
      </c>
      <c r="D31" s="1098"/>
      <c r="E31" s="1069"/>
      <c r="F31" s="1072" t="s">
        <v>537</v>
      </c>
      <c r="G31" s="1098"/>
      <c r="H31" s="1069"/>
    </row>
    <row r="32" spans="1:8">
      <c r="A32" s="359"/>
      <c r="B32" s="54" t="s">
        <v>369</v>
      </c>
      <c r="C32" s="1070"/>
      <c r="D32" s="1102"/>
      <c r="E32" s="1071"/>
      <c r="F32" s="1073"/>
      <c r="G32" s="1102"/>
      <c r="H32" s="1071"/>
    </row>
    <row r="33" spans="1:8" ht="30.75" customHeight="1">
      <c r="A33" s="1036" t="s">
        <v>57</v>
      </c>
      <c r="B33" s="1055" t="s">
        <v>226</v>
      </c>
      <c r="C33" s="50" t="s">
        <v>19</v>
      </c>
      <c r="D33" s="50" t="s">
        <v>19</v>
      </c>
      <c r="E33" s="203" t="s">
        <v>344</v>
      </c>
      <c r="F33" s="42" t="str">
        <f>+C33</f>
        <v>Gasolina Corriente</v>
      </c>
      <c r="G33" s="50" t="str">
        <f>+D33</f>
        <v>Gasolina Corriente</v>
      </c>
      <c r="H33" s="203" t="str">
        <f>+E33</f>
        <v>B8</v>
      </c>
    </row>
    <row r="34" spans="1:8">
      <c r="A34" s="1036"/>
      <c r="B34" s="1055"/>
      <c r="C34" s="199">
        <v>0.08</v>
      </c>
      <c r="D34" s="891">
        <v>0.06</v>
      </c>
      <c r="E34" s="142">
        <v>0.08</v>
      </c>
      <c r="F34" s="199">
        <v>0.08</v>
      </c>
      <c r="G34" s="891">
        <v>0.06</v>
      </c>
      <c r="H34" s="142">
        <f>+E34</f>
        <v>0.08</v>
      </c>
    </row>
    <row r="35" spans="1:8">
      <c r="A35" s="1037"/>
      <c r="B35" s="1056"/>
      <c r="C35" s="50" t="s">
        <v>58</v>
      </c>
      <c r="D35" s="50" t="s">
        <v>58</v>
      </c>
      <c r="E35" s="203" t="s">
        <v>58</v>
      </c>
      <c r="F35" s="42" t="s">
        <v>58</v>
      </c>
      <c r="G35" s="50" t="s">
        <v>58</v>
      </c>
      <c r="H35" s="203" t="s">
        <v>58</v>
      </c>
    </row>
    <row r="36" spans="1:8">
      <c r="A36" s="32" t="s">
        <v>52</v>
      </c>
      <c r="B36" s="47" t="s">
        <v>8</v>
      </c>
      <c r="C36" s="362">
        <f>+'CORRIENTE OXIGENADA'!D10</f>
        <v>4238.75</v>
      </c>
      <c r="D36" s="362">
        <f>+'CORRIENTE OXIGENADA'!F10</f>
        <v>4152.3999999999996</v>
      </c>
      <c r="E36" s="370">
        <f>+BIODIESEL!G10</f>
        <v>4525.5600000000004</v>
      </c>
      <c r="F36" s="364">
        <f>+C36</f>
        <v>4238.75</v>
      </c>
      <c r="G36" s="362">
        <f>+D36</f>
        <v>4152.3999999999996</v>
      </c>
      <c r="H36" s="370">
        <f>+E36</f>
        <v>4525.5600000000004</v>
      </c>
    </row>
    <row r="37" spans="1:8">
      <c r="A37" s="32" t="s">
        <v>517</v>
      </c>
      <c r="B37" s="47" t="s">
        <v>518</v>
      </c>
      <c r="C37" s="365" t="s">
        <v>166</v>
      </c>
      <c r="D37" s="365" t="s">
        <v>166</v>
      </c>
      <c r="E37" s="370" t="s">
        <v>166</v>
      </c>
      <c r="F37" s="367">
        <f>+'CORRIENTE OXIGENADA'!D11</f>
        <v>450.8</v>
      </c>
      <c r="G37" s="365">
        <f>+'CORRIENTE OXIGENADA'!F11</f>
        <v>460.59999999999997</v>
      </c>
      <c r="H37" s="370">
        <f>+BIODIESEL!G11</f>
        <v>431.48</v>
      </c>
    </row>
    <row r="38" spans="1:8">
      <c r="A38" s="32"/>
      <c r="B38" s="47" t="s">
        <v>530</v>
      </c>
      <c r="C38" s="365" t="s">
        <v>166</v>
      </c>
      <c r="D38" s="365" t="s">
        <v>166</v>
      </c>
      <c r="E38" s="370" t="s">
        <v>166</v>
      </c>
      <c r="F38" s="367" t="str">
        <f>+'CORRIENTE OXIGENADA'!D12</f>
        <v>(3)</v>
      </c>
      <c r="G38" s="365" t="str">
        <f>+'CORRIENTE OXIGENADA'!F12</f>
        <v>(3)</v>
      </c>
      <c r="H38" s="370" t="str">
        <f>+BIODIESEL!G12</f>
        <v>(3)</v>
      </c>
    </row>
    <row r="39" spans="1:8">
      <c r="A39" s="32"/>
      <c r="B39" s="47" t="s">
        <v>700</v>
      </c>
      <c r="C39" s="365" t="s">
        <v>166</v>
      </c>
      <c r="D39" s="365" t="s">
        <v>166</v>
      </c>
      <c r="E39" s="370" t="s">
        <v>166</v>
      </c>
      <c r="F39" s="367" t="s">
        <v>166</v>
      </c>
      <c r="G39" s="365" t="s">
        <v>166</v>
      </c>
      <c r="H39" s="370" t="s">
        <v>166</v>
      </c>
    </row>
    <row r="40" spans="1:8">
      <c r="A40" s="32" t="s">
        <v>55</v>
      </c>
      <c r="B40" s="147" t="s">
        <v>519</v>
      </c>
      <c r="C40" s="369" t="str">
        <f>+E40</f>
        <v>*******</v>
      </c>
      <c r="D40" s="369" t="str">
        <f>+F40</f>
        <v>*******</v>
      </c>
      <c r="E40" s="370" t="str">
        <f>+A64</f>
        <v>*******</v>
      </c>
      <c r="F40" s="371" t="str">
        <f>+C40</f>
        <v>*******</v>
      </c>
      <c r="G40" s="369" t="str">
        <f>+F40</f>
        <v>*******</v>
      </c>
      <c r="H40" s="370" t="str">
        <f>+E40</f>
        <v>*******</v>
      </c>
    </row>
    <row r="41" spans="1:8">
      <c r="A41" s="32" t="s">
        <v>60</v>
      </c>
      <c r="B41" s="47" t="s">
        <v>417</v>
      </c>
      <c r="C41" s="362">
        <f>Rubros!N19</f>
        <v>19.650746433416984</v>
      </c>
      <c r="D41" s="362">
        <f>+C41</f>
        <v>19.650746433416984</v>
      </c>
      <c r="E41" s="363">
        <f>+C41</f>
        <v>19.650746433416984</v>
      </c>
      <c r="F41" s="364">
        <f>C41</f>
        <v>19.650746433416984</v>
      </c>
      <c r="G41" s="362">
        <f>+F41</f>
        <v>19.650746433416984</v>
      </c>
      <c r="H41" s="363">
        <f>+F41</f>
        <v>19.650746433416984</v>
      </c>
    </row>
    <row r="42" spans="1:8">
      <c r="A42" s="32" t="s">
        <v>158</v>
      </c>
      <c r="B42" s="55" t="s">
        <v>159</v>
      </c>
      <c r="C42" s="362">
        <f>+'CORRIENTE OXIGENADA'!D14</f>
        <v>7.45</v>
      </c>
      <c r="D42" s="362">
        <f>+'CORRIENTE OXIGENADA'!F14</f>
        <v>7.45</v>
      </c>
      <c r="E42" s="363">
        <f>+BIODIESEL!G14</f>
        <v>7.45</v>
      </c>
      <c r="F42" s="364">
        <f>+C42</f>
        <v>7.45</v>
      </c>
      <c r="G42" s="362">
        <f>+F42</f>
        <v>7.45</v>
      </c>
      <c r="H42" s="363">
        <f>+E42</f>
        <v>7.45</v>
      </c>
    </row>
    <row r="43" spans="1:8">
      <c r="A43" s="32"/>
      <c r="B43" s="47" t="s">
        <v>11</v>
      </c>
      <c r="C43" s="362">
        <f>+'COMBUSTIBLES '!B10</f>
        <v>71.510000000000005</v>
      </c>
      <c r="D43" s="362">
        <f>+'COMBUSTIBLES '!C10</f>
        <v>71.510000000000005</v>
      </c>
      <c r="E43" s="363">
        <f>+C43</f>
        <v>71.510000000000005</v>
      </c>
      <c r="F43" s="364">
        <f>+C43</f>
        <v>71.510000000000005</v>
      </c>
      <c r="G43" s="362">
        <f>+F43</f>
        <v>71.510000000000005</v>
      </c>
      <c r="H43" s="363">
        <f>+E43</f>
        <v>71.510000000000005</v>
      </c>
    </row>
    <row r="44" spans="1:8">
      <c r="A44" s="33" t="s">
        <v>59</v>
      </c>
      <c r="B44" s="48" t="s">
        <v>12</v>
      </c>
      <c r="C44" s="51">
        <f t="shared" ref="C44:H44" si="0">SUM(C36:C43)</f>
        <v>4337.3607464334173</v>
      </c>
      <c r="D44" s="51">
        <f t="shared" si="0"/>
        <v>4251.0107464334169</v>
      </c>
      <c r="E44" s="35">
        <f t="shared" si="0"/>
        <v>4624.1707464334177</v>
      </c>
      <c r="F44" s="43">
        <f t="shared" si="0"/>
        <v>4788.1607464334174</v>
      </c>
      <c r="G44" s="51">
        <f t="shared" si="0"/>
        <v>4711.6107464334173</v>
      </c>
      <c r="H44" s="35">
        <f t="shared" si="0"/>
        <v>5055.6507464334181</v>
      </c>
    </row>
    <row r="45" spans="1:8">
      <c r="A45" s="32" t="s">
        <v>62</v>
      </c>
      <c r="B45" s="47" t="s">
        <v>234</v>
      </c>
      <c r="C45" s="362" t="str">
        <f>+A56</f>
        <v>*</v>
      </c>
      <c r="D45" s="362" t="str">
        <f>+C45</f>
        <v>*</v>
      </c>
      <c r="E45" s="363" t="str">
        <f>+C45</f>
        <v>*</v>
      </c>
      <c r="F45" s="364" t="str">
        <f>+C45</f>
        <v>*</v>
      </c>
      <c r="G45" s="362" t="str">
        <f>+F45</f>
        <v>*</v>
      </c>
      <c r="H45" s="363" t="str">
        <f>+E45</f>
        <v>*</v>
      </c>
    </row>
    <row r="46" spans="1:8">
      <c r="A46" s="32" t="s">
        <v>161</v>
      </c>
      <c r="B46" s="47" t="s">
        <v>278</v>
      </c>
      <c r="C46" s="369" t="str">
        <f>+A57</f>
        <v>**</v>
      </c>
      <c r="D46" s="369" t="str">
        <f>+C46</f>
        <v>**</v>
      </c>
      <c r="E46" s="370" t="str">
        <f>+C46</f>
        <v>**</v>
      </c>
      <c r="F46" s="371" t="str">
        <f>+E46</f>
        <v>**</v>
      </c>
      <c r="G46" s="369" t="str">
        <f>+F46</f>
        <v>**</v>
      </c>
      <c r="H46" s="370" t="str">
        <f>+F46</f>
        <v>**</v>
      </c>
    </row>
    <row r="47" spans="1:8">
      <c r="A47" s="32" t="s">
        <v>167</v>
      </c>
      <c r="B47" s="47" t="s">
        <v>206</v>
      </c>
      <c r="C47" s="362" t="s">
        <v>38</v>
      </c>
      <c r="D47" s="362" t="s">
        <v>38</v>
      </c>
      <c r="E47" s="363" t="s">
        <v>38</v>
      </c>
      <c r="F47" s="367" t="str">
        <f>+C47</f>
        <v>***</v>
      </c>
      <c r="G47" s="362" t="str">
        <f>+D47</f>
        <v>***</v>
      </c>
      <c r="H47" s="363" t="str">
        <f>+E47</f>
        <v>***</v>
      </c>
    </row>
    <row r="48" spans="1:8">
      <c r="A48" s="33" t="s">
        <v>61</v>
      </c>
      <c r="B48" s="48" t="s">
        <v>51</v>
      </c>
      <c r="C48" s="51">
        <f t="shared" ref="C48:H48" si="1">SUM(C44:C47)</f>
        <v>4337.3607464334173</v>
      </c>
      <c r="D48" s="51">
        <f t="shared" si="1"/>
        <v>4251.0107464334169</v>
      </c>
      <c r="E48" s="35">
        <f t="shared" si="1"/>
        <v>4624.1707464334177</v>
      </c>
      <c r="F48" s="43">
        <f t="shared" si="1"/>
        <v>4788.1607464334174</v>
      </c>
      <c r="G48" s="51">
        <f t="shared" si="1"/>
        <v>4711.6107464334173</v>
      </c>
      <c r="H48" s="35">
        <f t="shared" si="1"/>
        <v>5055.6507464334181</v>
      </c>
    </row>
    <row r="49" spans="1:12">
      <c r="A49" s="32" t="s">
        <v>63</v>
      </c>
      <c r="B49" s="47" t="s">
        <v>13</v>
      </c>
      <c r="C49" s="362" t="str">
        <f>+C45</f>
        <v>*</v>
      </c>
      <c r="D49" s="362" t="str">
        <f>+C49</f>
        <v>*</v>
      </c>
      <c r="E49" s="363" t="str">
        <f>+E45</f>
        <v>*</v>
      </c>
      <c r="F49" s="364" t="str">
        <f>+C49</f>
        <v>*</v>
      </c>
      <c r="G49" s="362" t="str">
        <f>+F49</f>
        <v>*</v>
      </c>
      <c r="H49" s="363" t="str">
        <f>+E49</f>
        <v>*</v>
      </c>
    </row>
    <row r="50" spans="1:12">
      <c r="A50" s="32" t="s">
        <v>53</v>
      </c>
      <c r="B50" s="47" t="s">
        <v>465</v>
      </c>
      <c r="C50" s="369" t="str">
        <f>+A59</f>
        <v>****</v>
      </c>
      <c r="D50" s="369" t="str">
        <f>+C50</f>
        <v>****</v>
      </c>
      <c r="E50" s="363" t="s">
        <v>15</v>
      </c>
      <c r="F50" s="371" t="str">
        <f>+C50</f>
        <v>****</v>
      </c>
      <c r="G50" s="369" t="str">
        <f>+F50</f>
        <v>****</v>
      </c>
      <c r="H50" s="363" t="s">
        <v>15</v>
      </c>
    </row>
    <row r="51" spans="1:12">
      <c r="A51" s="32" t="s">
        <v>54</v>
      </c>
      <c r="B51" s="47" t="s">
        <v>367</v>
      </c>
      <c r="C51" s="369" t="str">
        <f>+A60</f>
        <v>*****</v>
      </c>
      <c r="D51" s="369" t="str">
        <f>+C51</f>
        <v>*****</v>
      </c>
      <c r="E51" s="370" t="str">
        <f>+C51</f>
        <v>*****</v>
      </c>
      <c r="F51" s="371" t="str">
        <f>+E51</f>
        <v>*****</v>
      </c>
      <c r="G51" s="369" t="str">
        <f>+F51</f>
        <v>*****</v>
      </c>
      <c r="H51" s="370" t="str">
        <f>+F51</f>
        <v>*****</v>
      </c>
    </row>
    <row r="52" spans="1:12" ht="20.25" customHeight="1" thickBot="1">
      <c r="A52" s="36" t="s">
        <v>64</v>
      </c>
      <c r="B52" s="49" t="s">
        <v>463</v>
      </c>
      <c r="C52" s="52"/>
      <c r="D52" s="52"/>
      <c r="E52" s="38"/>
      <c r="F52" s="44"/>
      <c r="G52" s="52"/>
      <c r="H52" s="38"/>
    </row>
    <row r="53" spans="1:12" ht="15.75" thickTop="1">
      <c r="A53" s="7"/>
      <c r="B53" s="8"/>
      <c r="C53" s="9"/>
      <c r="D53" s="9"/>
      <c r="E53" s="9"/>
    </row>
    <row r="54" spans="1:12">
      <c r="A54" s="372"/>
      <c r="B54" s="1021" t="s">
        <v>240</v>
      </c>
      <c r="C54" s="1021"/>
      <c r="D54" s="1021"/>
      <c r="E54" s="1021"/>
      <c r="F54" s="1021"/>
      <c r="G54" s="694"/>
      <c r="H54" s="475"/>
      <c r="I54" s="478"/>
      <c r="J54" s="478"/>
    </row>
    <row r="55" spans="1:12" s="405" customFormat="1" ht="15" customHeight="1">
      <c r="A55" s="404">
        <v>1</v>
      </c>
      <c r="B55" s="1021" t="s">
        <v>464</v>
      </c>
      <c r="C55" s="1021"/>
      <c r="D55" s="1021"/>
      <c r="E55" s="1021"/>
      <c r="F55" s="1021"/>
      <c r="G55" s="1021"/>
      <c r="H55" s="1021"/>
      <c r="I55" s="474"/>
      <c r="J55" s="474"/>
      <c r="K55" s="376"/>
      <c r="L55" s="376"/>
    </row>
    <row r="56" spans="1:12" ht="15" customHeight="1">
      <c r="A56" s="372" t="s">
        <v>41</v>
      </c>
      <c r="B56" s="1021" t="s">
        <v>505</v>
      </c>
      <c r="C56" s="1021"/>
      <c r="D56" s="1021"/>
      <c r="E56" s="1021"/>
      <c r="F56" s="1021"/>
      <c r="G56" s="1021"/>
      <c r="H56" s="1021"/>
      <c r="I56" s="1021"/>
      <c r="J56" s="1021"/>
    </row>
    <row r="57" spans="1:12">
      <c r="A57" s="372" t="s">
        <v>40</v>
      </c>
      <c r="B57" s="1021" t="s">
        <v>366</v>
      </c>
      <c r="C57" s="1021"/>
      <c r="D57" s="1021"/>
      <c r="E57" s="1021"/>
      <c r="F57" s="1021"/>
      <c r="G57" s="694"/>
      <c r="H57" s="475"/>
      <c r="I57" s="478"/>
      <c r="J57" s="478"/>
    </row>
    <row r="58" spans="1:12">
      <c r="A58" s="374" t="s">
        <v>38</v>
      </c>
      <c r="B58" s="1021" t="s">
        <v>466</v>
      </c>
      <c r="C58" s="1021"/>
      <c r="D58" s="1021"/>
      <c r="E58" s="1021"/>
      <c r="F58" s="1021"/>
      <c r="G58" s="694"/>
      <c r="H58" s="475"/>
      <c r="I58" s="478"/>
      <c r="J58" s="478"/>
    </row>
    <row r="59" spans="1:12" ht="27.75" customHeight="1">
      <c r="A59" s="374" t="s">
        <v>37</v>
      </c>
      <c r="B59" s="1021" t="s">
        <v>461</v>
      </c>
      <c r="C59" s="1021"/>
      <c r="D59" s="1021"/>
      <c r="E59" s="1021"/>
      <c r="F59" s="1021"/>
      <c r="G59" s="1021"/>
      <c r="H59" s="1021"/>
      <c r="I59" s="478"/>
      <c r="J59" s="478"/>
    </row>
    <row r="60" spans="1:12">
      <c r="A60" s="372" t="s">
        <v>208</v>
      </c>
      <c r="B60" s="1021" t="s">
        <v>372</v>
      </c>
      <c r="C60" s="1021"/>
      <c r="D60" s="1021"/>
      <c r="E60" s="1021"/>
      <c r="F60" s="1021"/>
      <c r="G60" s="694"/>
      <c r="H60" s="475"/>
      <c r="I60" s="478"/>
      <c r="J60" s="478"/>
    </row>
    <row r="61" spans="1:12">
      <c r="A61" s="372" t="s">
        <v>223</v>
      </c>
      <c r="B61" s="1021" t="s">
        <v>713</v>
      </c>
      <c r="C61" s="1021"/>
      <c r="D61" s="1021"/>
      <c r="E61" s="1021"/>
      <c r="F61" s="1021"/>
      <c r="G61" s="1021"/>
      <c r="H61" s="1021"/>
      <c r="I61" s="1021"/>
      <c r="J61" s="1021"/>
      <c r="K61" s="77"/>
      <c r="L61" s="77"/>
    </row>
    <row r="62" spans="1:12">
      <c r="A62" s="372"/>
      <c r="B62" s="1021" t="s">
        <v>715</v>
      </c>
      <c r="C62" s="1021"/>
      <c r="D62" s="1021"/>
      <c r="E62" s="1021"/>
      <c r="F62" s="1021"/>
      <c r="G62" s="1021"/>
      <c r="H62" s="1021"/>
      <c r="I62" s="1021"/>
      <c r="J62" s="1021"/>
      <c r="K62" s="77"/>
      <c r="L62" s="77"/>
    </row>
    <row r="63" spans="1:12">
      <c r="A63" s="372"/>
      <c r="B63" s="1021" t="s">
        <v>714</v>
      </c>
      <c r="C63" s="1021"/>
      <c r="D63" s="1021"/>
      <c r="E63" s="1021"/>
      <c r="F63" s="1021"/>
      <c r="G63" s="1021"/>
      <c r="H63" s="1021"/>
      <c r="I63" s="1021"/>
      <c r="J63" s="1021"/>
      <c r="K63" s="77"/>
      <c r="L63" s="77"/>
    </row>
    <row r="64" spans="1:12">
      <c r="A64" s="372" t="s">
        <v>471</v>
      </c>
      <c r="B64" s="483" t="s">
        <v>504</v>
      </c>
      <c r="C64" s="483"/>
      <c r="D64" s="694"/>
      <c r="E64" s="483"/>
      <c r="F64" s="483"/>
      <c r="G64" s="694"/>
      <c r="H64" s="475"/>
      <c r="I64" s="478"/>
      <c r="J64" s="478"/>
    </row>
    <row r="65" spans="1:10">
      <c r="B65" s="149" t="s">
        <v>410</v>
      </c>
      <c r="C65" s="64"/>
      <c r="D65" s="64"/>
      <c r="E65" s="64"/>
      <c r="F65" s="63"/>
      <c r="G65" s="63"/>
      <c r="H65" s="63"/>
      <c r="I65" s="478"/>
      <c r="J65" s="478"/>
    </row>
    <row r="68" spans="1:10" ht="89.25" customHeight="1">
      <c r="A68" s="1018" t="s">
        <v>492</v>
      </c>
      <c r="B68" s="1018"/>
      <c r="C68" s="1018"/>
      <c r="D68" s="1018"/>
      <c r="E68" s="1018"/>
      <c r="F68" s="1018"/>
      <c r="G68" s="693"/>
    </row>
  </sheetData>
  <mergeCells count="26">
    <mergeCell ref="A68:F68"/>
    <mergeCell ref="C3:E4"/>
    <mergeCell ref="F3:H4"/>
    <mergeCell ref="A5:A6"/>
    <mergeCell ref="B5:B6"/>
    <mergeCell ref="B23:F23"/>
    <mergeCell ref="B24:F24"/>
    <mergeCell ref="B25:F25"/>
    <mergeCell ref="B26:F26"/>
    <mergeCell ref="B27:F27"/>
    <mergeCell ref="B28:F28"/>
    <mergeCell ref="B29:F29"/>
    <mergeCell ref="C31:E32"/>
    <mergeCell ref="F31:H32"/>
    <mergeCell ref="B60:F60"/>
    <mergeCell ref="B55:H55"/>
    <mergeCell ref="B61:J61"/>
    <mergeCell ref="B62:J62"/>
    <mergeCell ref="B63:J63"/>
    <mergeCell ref="B59:H59"/>
    <mergeCell ref="A33:A35"/>
    <mergeCell ref="B33:B35"/>
    <mergeCell ref="B54:F54"/>
    <mergeCell ref="B57:F57"/>
    <mergeCell ref="B58:F58"/>
    <mergeCell ref="B56:J56"/>
  </mergeCells>
  <hyperlinks>
    <hyperlink ref="B65" location="Nota" display="Ver Nota Informativa"/>
  </hyperlinks>
  <pageMargins left="0.7" right="0.7" top="0.75" bottom="0.75" header="0.3" footer="0.3"/>
  <pageSetup scale="9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I185"/>
  <sheetViews>
    <sheetView showGridLines="0" zoomScale="80" zoomScaleNormal="80" workbookViewId="0">
      <selection activeCell="A175" sqref="A175:A177"/>
    </sheetView>
  </sheetViews>
  <sheetFormatPr baseColWidth="10" defaultRowHeight="14.25"/>
  <cols>
    <col min="1" max="1" width="81.5703125" style="578" customWidth="1"/>
    <col min="2" max="2" width="30.28515625" style="578" customWidth="1"/>
    <col min="3" max="3" width="30.42578125" style="564" customWidth="1"/>
    <col min="4" max="16384" width="11.42578125" style="564"/>
  </cols>
  <sheetData>
    <row r="1" spans="1:5">
      <c r="A1" s="23" t="s">
        <v>304</v>
      </c>
      <c r="B1" s="24"/>
      <c r="E1" s="597">
        <v>2826.91</v>
      </c>
    </row>
    <row r="2" spans="1:5">
      <c r="A2" s="23" t="s">
        <v>305</v>
      </c>
      <c r="B2" s="24"/>
    </row>
    <row r="3" spans="1:5">
      <c r="A3" s="23" t="s">
        <v>349</v>
      </c>
      <c r="B3" s="24"/>
    </row>
    <row r="4" spans="1:5">
      <c r="A4" s="23" t="s">
        <v>306</v>
      </c>
      <c r="B4" s="24"/>
    </row>
    <row r="5" spans="1:5">
      <c r="A5" s="24"/>
      <c r="B5" s="24"/>
    </row>
    <row r="6" spans="1:5" ht="15" thickBot="1">
      <c r="A6" s="25" t="str">
        <f>+ARAUCA!B1</f>
        <v>Vigencia: 1° de abril de 2017; 00:00horas</v>
      </c>
      <c r="B6" s="24"/>
    </row>
    <row r="7" spans="1:5" ht="26.25" customHeight="1" thickTop="1">
      <c r="A7" s="1133" t="s">
        <v>307</v>
      </c>
      <c r="B7" s="1133" t="s">
        <v>708</v>
      </c>
      <c r="C7" s="1133" t="s">
        <v>709</v>
      </c>
    </row>
    <row r="8" spans="1:5" ht="23.25" customHeight="1" thickBot="1">
      <c r="A8" s="1134"/>
      <c r="B8" s="1135"/>
      <c r="C8" s="1135"/>
    </row>
    <row r="9" spans="1:5" ht="15" thickTop="1">
      <c r="A9" s="352" t="s">
        <v>309</v>
      </c>
      <c r="B9" s="565">
        <f>+BIODIESEL!H10</f>
        <v>4657.07</v>
      </c>
      <c r="C9" s="565">
        <f>B9</f>
        <v>4657.07</v>
      </c>
    </row>
    <row r="10" spans="1:5">
      <c r="A10" s="353" t="s">
        <v>533</v>
      </c>
      <c r="B10" s="581" t="str">
        <f>+BIODIESEL!H12</f>
        <v>(3)</v>
      </c>
      <c r="C10" s="581">
        <f>+BIODIESEL!I12</f>
        <v>0</v>
      </c>
    </row>
    <row r="11" spans="1:5">
      <c r="A11" s="353" t="s">
        <v>701</v>
      </c>
      <c r="B11" s="581">
        <f>+BIODIESEL!H13</f>
        <v>136.80000000000001</v>
      </c>
      <c r="C11" s="581">
        <f>+BIODIESEL!I13</f>
        <v>0</v>
      </c>
    </row>
    <row r="12" spans="1:5">
      <c r="A12" s="353" t="s">
        <v>702</v>
      </c>
      <c r="B12" s="566">
        <f>+BIODIESEL!H14</f>
        <v>7.45</v>
      </c>
      <c r="C12" s="566">
        <f>B12</f>
        <v>7.45</v>
      </c>
    </row>
    <row r="13" spans="1:5">
      <c r="A13" s="26" t="s">
        <v>703</v>
      </c>
      <c r="B13" s="567" t="s">
        <v>10</v>
      </c>
      <c r="C13" s="567" t="s">
        <v>10</v>
      </c>
    </row>
    <row r="14" spans="1:5">
      <c r="A14" s="354" t="s">
        <v>568</v>
      </c>
      <c r="B14" s="566">
        <f>+BIODIESEL!H17</f>
        <v>71.510000000000005</v>
      </c>
      <c r="C14" s="566">
        <f>B14</f>
        <v>71.510000000000005</v>
      </c>
    </row>
    <row r="15" spans="1:5">
      <c r="A15" s="26" t="s">
        <v>704</v>
      </c>
      <c r="B15" s="567" t="s">
        <v>315</v>
      </c>
      <c r="C15" s="567" t="s">
        <v>315</v>
      </c>
    </row>
    <row r="16" spans="1:5">
      <c r="A16" s="26" t="s">
        <v>705</v>
      </c>
      <c r="B16" s="566" t="s">
        <v>279</v>
      </c>
      <c r="C16" s="566" t="s">
        <v>279</v>
      </c>
    </row>
    <row r="17" spans="1:9">
      <c r="A17" s="26" t="s">
        <v>706</v>
      </c>
      <c r="B17" s="566" t="s">
        <v>14</v>
      </c>
      <c r="C17" s="566" t="s">
        <v>14</v>
      </c>
    </row>
    <row r="18" spans="1:9" ht="15" thickBot="1">
      <c r="A18" s="27" t="s">
        <v>707</v>
      </c>
      <c r="B18" s="568" t="s">
        <v>319</v>
      </c>
      <c r="C18" s="568" t="s">
        <v>319</v>
      </c>
    </row>
    <row r="19" spans="1:9" ht="15" thickTop="1">
      <c r="A19" s="569"/>
      <c r="B19" s="570"/>
    </row>
    <row r="20" spans="1:9">
      <c r="A20" s="571" t="s">
        <v>324</v>
      </c>
      <c r="B20" s="572"/>
    </row>
    <row r="21" spans="1:9">
      <c r="A21" s="574" t="s">
        <v>320</v>
      </c>
      <c r="B21" s="573"/>
    </row>
    <row r="22" spans="1:9">
      <c r="A22" s="574" t="s">
        <v>321</v>
      </c>
      <c r="B22" s="575"/>
    </row>
    <row r="23" spans="1:9">
      <c r="A23" s="574" t="s">
        <v>534</v>
      </c>
      <c r="B23" s="576"/>
    </row>
    <row r="24" spans="1:9" ht="14.25" customHeight="1">
      <c r="A24" s="574" t="s">
        <v>718</v>
      </c>
      <c r="B24" s="574"/>
      <c r="C24" s="574"/>
      <c r="D24" s="574"/>
      <c r="E24" s="574"/>
      <c r="F24" s="574"/>
      <c r="G24" s="574"/>
      <c r="H24" s="574"/>
      <c r="I24" s="574"/>
    </row>
    <row r="25" spans="1:9" ht="14.25" customHeight="1">
      <c r="A25" s="574" t="s">
        <v>715</v>
      </c>
      <c r="B25" s="574"/>
      <c r="C25" s="574"/>
      <c r="D25" s="574"/>
      <c r="E25" s="574"/>
      <c r="F25" s="574"/>
      <c r="G25" s="574"/>
      <c r="H25" s="574"/>
      <c r="I25" s="574"/>
    </row>
    <row r="26" spans="1:9" ht="14.25" customHeight="1">
      <c r="A26" s="574" t="s">
        <v>714</v>
      </c>
      <c r="B26" s="574"/>
      <c r="C26" s="574"/>
      <c r="D26" s="574"/>
      <c r="E26" s="574"/>
      <c r="F26" s="574"/>
      <c r="G26" s="574"/>
      <c r="H26" s="574"/>
      <c r="I26" s="574"/>
    </row>
    <row r="27" spans="1:9">
      <c r="A27" s="571" t="s">
        <v>325</v>
      </c>
      <c r="B27" s="571"/>
    </row>
    <row r="28" spans="1:9">
      <c r="A28" s="571" t="s">
        <v>326</v>
      </c>
      <c r="B28" s="571"/>
    </row>
    <row r="29" spans="1:9">
      <c r="A29" s="577"/>
    </row>
    <row r="30" spans="1:9">
      <c r="A30" s="579"/>
      <c r="B30" s="580"/>
    </row>
    <row r="31" spans="1:9">
      <c r="A31" s="579"/>
      <c r="B31" s="580"/>
    </row>
    <row r="32" spans="1:9">
      <c r="A32" s="23" t="s">
        <v>304</v>
      </c>
      <c r="B32" s="24"/>
    </row>
    <row r="33" spans="1:2">
      <c r="A33" s="23" t="s">
        <v>305</v>
      </c>
      <c r="B33" s="24"/>
    </row>
    <row r="34" spans="1:2">
      <c r="A34" s="23" t="s">
        <v>404</v>
      </c>
      <c r="B34" s="24"/>
    </row>
    <row r="35" spans="1:2">
      <c r="A35" s="23" t="s">
        <v>306</v>
      </c>
      <c r="B35" s="24"/>
    </row>
    <row r="36" spans="1:2">
      <c r="A36" s="24"/>
      <c r="B36" s="24"/>
    </row>
    <row r="37" spans="1:2" ht="15" thickBot="1">
      <c r="A37" s="25" t="str">
        <f>+A6</f>
        <v>Vigencia: 1° de abril de 2017; 00:00horas</v>
      </c>
      <c r="B37" s="24"/>
    </row>
    <row r="38" spans="1:2" ht="15" customHeight="1" thickTop="1">
      <c r="A38" s="1136" t="s">
        <v>307</v>
      </c>
      <c r="B38" s="1138" t="s">
        <v>308</v>
      </c>
    </row>
    <row r="39" spans="1:2" ht="15" thickBot="1">
      <c r="A39" s="1137"/>
      <c r="B39" s="1139"/>
    </row>
    <row r="40" spans="1:2" ht="15" thickTop="1">
      <c r="A40" s="352" t="s">
        <v>309</v>
      </c>
      <c r="B40" s="565">
        <f>+B9</f>
        <v>4657.07</v>
      </c>
    </row>
    <row r="41" spans="1:2">
      <c r="A41" s="353" t="s">
        <v>533</v>
      </c>
      <c r="B41" s="581" t="str">
        <f>+B10</f>
        <v>(3)</v>
      </c>
    </row>
    <row r="42" spans="1:2">
      <c r="A42" s="353" t="s">
        <v>701</v>
      </c>
      <c r="B42" s="581">
        <f>+B11</f>
        <v>136.80000000000001</v>
      </c>
    </row>
    <row r="43" spans="1:2">
      <c r="A43" s="353" t="s">
        <v>702</v>
      </c>
      <c r="B43" s="581">
        <f>+B12</f>
        <v>7.45</v>
      </c>
    </row>
    <row r="44" spans="1:2">
      <c r="A44" s="26" t="s">
        <v>703</v>
      </c>
      <c r="B44" s="582" t="s">
        <v>10</v>
      </c>
    </row>
    <row r="45" spans="1:2">
      <c r="A45" s="354" t="s">
        <v>568</v>
      </c>
      <c r="B45" s="581" t="str">
        <f>+B15</f>
        <v>(1)</v>
      </c>
    </row>
    <row r="46" spans="1:2">
      <c r="A46" s="26" t="s">
        <v>704</v>
      </c>
      <c r="B46" s="582" t="s">
        <v>315</v>
      </c>
    </row>
    <row r="47" spans="1:2">
      <c r="A47" s="26" t="s">
        <v>705</v>
      </c>
      <c r="B47" s="583" t="s">
        <v>16</v>
      </c>
    </row>
    <row r="48" spans="1:2">
      <c r="A48" s="26" t="s">
        <v>706</v>
      </c>
      <c r="B48" s="584" t="s">
        <v>14</v>
      </c>
    </row>
    <row r="49" spans="1:9" ht="15" thickBot="1">
      <c r="A49" s="27" t="s">
        <v>707</v>
      </c>
      <c r="B49" s="585" t="s">
        <v>319</v>
      </c>
    </row>
    <row r="50" spans="1:9" ht="15" thickTop="1">
      <c r="A50" s="569"/>
      <c r="B50" s="570"/>
    </row>
    <row r="51" spans="1:9">
      <c r="A51" s="571" t="s">
        <v>324</v>
      </c>
      <c r="B51" s="571"/>
    </row>
    <row r="52" spans="1:9">
      <c r="A52" s="574" t="s">
        <v>320</v>
      </c>
      <c r="B52" s="573"/>
    </row>
    <row r="53" spans="1:9">
      <c r="A53" s="574" t="s">
        <v>321</v>
      </c>
      <c r="B53" s="575"/>
    </row>
    <row r="54" spans="1:9">
      <c r="A54" s="574" t="s">
        <v>433</v>
      </c>
      <c r="B54" s="576"/>
    </row>
    <row r="55" spans="1:9">
      <c r="A55" s="574" t="s">
        <v>534</v>
      </c>
      <c r="B55" s="576"/>
    </row>
    <row r="56" spans="1:9" ht="14.25" customHeight="1">
      <c r="A56" s="574" t="s">
        <v>718</v>
      </c>
      <c r="B56" s="574"/>
      <c r="C56" s="574"/>
      <c r="D56" s="574"/>
      <c r="E56" s="574"/>
      <c r="F56" s="574"/>
      <c r="G56" s="574"/>
      <c r="H56" s="574"/>
      <c r="I56" s="574"/>
    </row>
    <row r="57" spans="1:9" ht="14.25" customHeight="1">
      <c r="A57" s="574" t="s">
        <v>715</v>
      </c>
      <c r="B57" s="574"/>
      <c r="C57" s="574"/>
      <c r="D57" s="574"/>
      <c r="E57" s="574"/>
      <c r="F57" s="574"/>
      <c r="G57" s="574"/>
      <c r="H57" s="574"/>
      <c r="I57" s="574"/>
    </row>
    <row r="58" spans="1:9" ht="14.25" customHeight="1">
      <c r="A58" s="574" t="s">
        <v>714</v>
      </c>
      <c r="B58" s="574"/>
      <c r="C58" s="574"/>
      <c r="D58" s="574"/>
      <c r="E58" s="574"/>
      <c r="F58" s="574"/>
      <c r="G58" s="574"/>
      <c r="H58" s="574"/>
      <c r="I58" s="574"/>
    </row>
    <row r="59" spans="1:9">
      <c r="A59" s="571" t="s">
        <v>325</v>
      </c>
      <c r="B59" s="571"/>
    </row>
    <row r="60" spans="1:9">
      <c r="A60" s="571" t="s">
        <v>326</v>
      </c>
      <c r="B60" s="571"/>
    </row>
    <row r="61" spans="1:9">
      <c r="A61" s="579"/>
      <c r="B61" s="580"/>
    </row>
    <row r="62" spans="1:9">
      <c r="A62" s="579"/>
      <c r="B62" s="580"/>
    </row>
    <row r="63" spans="1:9">
      <c r="A63" s="579"/>
      <c r="B63" s="580"/>
    </row>
    <row r="64" spans="1:9" hidden="1">
      <c r="A64" s="23" t="s">
        <v>304</v>
      </c>
      <c r="B64" s="24"/>
    </row>
    <row r="65" spans="1:2" hidden="1">
      <c r="A65" s="23" t="s">
        <v>305</v>
      </c>
      <c r="B65" s="24"/>
    </row>
    <row r="66" spans="1:2" hidden="1">
      <c r="A66" s="23" t="s">
        <v>373</v>
      </c>
      <c r="B66" s="24"/>
    </row>
    <row r="67" spans="1:2" hidden="1">
      <c r="A67" s="23" t="s">
        <v>306</v>
      </c>
      <c r="B67" s="24"/>
    </row>
    <row r="68" spans="1:2" hidden="1">
      <c r="A68" s="24"/>
      <c r="B68" s="24"/>
    </row>
    <row r="69" spans="1:2" hidden="1">
      <c r="A69" s="25" t="str">
        <f>A37</f>
        <v>Vigencia: 1° de abril de 2017; 00:00horas</v>
      </c>
      <c r="B69" s="24"/>
    </row>
    <row r="70" spans="1:2" ht="15" hidden="1" thickTop="1">
      <c r="A70" s="1136" t="s">
        <v>307</v>
      </c>
      <c r="B70" s="1133" t="s">
        <v>327</v>
      </c>
    </row>
    <row r="71" spans="1:2" ht="15" hidden="1" thickBot="1">
      <c r="A71" s="1137"/>
      <c r="B71" s="1134"/>
    </row>
    <row r="72" spans="1:2" ht="15" hidden="1" thickTop="1">
      <c r="A72" s="352" t="s">
        <v>309</v>
      </c>
      <c r="B72" s="565">
        <f>+'OTROS DPTOS - BASE'!F13</f>
        <v>3284.0269356600002</v>
      </c>
    </row>
    <row r="73" spans="1:2" hidden="1">
      <c r="A73" s="353" t="s">
        <v>328</v>
      </c>
      <c r="B73" s="583">
        <f>+'OTROS DPTOS - BASE'!F19</f>
        <v>7.45</v>
      </c>
    </row>
    <row r="74" spans="1:2" hidden="1">
      <c r="A74" s="26" t="s">
        <v>322</v>
      </c>
      <c r="B74" s="582" t="s">
        <v>10</v>
      </c>
    </row>
    <row r="75" spans="1:2" hidden="1">
      <c r="A75" s="354" t="s">
        <v>329</v>
      </c>
      <c r="B75" s="586" t="str">
        <f>B45</f>
        <v>(1)</v>
      </c>
    </row>
    <row r="76" spans="1:2" hidden="1">
      <c r="A76" s="26" t="s">
        <v>330</v>
      </c>
      <c r="B76" s="582" t="s">
        <v>315</v>
      </c>
    </row>
    <row r="77" spans="1:2" hidden="1">
      <c r="A77" s="26" t="s">
        <v>331</v>
      </c>
      <c r="B77" s="583">
        <f>+'OTROS DPTOS - BASE'!C18</f>
        <v>240</v>
      </c>
    </row>
    <row r="78" spans="1:2" hidden="1">
      <c r="A78" s="26" t="s">
        <v>332</v>
      </c>
      <c r="B78" s="584" t="s">
        <v>14</v>
      </c>
    </row>
    <row r="79" spans="1:2" ht="15" hidden="1" thickBot="1">
      <c r="A79" s="27" t="s">
        <v>333</v>
      </c>
      <c r="B79" s="585" t="s">
        <v>319</v>
      </c>
    </row>
    <row r="80" spans="1:2" hidden="1">
      <c r="A80" s="569"/>
      <c r="B80" s="570"/>
    </row>
    <row r="81" spans="1:2" hidden="1">
      <c r="A81" s="1140" t="s">
        <v>324</v>
      </c>
      <c r="B81" s="1140"/>
    </row>
    <row r="82" spans="1:2" hidden="1">
      <c r="A82" s="569"/>
      <c r="B82" s="570"/>
    </row>
    <row r="83" spans="1:2" hidden="1">
      <c r="A83" s="577" t="s">
        <v>320</v>
      </c>
      <c r="B83" s="570"/>
    </row>
    <row r="84" spans="1:2" hidden="1">
      <c r="A84" s="577" t="s">
        <v>321</v>
      </c>
      <c r="B84" s="587"/>
    </row>
    <row r="85" spans="1:2" hidden="1">
      <c r="A85" s="577"/>
    </row>
    <row r="86" spans="1:2" hidden="1">
      <c r="A86" s="1140" t="s">
        <v>325</v>
      </c>
      <c r="B86" s="1140"/>
    </row>
    <row r="87" spans="1:2" hidden="1">
      <c r="A87" s="1140" t="s">
        <v>326</v>
      </c>
      <c r="B87" s="1140"/>
    </row>
    <row r="88" spans="1:2">
      <c r="A88" s="577"/>
    </row>
    <row r="89" spans="1:2">
      <c r="A89" s="579"/>
      <c r="B89" s="580"/>
    </row>
    <row r="90" spans="1:2">
      <c r="A90" s="23" t="s">
        <v>304</v>
      </c>
      <c r="B90" s="24"/>
    </row>
    <row r="91" spans="1:2">
      <c r="A91" s="23" t="s">
        <v>305</v>
      </c>
      <c r="B91" s="24"/>
    </row>
    <row r="92" spans="1:2">
      <c r="A92" s="23" t="s">
        <v>350</v>
      </c>
      <c r="B92" s="24"/>
    </row>
    <row r="93" spans="1:2">
      <c r="A93" s="24"/>
      <c r="B93" s="24"/>
    </row>
    <row r="94" spans="1:2" ht="15" thickBot="1">
      <c r="A94" s="25" t="str">
        <f>+A69</f>
        <v>Vigencia: 1° de abril de 2017; 00:00horas</v>
      </c>
      <c r="B94" s="24"/>
    </row>
    <row r="95" spans="1:2" ht="15" thickTop="1">
      <c r="A95" s="1136" t="s">
        <v>307</v>
      </c>
      <c r="B95" s="1136" t="s">
        <v>308</v>
      </c>
    </row>
    <row r="96" spans="1:2" ht="15" thickBot="1">
      <c r="A96" s="1137"/>
      <c r="B96" s="1137"/>
    </row>
    <row r="97" spans="1:2" ht="15" thickTop="1">
      <c r="A97" s="352" t="s">
        <v>309</v>
      </c>
      <c r="B97" s="565">
        <f>+BIODIESEL!H10</f>
        <v>4657.07</v>
      </c>
    </row>
    <row r="98" spans="1:2">
      <c r="A98" s="353" t="s">
        <v>533</v>
      </c>
      <c r="B98" s="581" t="str">
        <f>+BIODIESEL!H12</f>
        <v>(3)</v>
      </c>
    </row>
    <row r="99" spans="1:2">
      <c r="A99" s="353" t="s">
        <v>701</v>
      </c>
      <c r="B99" s="581">
        <f>+BIODIESEL!H13</f>
        <v>136.80000000000001</v>
      </c>
    </row>
    <row r="100" spans="1:2">
      <c r="A100" s="353" t="s">
        <v>702</v>
      </c>
      <c r="B100" s="581">
        <f>+BIODIESEL!H14</f>
        <v>7.45</v>
      </c>
    </row>
    <row r="101" spans="1:2">
      <c r="A101" s="26" t="s">
        <v>703</v>
      </c>
      <c r="B101" s="588" t="s">
        <v>10</v>
      </c>
    </row>
    <row r="102" spans="1:2">
      <c r="A102" s="354" t="s">
        <v>568</v>
      </c>
      <c r="B102" s="586" t="str">
        <f>+B75</f>
        <v>(1)</v>
      </c>
    </row>
    <row r="103" spans="1:2">
      <c r="A103" s="26" t="s">
        <v>704</v>
      </c>
      <c r="B103" s="588" t="s">
        <v>315</v>
      </c>
    </row>
    <row r="104" spans="1:2">
      <c r="A104" s="26" t="s">
        <v>705</v>
      </c>
      <c r="B104" s="583" t="str">
        <f>+B47</f>
        <v>(***)</v>
      </c>
    </row>
    <row r="105" spans="1:2">
      <c r="A105" s="26" t="s">
        <v>706</v>
      </c>
      <c r="B105" s="583" t="s">
        <v>14</v>
      </c>
    </row>
    <row r="106" spans="1:2" ht="15" thickBot="1">
      <c r="A106" s="27" t="s">
        <v>707</v>
      </c>
      <c r="B106" s="591" t="s">
        <v>319</v>
      </c>
    </row>
    <row r="107" spans="1:2" ht="15" thickTop="1">
      <c r="A107" s="592"/>
      <c r="B107" s="570"/>
    </row>
    <row r="108" spans="1:2">
      <c r="A108" s="592"/>
      <c r="B108" s="570"/>
    </row>
    <row r="109" spans="1:2">
      <c r="A109" s="571" t="s">
        <v>324</v>
      </c>
      <c r="B109" s="571"/>
    </row>
    <row r="110" spans="1:2">
      <c r="A110" s="574" t="s">
        <v>320</v>
      </c>
      <c r="B110" s="573"/>
    </row>
    <row r="111" spans="1:2">
      <c r="A111" s="574" t="s">
        <v>321</v>
      </c>
      <c r="B111" s="575"/>
    </row>
    <row r="112" spans="1:2">
      <c r="A112" s="574" t="str">
        <f>+A54</f>
        <v>(***)Será el señalado en la Resolución 182336 del 28 de diciembre de 2011, o en la norma que la modifique o sustituya</v>
      </c>
      <c r="B112" s="576"/>
    </row>
    <row r="113" spans="1:2">
      <c r="A113" s="574" t="s">
        <v>534</v>
      </c>
      <c r="B113" s="576"/>
    </row>
    <row r="114" spans="1:2">
      <c r="A114" s="574" t="s">
        <v>718</v>
      </c>
      <c r="B114" s="576"/>
    </row>
    <row r="115" spans="1:2">
      <c r="A115" s="574" t="s">
        <v>715</v>
      </c>
      <c r="B115" s="576"/>
    </row>
    <row r="116" spans="1:2">
      <c r="A116" s="574" t="s">
        <v>714</v>
      </c>
      <c r="B116" s="576"/>
    </row>
    <row r="117" spans="1:2">
      <c r="A117" s="571" t="s">
        <v>325</v>
      </c>
      <c r="B117" s="571"/>
    </row>
    <row r="118" spans="1:2">
      <c r="A118" s="571" t="s">
        <v>326</v>
      </c>
      <c r="B118" s="571"/>
    </row>
    <row r="119" spans="1:2">
      <c r="A119" s="593"/>
      <c r="B119" s="593"/>
    </row>
    <row r="120" spans="1:2">
      <c r="A120" s="593"/>
      <c r="B120" s="593"/>
    </row>
    <row r="121" spans="1:2" hidden="1">
      <c r="A121" s="593"/>
      <c r="B121" s="593"/>
    </row>
    <row r="122" spans="1:2" hidden="1">
      <c r="A122" s="593"/>
      <c r="B122" s="593"/>
    </row>
    <row r="123" spans="1:2" hidden="1">
      <c r="A123" s="23" t="s">
        <v>304</v>
      </c>
      <c r="B123" s="24"/>
    </row>
    <row r="124" spans="1:2" hidden="1">
      <c r="A124" s="23" t="s">
        <v>305</v>
      </c>
      <c r="B124" s="24"/>
    </row>
    <row r="125" spans="1:2" hidden="1">
      <c r="A125" s="23" t="s">
        <v>323</v>
      </c>
      <c r="B125" s="24"/>
    </row>
    <row r="126" spans="1:2" hidden="1">
      <c r="A126" s="24"/>
      <c r="B126" s="24"/>
    </row>
    <row r="127" spans="1:2" hidden="1">
      <c r="A127" s="25" t="str">
        <f>+A94</f>
        <v>Vigencia: 1° de abril de 2017; 00:00horas</v>
      </c>
      <c r="B127" s="24"/>
    </row>
    <row r="128" spans="1:2" ht="15" hidden="1" thickTop="1">
      <c r="A128" s="1136" t="s">
        <v>307</v>
      </c>
      <c r="B128" s="1136" t="s">
        <v>308</v>
      </c>
    </row>
    <row r="129" spans="1:2" ht="15" hidden="1" thickBot="1">
      <c r="A129" s="1137"/>
      <c r="B129" s="1137"/>
    </row>
    <row r="130" spans="1:2" ht="15" hidden="1" thickTop="1">
      <c r="A130" s="352" t="s">
        <v>309</v>
      </c>
      <c r="B130" s="594">
        <f>+'COMBUSTIBLES '!E7</f>
        <v>3999.53</v>
      </c>
    </row>
    <row r="131" spans="1:2" hidden="1">
      <c r="A131" s="353" t="s">
        <v>310</v>
      </c>
      <c r="B131" s="595">
        <f>+'COMBUSTIBLES '!E11</f>
        <v>469</v>
      </c>
    </row>
    <row r="132" spans="1:2" hidden="1">
      <c r="A132" s="353" t="s">
        <v>311</v>
      </c>
      <c r="B132" s="581">
        <f>+'COMBUSTIBLES '!E8</f>
        <v>7.45</v>
      </c>
    </row>
    <row r="133" spans="1:2" hidden="1">
      <c r="A133" s="26" t="s">
        <v>312</v>
      </c>
      <c r="B133" s="588" t="s">
        <v>10</v>
      </c>
    </row>
    <row r="134" spans="1:2" hidden="1">
      <c r="A134" s="354" t="s">
        <v>313</v>
      </c>
      <c r="B134" s="586" t="str">
        <f>+B102</f>
        <v>(1)</v>
      </c>
    </row>
    <row r="135" spans="1:2" hidden="1">
      <c r="A135" s="589" t="s">
        <v>314</v>
      </c>
      <c r="B135" s="588" t="s">
        <v>315</v>
      </c>
    </row>
    <row r="136" spans="1:2" hidden="1">
      <c r="A136" s="589" t="s">
        <v>316</v>
      </c>
      <c r="B136" s="583" t="str">
        <f>+B104</f>
        <v>(***)</v>
      </c>
    </row>
    <row r="137" spans="1:2" hidden="1">
      <c r="A137" s="589" t="s">
        <v>317</v>
      </c>
      <c r="B137" s="583" t="s">
        <v>14</v>
      </c>
    </row>
    <row r="138" spans="1:2" ht="15" hidden="1" thickBot="1">
      <c r="A138" s="590" t="s">
        <v>318</v>
      </c>
      <c r="B138" s="591" t="s">
        <v>319</v>
      </c>
    </row>
    <row r="139" spans="1:2" hidden="1">
      <c r="A139" s="592"/>
      <c r="B139" s="570"/>
    </row>
    <row r="140" spans="1:2" hidden="1">
      <c r="A140" s="592"/>
      <c r="B140" s="570"/>
    </row>
    <row r="141" spans="1:2" hidden="1">
      <c r="A141" s="1140" t="s">
        <v>324</v>
      </c>
      <c r="B141" s="1140"/>
    </row>
    <row r="142" spans="1:2" hidden="1">
      <c r="A142" s="569"/>
      <c r="B142" s="570"/>
    </row>
    <row r="143" spans="1:2" hidden="1">
      <c r="A143" s="577" t="s">
        <v>320</v>
      </c>
      <c r="B143" s="570"/>
    </row>
    <row r="144" spans="1:2" hidden="1">
      <c r="A144" s="577" t="s">
        <v>321</v>
      </c>
      <c r="B144" s="587"/>
    </row>
    <row r="145" spans="1:2" hidden="1">
      <c r="A145" s="577"/>
    </row>
    <row r="146" spans="1:2" hidden="1">
      <c r="A146" s="1140" t="s">
        <v>325</v>
      </c>
      <c r="B146" s="1140"/>
    </row>
    <row r="147" spans="1:2" hidden="1">
      <c r="A147" s="1140" t="s">
        <v>326</v>
      </c>
      <c r="B147" s="1140"/>
    </row>
    <row r="148" spans="1:2" hidden="1">
      <c r="A148" s="593"/>
      <c r="B148" s="593"/>
    </row>
    <row r="149" spans="1:2">
      <c r="A149" s="596"/>
    </row>
    <row r="150" spans="1:2">
      <c r="A150" s="23" t="s">
        <v>304</v>
      </c>
      <c r="B150" s="24"/>
    </row>
    <row r="151" spans="1:2">
      <c r="A151" s="23" t="s">
        <v>305</v>
      </c>
      <c r="B151" s="24"/>
    </row>
    <row r="152" spans="1:2">
      <c r="A152" s="23" t="s">
        <v>503</v>
      </c>
      <c r="B152" s="24"/>
    </row>
    <row r="153" spans="1:2">
      <c r="A153" s="23" t="s">
        <v>306</v>
      </c>
      <c r="B153" s="24"/>
    </row>
    <row r="154" spans="1:2">
      <c r="A154" s="24"/>
      <c r="B154" s="24"/>
    </row>
    <row r="155" spans="1:2" ht="15" thickBot="1">
      <c r="A155" s="25" t="str">
        <f>+A127</f>
        <v>Vigencia: 1° de abril de 2017; 00:00horas</v>
      </c>
      <c r="B155" s="24"/>
    </row>
    <row r="156" spans="1:2" ht="15" customHeight="1" thickTop="1">
      <c r="A156" s="1136" t="s">
        <v>307</v>
      </c>
      <c r="B156" s="1138" t="s">
        <v>490</v>
      </c>
    </row>
    <row r="157" spans="1:2" ht="15" thickBot="1">
      <c r="A157" s="1137"/>
      <c r="B157" s="1139"/>
    </row>
    <row r="158" spans="1:2" ht="15" thickTop="1">
      <c r="A158" s="352" t="s">
        <v>309</v>
      </c>
      <c r="B158" s="565">
        <f>+BIODIESEL!G10</f>
        <v>4525.5600000000004</v>
      </c>
    </row>
    <row r="159" spans="1:2">
      <c r="A159" s="353" t="s">
        <v>533</v>
      </c>
      <c r="B159" s="581" t="str">
        <f>+BIODIESEL!G12</f>
        <v>(3)</v>
      </c>
    </row>
    <row r="160" spans="1:2">
      <c r="A160" s="353" t="s">
        <v>701</v>
      </c>
      <c r="B160" s="581">
        <f>+BIODIESEL!G13</f>
        <v>139.84</v>
      </c>
    </row>
    <row r="161" spans="1:2">
      <c r="A161" s="353" t="s">
        <v>702</v>
      </c>
      <c r="B161" s="595">
        <f>+BIODIESEL!G14</f>
        <v>7.45</v>
      </c>
    </row>
    <row r="162" spans="1:2">
      <c r="A162" s="26" t="s">
        <v>703</v>
      </c>
      <c r="B162" s="588" t="s">
        <v>10</v>
      </c>
    </row>
    <row r="163" spans="1:2">
      <c r="A163" s="354" t="s">
        <v>568</v>
      </c>
      <c r="B163" s="586">
        <f>+BIODIESEL!G17</f>
        <v>71.510000000000005</v>
      </c>
    </row>
    <row r="164" spans="1:2">
      <c r="A164" s="26" t="s">
        <v>704</v>
      </c>
      <c r="B164" s="588" t="s">
        <v>315</v>
      </c>
    </row>
    <row r="165" spans="1:2">
      <c r="A165" s="26" t="s">
        <v>705</v>
      </c>
      <c r="B165" s="583" t="str">
        <f>+B104</f>
        <v>(***)</v>
      </c>
    </row>
    <row r="166" spans="1:2">
      <c r="A166" s="26" t="s">
        <v>706</v>
      </c>
      <c r="B166" s="583" t="s">
        <v>14</v>
      </c>
    </row>
    <row r="167" spans="1:2" ht="15" thickBot="1">
      <c r="A167" s="27" t="s">
        <v>707</v>
      </c>
      <c r="B167" s="591" t="s">
        <v>319</v>
      </c>
    </row>
    <row r="168" spans="1:2" ht="15" thickTop="1">
      <c r="A168" s="569"/>
      <c r="B168" s="570"/>
    </row>
    <row r="169" spans="1:2">
      <c r="A169" s="569"/>
      <c r="B169" s="570"/>
    </row>
    <row r="170" spans="1:2">
      <c r="A170" s="571" t="s">
        <v>324</v>
      </c>
      <c r="B170" s="571"/>
    </row>
    <row r="171" spans="1:2">
      <c r="A171" s="574" t="s">
        <v>320</v>
      </c>
      <c r="B171" s="573"/>
    </row>
    <row r="172" spans="1:2">
      <c r="A172" s="574" t="s">
        <v>321</v>
      </c>
      <c r="B172" s="575"/>
    </row>
    <row r="173" spans="1:2">
      <c r="A173" s="574" t="str">
        <f>+A112</f>
        <v>(***)Será el señalado en la Resolución 182336 del 28 de diciembre de 2011, o en la norma que la modifique o sustituya</v>
      </c>
      <c r="B173" s="575"/>
    </row>
    <row r="174" spans="1:2">
      <c r="A174" s="574" t="s">
        <v>534</v>
      </c>
      <c r="B174" s="576"/>
    </row>
    <row r="175" spans="1:2">
      <c r="A175" s="574" t="s">
        <v>718</v>
      </c>
      <c r="B175" s="576"/>
    </row>
    <row r="176" spans="1:2">
      <c r="A176" s="574" t="s">
        <v>715</v>
      </c>
      <c r="B176" s="576"/>
    </row>
    <row r="177" spans="1:5">
      <c r="A177" s="574" t="s">
        <v>714</v>
      </c>
      <c r="B177" s="576"/>
    </row>
    <row r="178" spans="1:5">
      <c r="A178" s="571" t="s">
        <v>325</v>
      </c>
      <c r="B178" s="571"/>
    </row>
    <row r="179" spans="1:5">
      <c r="A179" s="571" t="s">
        <v>326</v>
      </c>
      <c r="B179" s="571"/>
    </row>
    <row r="180" spans="1:5">
      <c r="A180" s="574"/>
      <c r="B180" s="576"/>
    </row>
    <row r="181" spans="1:5">
      <c r="A181" s="579" t="s">
        <v>361</v>
      </c>
      <c r="B181" s="580"/>
    </row>
    <row r="182" spans="1:5" ht="96" customHeight="1">
      <c r="A182" s="1018" t="s">
        <v>492</v>
      </c>
      <c r="B182" s="1018"/>
      <c r="C182" s="1018"/>
      <c r="D182" s="1018"/>
      <c r="E182" s="1018"/>
    </row>
    <row r="183" spans="1:5">
      <c r="A183" s="579"/>
      <c r="B183" s="580"/>
    </row>
    <row r="184" spans="1:5">
      <c r="A184" s="569"/>
      <c r="B184" s="570"/>
    </row>
    <row r="185" spans="1:5">
      <c r="A185" s="592"/>
      <c r="B185" s="570"/>
    </row>
  </sheetData>
  <sheetProtection formatCells="0" formatColumns="0" formatRows="0" insertColumns="0" insertRows="0" insertHyperlinks="0" deleteColumns="0" deleteRows="0" sort="0" autoFilter="0" pivotTables="0"/>
  <mergeCells count="20">
    <mergeCell ref="C7:C8"/>
    <mergeCell ref="B128:B129"/>
    <mergeCell ref="A147:B147"/>
    <mergeCell ref="A128:A129"/>
    <mergeCell ref="A182:E182"/>
    <mergeCell ref="A7:A8"/>
    <mergeCell ref="B7:B8"/>
    <mergeCell ref="A38:A39"/>
    <mergeCell ref="A70:A71"/>
    <mergeCell ref="B70:B71"/>
    <mergeCell ref="A95:A96"/>
    <mergeCell ref="B95:B96"/>
    <mergeCell ref="B38:B39"/>
    <mergeCell ref="A81:B81"/>
    <mergeCell ref="A86:B86"/>
    <mergeCell ref="A87:B87"/>
    <mergeCell ref="A156:A157"/>
    <mergeCell ref="A141:B141"/>
    <mergeCell ref="A146:B146"/>
    <mergeCell ref="B156:B15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A1:BO49"/>
  <sheetViews>
    <sheetView zoomScale="60" zoomScaleNormal="60" zoomScaleSheetLayoutView="50" workbookViewId="0">
      <pane xSplit="1" ySplit="6" topLeftCell="B7" activePane="bottomRight" state="frozen"/>
      <selection activeCell="AX71" sqref="AX71"/>
      <selection pane="topRight" activeCell="AX71" sqref="AX71"/>
      <selection pane="bottomLeft" activeCell="AX71" sqref="AX71"/>
      <selection pane="bottomRight" activeCell="B6" sqref="B6:G21"/>
    </sheetView>
  </sheetViews>
  <sheetFormatPr baseColWidth="10" defaultColWidth="9.85546875" defaultRowHeight="18"/>
  <cols>
    <col min="1" max="1" width="51.140625" style="473" bestFit="1" customWidth="1"/>
    <col min="2" max="2" width="22.42578125" style="473" bestFit="1" customWidth="1"/>
    <col min="3" max="5" width="19.5703125" style="473" customWidth="1"/>
    <col min="6" max="6" width="33.42578125" style="189" bestFit="1" customWidth="1"/>
    <col min="7" max="67" width="9.85546875" style="189" customWidth="1"/>
    <col min="68" max="16384" width="9.85546875" style="457"/>
  </cols>
  <sheetData>
    <row r="1" spans="1:67" s="470" customFormat="1">
      <c r="A1" s="102"/>
      <c r="B1" s="102"/>
      <c r="C1" s="469"/>
      <c r="D1" s="469"/>
      <c r="E1" s="469"/>
    </row>
    <row r="2" spans="1:67" ht="42.75" customHeight="1">
      <c r="A2" s="975"/>
      <c r="B2" s="976"/>
      <c r="C2" s="976"/>
      <c r="D2" s="976"/>
      <c r="E2" s="976"/>
      <c r="F2" s="976"/>
      <c r="BC2" s="457"/>
      <c r="BD2" s="457"/>
      <c r="BE2" s="457"/>
      <c r="BF2" s="457"/>
      <c r="BG2" s="457"/>
      <c r="BH2" s="457"/>
      <c r="BI2" s="457"/>
      <c r="BJ2" s="457"/>
      <c r="BK2" s="457"/>
      <c r="BL2" s="457"/>
      <c r="BM2" s="457"/>
      <c r="BN2" s="457"/>
      <c r="BO2" s="457"/>
    </row>
    <row r="3" spans="1:67" ht="22.5" customHeight="1">
      <c r="A3" s="977" t="s">
        <v>18</v>
      </c>
      <c r="B3" s="978"/>
      <c r="C3" s="978"/>
      <c r="D3" s="978"/>
      <c r="E3" s="978"/>
      <c r="F3" s="978"/>
      <c r="BC3" s="457"/>
      <c r="BD3" s="457"/>
      <c r="BE3" s="457"/>
      <c r="BF3" s="457"/>
      <c r="BG3" s="457"/>
      <c r="BH3" s="457"/>
      <c r="BI3" s="457"/>
      <c r="BJ3" s="457"/>
      <c r="BK3" s="457"/>
      <c r="BL3" s="457"/>
      <c r="BM3" s="457"/>
      <c r="BN3" s="457"/>
      <c r="BO3" s="457"/>
    </row>
    <row r="4" spans="1:67" s="456" customFormat="1" ht="30">
      <c r="A4" s="201" t="s">
        <v>7</v>
      </c>
      <c r="B4" s="973" t="s">
        <v>29</v>
      </c>
      <c r="C4" s="973" t="s">
        <v>46</v>
      </c>
      <c r="D4" s="103" t="s">
        <v>47</v>
      </c>
      <c r="E4" s="103" t="s">
        <v>47</v>
      </c>
      <c r="F4" s="103" t="s">
        <v>47</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row>
    <row r="5" spans="1:67" s="456" customFormat="1" ht="25.5" customHeight="1">
      <c r="A5" s="201"/>
      <c r="B5" s="974"/>
      <c r="C5" s="974"/>
      <c r="D5" s="125">
        <v>0.08</v>
      </c>
      <c r="E5" s="125">
        <v>0.1</v>
      </c>
      <c r="F5" s="125">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row>
    <row r="6" spans="1:67" ht="33" customHeight="1" thickBot="1">
      <c r="A6" s="471"/>
      <c r="B6" s="558" t="s">
        <v>719</v>
      </c>
      <c r="C6" s="558" t="s">
        <v>719</v>
      </c>
      <c r="D6" s="559" t="s">
        <v>719</v>
      </c>
      <c r="E6" s="559" t="s">
        <v>719</v>
      </c>
      <c r="F6" s="559" t="s">
        <v>719</v>
      </c>
    </row>
    <row r="7" spans="1:67" ht="33" customHeight="1" thickTop="1">
      <c r="A7" s="104" t="s">
        <v>0</v>
      </c>
      <c r="B7" s="105">
        <v>8211.2800000000007</v>
      </c>
      <c r="C7" s="105">
        <v>5110</v>
      </c>
      <c r="D7" s="106">
        <v>5358.1</v>
      </c>
      <c r="E7" s="106">
        <v>5420.13</v>
      </c>
      <c r="F7" s="106">
        <v>5296.08</v>
      </c>
    </row>
    <row r="8" spans="1:67" ht="33" customHeight="1">
      <c r="A8" s="107" t="s">
        <v>48</v>
      </c>
      <c r="B8" s="108"/>
      <c r="C8" s="108">
        <v>7.45</v>
      </c>
      <c r="D8" s="109">
        <v>7.45</v>
      </c>
      <c r="E8" s="109">
        <v>7.45</v>
      </c>
      <c r="F8" s="109">
        <v>7.45</v>
      </c>
    </row>
    <row r="9" spans="1:67" ht="33" customHeight="1">
      <c r="A9" s="107" t="s">
        <v>509</v>
      </c>
      <c r="B9" s="110"/>
      <c r="C9" s="110" t="s">
        <v>10</v>
      </c>
      <c r="D9" s="111" t="s">
        <v>10</v>
      </c>
      <c r="E9" s="111" t="s">
        <v>10</v>
      </c>
      <c r="F9" s="111" t="s">
        <v>10</v>
      </c>
    </row>
    <row r="10" spans="1:67" ht="33" customHeight="1">
      <c r="A10" s="107" t="s">
        <v>512</v>
      </c>
      <c r="B10" s="110"/>
      <c r="C10" s="110">
        <v>71.510000000000005</v>
      </c>
      <c r="D10" s="111">
        <v>71.510000000000005</v>
      </c>
      <c r="E10" s="111">
        <v>71.510000000000005</v>
      </c>
      <c r="F10" s="111">
        <v>71.510000000000005</v>
      </c>
    </row>
    <row r="11" spans="1:67" ht="33" customHeight="1">
      <c r="A11" s="107" t="s">
        <v>513</v>
      </c>
      <c r="B11" s="108"/>
      <c r="C11" s="108">
        <v>930</v>
      </c>
      <c r="D11" s="109">
        <v>855.6</v>
      </c>
      <c r="E11" s="109">
        <v>837</v>
      </c>
      <c r="F11" s="109">
        <v>874.2</v>
      </c>
    </row>
    <row r="12" spans="1:67" ht="33" customHeight="1">
      <c r="A12" s="107" t="s">
        <v>530</v>
      </c>
      <c r="B12" s="108"/>
      <c r="C12" s="108" t="s">
        <v>624</v>
      </c>
      <c r="D12" s="109" t="s">
        <v>624</v>
      </c>
      <c r="E12" s="109" t="s">
        <v>624</v>
      </c>
      <c r="F12" s="109" t="s">
        <v>624</v>
      </c>
    </row>
    <row r="13" spans="1:67" ht="33" customHeight="1">
      <c r="A13" s="107" t="s">
        <v>700</v>
      </c>
      <c r="B13" s="108"/>
      <c r="C13" s="108">
        <v>135</v>
      </c>
      <c r="D13" s="109">
        <v>124.2</v>
      </c>
      <c r="E13" s="109">
        <v>121.5</v>
      </c>
      <c r="F13" s="109">
        <v>126.9</v>
      </c>
    </row>
    <row r="14" spans="1:67" ht="33" customHeight="1">
      <c r="A14" s="107" t="s">
        <v>510</v>
      </c>
      <c r="B14" s="110"/>
      <c r="C14" s="110" t="s">
        <v>14</v>
      </c>
      <c r="D14" s="111" t="s">
        <v>14</v>
      </c>
      <c r="E14" s="111" t="s">
        <v>14</v>
      </c>
      <c r="F14" s="111" t="s">
        <v>14</v>
      </c>
    </row>
    <row r="15" spans="1:67" ht="33" customHeight="1">
      <c r="A15" s="107" t="s">
        <v>49</v>
      </c>
      <c r="B15" s="108"/>
      <c r="C15" s="108"/>
      <c r="D15" s="109"/>
      <c r="E15" s="109"/>
      <c r="F15" s="109"/>
    </row>
    <row r="16" spans="1:67" ht="33" customHeight="1">
      <c r="A16" s="107" t="s">
        <v>24</v>
      </c>
      <c r="B16" s="108"/>
      <c r="C16" s="108">
        <v>1776.95</v>
      </c>
      <c r="D16" s="109">
        <v>1634.79</v>
      </c>
      <c r="E16" s="109">
        <v>1599.26</v>
      </c>
      <c r="F16" s="109">
        <v>1670.33</v>
      </c>
    </row>
    <row r="17" spans="1:67" ht="33" customHeight="1">
      <c r="A17" s="107" t="s">
        <v>25</v>
      </c>
      <c r="B17" s="112"/>
      <c r="C17" s="112"/>
      <c r="D17" s="113"/>
      <c r="E17" s="113"/>
      <c r="F17" s="113"/>
    </row>
    <row r="18" spans="1:67" ht="33" customHeight="1">
      <c r="A18" s="107" t="s">
        <v>50</v>
      </c>
      <c r="B18" s="108"/>
      <c r="C18" s="108"/>
      <c r="D18" s="109"/>
      <c r="E18" s="109"/>
      <c r="F18" s="109"/>
    </row>
    <row r="19" spans="1:67" ht="33" customHeight="1">
      <c r="A19" s="107" t="s">
        <v>26</v>
      </c>
      <c r="B19" s="108"/>
      <c r="C19" s="108"/>
      <c r="D19" s="109"/>
      <c r="E19" s="109"/>
      <c r="F19" s="109"/>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row>
    <row r="20" spans="1:67" ht="33" customHeight="1">
      <c r="A20" s="107" t="s">
        <v>511</v>
      </c>
      <c r="B20" s="108"/>
      <c r="C20" s="108"/>
      <c r="D20" s="109"/>
      <c r="E20" s="109"/>
      <c r="F20" s="109"/>
      <c r="G20" s="457"/>
      <c r="H20" s="457"/>
      <c r="I20" s="457"/>
      <c r="J20" s="457"/>
      <c r="K20" s="457"/>
      <c r="L20" s="457"/>
      <c r="M20" s="457"/>
      <c r="N20" s="457"/>
      <c r="O20" s="457"/>
      <c r="P20" s="457"/>
      <c r="Q20" s="457"/>
      <c r="R20" s="457"/>
      <c r="S20" s="457"/>
      <c r="T20" s="457"/>
      <c r="U20" s="457"/>
      <c r="V20" s="457"/>
      <c r="W20" s="457"/>
      <c r="X20" s="457"/>
      <c r="Y20" s="457"/>
      <c r="Z20" s="457"/>
      <c r="AA20" s="457"/>
      <c r="AB20" s="457"/>
      <c r="AC20" s="457"/>
      <c r="AD20" s="457"/>
      <c r="AE20" s="457"/>
      <c r="AF20" s="457"/>
      <c r="AG20" s="457"/>
      <c r="AH20" s="457"/>
      <c r="AI20" s="457"/>
      <c r="AJ20" s="457"/>
      <c r="AK20" s="457"/>
      <c r="AL20" s="457"/>
      <c r="AM20" s="457"/>
      <c r="AN20" s="457"/>
      <c r="AO20" s="457"/>
      <c r="AP20" s="457"/>
      <c r="AQ20" s="457"/>
      <c r="AR20" s="457"/>
      <c r="AS20" s="457"/>
      <c r="AT20" s="457"/>
      <c r="AU20" s="457"/>
      <c r="AV20" s="457"/>
      <c r="AW20" s="457"/>
      <c r="AX20" s="457"/>
      <c r="AY20" s="457"/>
      <c r="AZ20" s="457"/>
      <c r="BA20" s="457"/>
      <c r="BB20" s="457"/>
      <c r="BC20" s="457"/>
      <c r="BD20" s="457"/>
      <c r="BE20" s="457"/>
      <c r="BF20" s="457"/>
      <c r="BG20" s="457"/>
      <c r="BH20" s="457"/>
      <c r="BI20" s="457"/>
      <c r="BJ20" s="457"/>
      <c r="BK20" s="457"/>
      <c r="BL20" s="457"/>
      <c r="BM20" s="457"/>
      <c r="BN20" s="457"/>
      <c r="BO20" s="457"/>
    </row>
    <row r="21" spans="1:67" ht="33.75" customHeight="1" thickBot="1">
      <c r="A21" s="114" t="s">
        <v>28</v>
      </c>
      <c r="B21" s="115"/>
      <c r="C21" s="115" t="s">
        <v>14</v>
      </c>
      <c r="D21" s="116" t="s">
        <v>14</v>
      </c>
      <c r="E21" s="116" t="s">
        <v>14</v>
      </c>
      <c r="F21" s="116" t="s">
        <v>14</v>
      </c>
      <c r="G21" s="457"/>
      <c r="H21" s="457"/>
      <c r="I21" s="457"/>
      <c r="J21" s="457"/>
      <c r="K21" s="457"/>
      <c r="L21" s="457"/>
      <c r="M21" s="457"/>
      <c r="N21" s="457"/>
      <c r="O21" s="457"/>
      <c r="P21" s="457"/>
      <c r="Q21" s="457"/>
      <c r="R21" s="457"/>
      <c r="S21" s="457"/>
      <c r="T21" s="457"/>
      <c r="U21" s="457"/>
      <c r="V21" s="457"/>
      <c r="W21" s="457"/>
      <c r="X21" s="457"/>
      <c r="Y21" s="457"/>
      <c r="Z21" s="457"/>
      <c r="AA21" s="457"/>
      <c r="AB21" s="457"/>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7"/>
      <c r="BC21" s="457"/>
      <c r="BD21" s="457"/>
      <c r="BE21" s="457"/>
      <c r="BF21" s="457"/>
      <c r="BG21" s="457"/>
      <c r="BH21" s="457"/>
      <c r="BI21" s="457"/>
      <c r="BJ21" s="457"/>
      <c r="BK21" s="457"/>
      <c r="BL21" s="457"/>
      <c r="BM21" s="457"/>
      <c r="BN21" s="457"/>
      <c r="BO21" s="457"/>
    </row>
    <row r="22" spans="1:67" ht="18.75" thickTop="1">
      <c r="A22" s="472"/>
      <c r="B22" s="472"/>
      <c r="C22" s="472" t="s">
        <v>361</v>
      </c>
      <c r="D22" s="472" t="s">
        <v>279</v>
      </c>
      <c r="E22" s="472" t="s">
        <v>279</v>
      </c>
      <c r="F22" s="472"/>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457"/>
      <c r="BH22" s="457"/>
      <c r="BI22" s="457"/>
      <c r="BJ22" s="457"/>
      <c r="BK22" s="457"/>
      <c r="BL22" s="457"/>
      <c r="BM22" s="457"/>
      <c r="BN22" s="457"/>
      <c r="BO22" s="457"/>
    </row>
    <row r="23" spans="1:67">
      <c r="A23" s="472"/>
      <c r="B23" s="472"/>
      <c r="C23" s="472" t="s">
        <v>361</v>
      </c>
      <c r="D23" s="472" t="s">
        <v>27</v>
      </c>
      <c r="E23" s="472" t="s">
        <v>27</v>
      </c>
      <c r="F23" s="472"/>
      <c r="G23" s="457"/>
      <c r="H23" s="457"/>
      <c r="I23" s="457"/>
      <c r="J23" s="457"/>
      <c r="K23" s="457"/>
      <c r="L23" s="457"/>
      <c r="M23" s="457"/>
      <c r="N23" s="457"/>
      <c r="O23" s="457"/>
      <c r="P23" s="457"/>
      <c r="Q23" s="457"/>
      <c r="R23" s="457"/>
      <c r="S23" s="457"/>
      <c r="T23" s="457"/>
      <c r="U23" s="457"/>
      <c r="V23" s="457"/>
      <c r="W23" s="457"/>
      <c r="X23" s="457"/>
      <c r="Y23" s="457"/>
      <c r="Z23" s="457"/>
      <c r="AA23" s="457"/>
      <c r="AB23" s="457"/>
      <c r="AC23" s="457"/>
      <c r="AD23" s="457"/>
      <c r="AE23" s="457"/>
      <c r="AF23" s="457"/>
      <c r="AG23" s="457"/>
      <c r="AH23" s="457"/>
      <c r="AI23" s="457"/>
      <c r="AJ23" s="457"/>
      <c r="AK23" s="457"/>
      <c r="AL23" s="457"/>
      <c r="AM23" s="457"/>
      <c r="AN23" s="457"/>
      <c r="AO23" s="457"/>
      <c r="AP23" s="457"/>
      <c r="AQ23" s="457"/>
      <c r="AR23" s="457"/>
      <c r="AS23" s="457"/>
      <c r="AT23" s="457"/>
      <c r="AU23" s="457"/>
      <c r="AV23" s="457"/>
      <c r="AW23" s="457"/>
      <c r="AX23" s="457"/>
      <c r="AY23" s="457"/>
      <c r="AZ23" s="457"/>
      <c r="BA23" s="457"/>
      <c r="BB23" s="457"/>
      <c r="BC23" s="457"/>
      <c r="BD23" s="457"/>
      <c r="BE23" s="457"/>
      <c r="BF23" s="457"/>
      <c r="BG23" s="457"/>
      <c r="BH23" s="457"/>
      <c r="BI23" s="457"/>
      <c r="BJ23" s="457"/>
      <c r="BK23" s="457"/>
      <c r="BL23" s="457"/>
      <c r="BM23" s="457"/>
      <c r="BN23" s="457"/>
      <c r="BO23" s="457"/>
    </row>
    <row r="24" spans="1:67">
      <c r="A24" s="472"/>
      <c r="B24" s="472"/>
      <c r="C24" s="472" t="s">
        <v>361</v>
      </c>
      <c r="D24" s="472" t="s">
        <v>279</v>
      </c>
      <c r="E24" s="472" t="s">
        <v>279</v>
      </c>
      <c r="F24" s="472"/>
      <c r="G24" s="457"/>
      <c r="H24" s="457"/>
      <c r="I24" s="457"/>
      <c r="J24" s="457"/>
      <c r="K24" s="457"/>
      <c r="L24" s="457"/>
      <c r="M24" s="457"/>
      <c r="N24" s="457"/>
      <c r="O24" s="457"/>
      <c r="P24" s="457"/>
      <c r="Q24" s="457"/>
      <c r="R24" s="457"/>
      <c r="S24" s="457"/>
      <c r="T24" s="457"/>
      <c r="U24" s="457"/>
      <c r="V24" s="457"/>
      <c r="W24" s="457"/>
      <c r="X24" s="457"/>
      <c r="Y24" s="457"/>
      <c r="Z24" s="457"/>
      <c r="AA24" s="457"/>
      <c r="AB24" s="457"/>
      <c r="AC24" s="457"/>
      <c r="AD24" s="457"/>
      <c r="AE24" s="457"/>
      <c r="AF24" s="457"/>
      <c r="AG24" s="457"/>
      <c r="AH24" s="457"/>
      <c r="AI24" s="457"/>
      <c r="AJ24" s="457"/>
      <c r="AK24" s="457"/>
      <c r="AL24" s="457"/>
      <c r="AM24" s="457"/>
      <c r="AN24" s="457"/>
      <c r="AO24" s="457"/>
      <c r="AP24" s="457"/>
      <c r="AQ24" s="457"/>
      <c r="AR24" s="457"/>
      <c r="AS24" s="457"/>
      <c r="AT24" s="457"/>
      <c r="AU24" s="457"/>
      <c r="AV24" s="457"/>
      <c r="AW24" s="457"/>
      <c r="AX24" s="457"/>
      <c r="AY24" s="457"/>
      <c r="AZ24" s="457"/>
      <c r="BA24" s="457"/>
      <c r="BB24" s="457"/>
      <c r="BC24" s="457"/>
      <c r="BD24" s="457"/>
      <c r="BE24" s="457"/>
      <c r="BF24" s="457"/>
      <c r="BG24" s="457"/>
      <c r="BH24" s="457"/>
      <c r="BI24" s="457"/>
      <c r="BJ24" s="457"/>
      <c r="BK24" s="457"/>
      <c r="BL24" s="457"/>
      <c r="BM24" s="457"/>
      <c r="BN24" s="457"/>
      <c r="BO24" s="457"/>
    </row>
    <row r="25" spans="1:67">
      <c r="A25" s="472"/>
      <c r="B25" s="472"/>
      <c r="C25" s="472" t="s">
        <v>361</v>
      </c>
      <c r="D25" s="472" t="s">
        <v>16</v>
      </c>
      <c r="E25" s="472" t="s">
        <v>16</v>
      </c>
      <c r="F25" s="472"/>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c r="BB25" s="457"/>
      <c r="BC25" s="457"/>
      <c r="BD25" s="457"/>
      <c r="BE25" s="457"/>
      <c r="BF25" s="457"/>
      <c r="BG25" s="457"/>
      <c r="BH25" s="457"/>
      <c r="BI25" s="457"/>
      <c r="BJ25" s="457"/>
      <c r="BK25" s="457"/>
      <c r="BL25" s="457"/>
      <c r="BM25" s="457"/>
      <c r="BN25" s="457"/>
      <c r="BO25" s="457"/>
    </row>
    <row r="26" spans="1:67">
      <c r="A26" s="472"/>
      <c r="B26" s="472"/>
      <c r="C26" s="472"/>
      <c r="D26" s="472"/>
      <c r="E26" s="472"/>
      <c r="F26" s="457"/>
      <c r="G26" s="457"/>
      <c r="H26" s="457"/>
      <c r="I26" s="457"/>
      <c r="J26" s="457"/>
      <c r="K26" s="457"/>
      <c r="L26" s="457"/>
      <c r="M26" s="457"/>
      <c r="N26" s="457"/>
      <c r="O26" s="457"/>
      <c r="P26" s="457"/>
      <c r="Q26" s="457"/>
      <c r="R26" s="457"/>
      <c r="S26" s="457"/>
      <c r="T26" s="457"/>
      <c r="U26" s="457"/>
      <c r="V26" s="457"/>
      <c r="W26" s="457"/>
      <c r="X26" s="457"/>
      <c r="Y26" s="457"/>
      <c r="Z26" s="457"/>
      <c r="AA26" s="457"/>
      <c r="AB26" s="457"/>
      <c r="AC26" s="457"/>
      <c r="AD26" s="457"/>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c r="BB26" s="457"/>
      <c r="BC26" s="457"/>
      <c r="BD26" s="457"/>
      <c r="BE26" s="457"/>
      <c r="BF26" s="457"/>
      <c r="BG26" s="457"/>
      <c r="BH26" s="457"/>
      <c r="BI26" s="457"/>
      <c r="BJ26" s="457"/>
      <c r="BK26" s="457"/>
      <c r="BL26" s="457"/>
      <c r="BM26" s="457"/>
      <c r="BN26" s="457"/>
      <c r="BO26" s="457"/>
    </row>
    <row r="27" spans="1:67">
      <c r="A27" s="472"/>
      <c r="B27" s="472"/>
      <c r="C27" s="472"/>
      <c r="D27" s="472"/>
      <c r="E27" s="472"/>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457"/>
      <c r="BN27" s="457"/>
      <c r="BO27" s="457"/>
    </row>
    <row r="28" spans="1:67">
      <c r="A28" s="472"/>
      <c r="B28" s="472"/>
      <c r="C28" s="472"/>
      <c r="D28" s="472"/>
      <c r="E28" s="472"/>
      <c r="F28" s="457"/>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7"/>
      <c r="BD28" s="457"/>
      <c r="BE28" s="457"/>
      <c r="BF28" s="457"/>
      <c r="BG28" s="457"/>
      <c r="BH28" s="457"/>
      <c r="BI28" s="457"/>
      <c r="BJ28" s="457"/>
      <c r="BK28" s="457"/>
      <c r="BL28" s="457"/>
      <c r="BM28" s="457"/>
      <c r="BN28" s="457"/>
      <c r="BO28" s="457"/>
    </row>
    <row r="29" spans="1:67">
      <c r="A29" s="472"/>
      <c r="B29" s="472"/>
      <c r="C29" s="472"/>
      <c r="D29" s="472"/>
      <c r="E29" s="472"/>
      <c r="F29" s="457"/>
      <c r="G29" s="457"/>
      <c r="H29" s="457"/>
      <c r="I29" s="457"/>
      <c r="J29" s="457"/>
      <c r="K29" s="457"/>
      <c r="L29" s="457"/>
      <c r="M29" s="457"/>
      <c r="N29" s="457"/>
      <c r="O29" s="457"/>
      <c r="P29" s="457"/>
      <c r="Q29" s="457"/>
      <c r="R29" s="457"/>
      <c r="S29" s="457"/>
      <c r="T29" s="457"/>
      <c r="U29" s="457"/>
      <c r="V29" s="457"/>
      <c r="W29" s="457"/>
      <c r="X29" s="457"/>
      <c r="Y29" s="457"/>
      <c r="Z29" s="457"/>
      <c r="AA29" s="457"/>
      <c r="AB29" s="457"/>
      <c r="AC29" s="457"/>
      <c r="AD29" s="457"/>
      <c r="AE29" s="457"/>
      <c r="AF29" s="457"/>
      <c r="AG29" s="457"/>
      <c r="AH29" s="457"/>
      <c r="AI29" s="457"/>
      <c r="AJ29" s="457"/>
      <c r="AK29" s="457"/>
      <c r="AL29" s="457"/>
      <c r="AM29" s="457"/>
      <c r="AN29" s="457"/>
      <c r="AO29" s="457"/>
      <c r="AP29" s="457"/>
      <c r="AQ29" s="457"/>
      <c r="AR29" s="457"/>
      <c r="AS29" s="457"/>
      <c r="AT29" s="457"/>
      <c r="AU29" s="457"/>
      <c r="AV29" s="457"/>
      <c r="AW29" s="457"/>
      <c r="AX29" s="457"/>
      <c r="AY29" s="457"/>
      <c r="AZ29" s="457"/>
      <c r="BA29" s="457"/>
      <c r="BB29" s="457"/>
      <c r="BC29" s="457"/>
      <c r="BD29" s="457"/>
      <c r="BE29" s="457"/>
      <c r="BF29" s="457"/>
      <c r="BG29" s="457"/>
      <c r="BH29" s="457"/>
      <c r="BI29" s="457"/>
      <c r="BJ29" s="457"/>
      <c r="BK29" s="457"/>
      <c r="BL29" s="457"/>
      <c r="BM29" s="457"/>
      <c r="BN29" s="457"/>
      <c r="BO29" s="457"/>
    </row>
    <row r="30" spans="1:67">
      <c r="A30" s="472"/>
      <c r="B30" s="472"/>
      <c r="C30" s="472"/>
      <c r="D30" s="472"/>
      <c r="E30" s="472"/>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7"/>
      <c r="AY30" s="457"/>
      <c r="AZ30" s="457"/>
      <c r="BA30" s="457"/>
      <c r="BB30" s="457"/>
      <c r="BC30" s="457"/>
      <c r="BD30" s="457"/>
      <c r="BE30" s="457"/>
      <c r="BF30" s="457"/>
      <c r="BG30" s="457"/>
      <c r="BH30" s="457"/>
      <c r="BI30" s="457"/>
      <c r="BJ30" s="457"/>
      <c r="BK30" s="457"/>
      <c r="BL30" s="457"/>
      <c r="BM30" s="457"/>
      <c r="BN30" s="457"/>
      <c r="BO30" s="457"/>
    </row>
    <row r="31" spans="1:67">
      <c r="A31" s="472"/>
      <c r="B31" s="472"/>
      <c r="C31" s="472"/>
      <c r="D31" s="472"/>
      <c r="E31" s="472"/>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57"/>
      <c r="AE31" s="457"/>
      <c r="AF31" s="457"/>
      <c r="AG31" s="457"/>
      <c r="AH31" s="457"/>
      <c r="AI31" s="457"/>
      <c r="AJ31" s="457"/>
      <c r="AK31" s="457"/>
      <c r="AL31" s="457"/>
      <c r="AM31" s="457"/>
      <c r="AN31" s="457"/>
      <c r="AO31" s="457"/>
      <c r="AP31" s="457"/>
      <c r="AQ31" s="457"/>
      <c r="AR31" s="457"/>
      <c r="AS31" s="457"/>
      <c r="AT31" s="457"/>
      <c r="AU31" s="457"/>
      <c r="AV31" s="457"/>
      <c r="AW31" s="457"/>
      <c r="AX31" s="457"/>
      <c r="AY31" s="457"/>
      <c r="AZ31" s="457"/>
      <c r="BA31" s="457"/>
      <c r="BB31" s="457"/>
      <c r="BC31" s="457"/>
      <c r="BD31" s="457"/>
      <c r="BE31" s="457"/>
      <c r="BF31" s="457"/>
      <c r="BG31" s="457"/>
      <c r="BH31" s="457"/>
      <c r="BI31" s="457"/>
      <c r="BJ31" s="457"/>
      <c r="BK31" s="457"/>
      <c r="BL31" s="457"/>
      <c r="BM31" s="457"/>
      <c r="BN31" s="457"/>
      <c r="BO31" s="457"/>
    </row>
    <row r="32" spans="1:67">
      <c r="A32" s="472"/>
      <c r="B32" s="472"/>
      <c r="C32" s="472"/>
      <c r="D32" s="472"/>
      <c r="E32" s="472"/>
      <c r="F32" s="457"/>
      <c r="G32" s="457"/>
      <c r="H32" s="457"/>
      <c r="I32" s="457"/>
      <c r="J32" s="457"/>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7"/>
      <c r="AY32" s="457"/>
      <c r="AZ32" s="457"/>
      <c r="BA32" s="457"/>
      <c r="BB32" s="457"/>
      <c r="BC32" s="457"/>
      <c r="BD32" s="457"/>
      <c r="BE32" s="457"/>
      <c r="BF32" s="457"/>
      <c r="BG32" s="457"/>
      <c r="BH32" s="457"/>
      <c r="BI32" s="457"/>
      <c r="BJ32" s="457"/>
      <c r="BK32" s="457"/>
      <c r="BL32" s="457"/>
      <c r="BM32" s="457"/>
      <c r="BN32" s="457"/>
      <c r="BO32" s="457"/>
    </row>
    <row r="33" spans="1:67">
      <c r="A33" s="472"/>
      <c r="B33" s="472"/>
      <c r="C33" s="472"/>
      <c r="D33" s="472"/>
      <c r="E33" s="472"/>
      <c r="F33" s="457"/>
      <c r="G33" s="457"/>
      <c r="H33" s="457"/>
      <c r="I33" s="457"/>
      <c r="J33" s="457"/>
      <c r="K33" s="457"/>
      <c r="L33" s="457"/>
      <c r="M33" s="457"/>
      <c r="N33" s="457"/>
      <c r="O33" s="457"/>
      <c r="P33" s="457"/>
      <c r="Q33" s="457"/>
      <c r="R33" s="457"/>
      <c r="S33" s="457"/>
      <c r="T33" s="457"/>
      <c r="U33" s="457"/>
      <c r="V33" s="457"/>
      <c r="W33" s="457"/>
      <c r="X33" s="457"/>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7"/>
      <c r="AY33" s="457"/>
      <c r="AZ33" s="457"/>
      <c r="BA33" s="457"/>
      <c r="BB33" s="457"/>
      <c r="BC33" s="457"/>
      <c r="BD33" s="457"/>
      <c r="BE33" s="457"/>
      <c r="BF33" s="457"/>
      <c r="BG33" s="457"/>
      <c r="BH33" s="457"/>
      <c r="BI33" s="457"/>
      <c r="BJ33" s="457"/>
      <c r="BK33" s="457"/>
      <c r="BL33" s="457"/>
      <c r="BM33" s="457"/>
      <c r="BN33" s="457"/>
      <c r="BO33" s="457"/>
    </row>
    <row r="34" spans="1:67">
      <c r="A34" s="472"/>
      <c r="B34" s="472"/>
      <c r="C34" s="472"/>
      <c r="D34" s="472"/>
      <c r="E34" s="472"/>
      <c r="F34" s="457"/>
      <c r="G34" s="457"/>
      <c r="H34" s="457"/>
      <c r="I34" s="457"/>
      <c r="J34" s="457"/>
      <c r="K34" s="457"/>
      <c r="L34" s="457"/>
      <c r="M34" s="457"/>
      <c r="N34" s="457"/>
      <c r="O34" s="457"/>
      <c r="P34" s="457"/>
      <c r="Q34" s="457"/>
      <c r="R34" s="457"/>
      <c r="S34" s="457"/>
      <c r="T34" s="457"/>
      <c r="U34" s="457"/>
      <c r="V34" s="457"/>
      <c r="W34" s="457"/>
      <c r="X34" s="457"/>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7"/>
      <c r="BC34" s="457"/>
      <c r="BD34" s="457"/>
      <c r="BE34" s="457"/>
      <c r="BF34" s="457"/>
      <c r="BG34" s="457"/>
      <c r="BH34" s="457"/>
      <c r="BI34" s="457"/>
      <c r="BJ34" s="457"/>
      <c r="BK34" s="457"/>
      <c r="BL34" s="457"/>
      <c r="BM34" s="457"/>
      <c r="BN34" s="457"/>
      <c r="BO34" s="457"/>
    </row>
    <row r="35" spans="1:67">
      <c r="A35" s="472"/>
      <c r="B35" s="472"/>
      <c r="C35" s="472"/>
      <c r="D35" s="472"/>
      <c r="E35" s="472"/>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row>
    <row r="36" spans="1:67">
      <c r="A36" s="472"/>
      <c r="B36" s="472"/>
      <c r="C36" s="472"/>
      <c r="D36" s="472"/>
      <c r="E36" s="472"/>
      <c r="F36" s="457"/>
      <c r="G36" s="457"/>
      <c r="H36" s="457"/>
      <c r="I36" s="457"/>
      <c r="J36" s="457"/>
      <c r="K36" s="457"/>
      <c r="L36" s="457"/>
      <c r="M36" s="457"/>
      <c r="N36" s="457"/>
      <c r="O36" s="457"/>
      <c r="P36" s="457"/>
      <c r="Q36" s="457"/>
      <c r="R36" s="457"/>
      <c r="S36" s="457"/>
      <c r="T36" s="457"/>
      <c r="U36" s="457"/>
      <c r="V36" s="457"/>
      <c r="W36" s="457"/>
      <c r="X36" s="457"/>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7"/>
      <c r="AY36" s="457"/>
      <c r="AZ36" s="457"/>
      <c r="BA36" s="457"/>
      <c r="BB36" s="457"/>
      <c r="BC36" s="457"/>
      <c r="BD36" s="457"/>
      <c r="BE36" s="457"/>
      <c r="BF36" s="457"/>
      <c r="BG36" s="457"/>
      <c r="BH36" s="457"/>
      <c r="BI36" s="457"/>
      <c r="BJ36" s="457"/>
      <c r="BK36" s="457"/>
      <c r="BL36" s="457"/>
      <c r="BM36" s="457"/>
      <c r="BN36" s="457"/>
      <c r="BO36" s="457"/>
    </row>
    <row r="37" spans="1:67">
      <c r="A37" s="472"/>
      <c r="B37" s="472"/>
      <c r="C37" s="472"/>
      <c r="D37" s="472"/>
      <c r="E37" s="472"/>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457"/>
      <c r="BH37" s="457"/>
      <c r="BI37" s="457"/>
      <c r="BJ37" s="457"/>
      <c r="BK37" s="457"/>
      <c r="BL37" s="457"/>
      <c r="BM37" s="457"/>
      <c r="BN37" s="457"/>
      <c r="BO37" s="457"/>
    </row>
    <row r="38" spans="1:67">
      <c r="A38" s="472"/>
      <c r="B38" s="472"/>
      <c r="C38" s="472"/>
      <c r="D38" s="472"/>
      <c r="E38" s="472"/>
      <c r="F38" s="457"/>
      <c r="G38" s="457"/>
      <c r="H38" s="457"/>
      <c r="I38" s="457"/>
      <c r="J38" s="457"/>
      <c r="K38" s="457"/>
      <c r="L38" s="457"/>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457"/>
      <c r="BL38" s="457"/>
      <c r="BM38" s="457"/>
      <c r="BN38" s="457"/>
      <c r="BO38" s="457"/>
    </row>
    <row r="39" spans="1:67">
      <c r="A39" s="472"/>
      <c r="B39" s="472"/>
      <c r="C39" s="472"/>
      <c r="D39" s="472"/>
      <c r="E39" s="472"/>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c r="AV39" s="457"/>
      <c r="AW39" s="457"/>
      <c r="AX39" s="457"/>
      <c r="AY39" s="457"/>
      <c r="AZ39" s="457"/>
      <c r="BA39" s="457"/>
      <c r="BB39" s="457"/>
      <c r="BC39" s="457"/>
      <c r="BD39" s="457"/>
      <c r="BE39" s="457"/>
      <c r="BF39" s="457"/>
      <c r="BG39" s="457"/>
      <c r="BH39" s="457"/>
      <c r="BI39" s="457"/>
      <c r="BJ39" s="457"/>
      <c r="BK39" s="457"/>
      <c r="BL39" s="457"/>
      <c r="BM39" s="457"/>
      <c r="BN39" s="457"/>
      <c r="BO39" s="457"/>
    </row>
    <row r="40" spans="1:67">
      <c r="A40" s="472"/>
      <c r="B40" s="472"/>
      <c r="C40" s="472"/>
      <c r="D40" s="472"/>
      <c r="E40" s="472"/>
      <c r="F40" s="457"/>
      <c r="G40" s="457"/>
      <c r="H40" s="457"/>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457"/>
      <c r="BH40" s="457"/>
      <c r="BI40" s="457"/>
      <c r="BJ40" s="457"/>
      <c r="BK40" s="457"/>
      <c r="BL40" s="457"/>
      <c r="BM40" s="457"/>
      <c r="BN40" s="457"/>
      <c r="BO40" s="457"/>
    </row>
    <row r="41" spans="1:67">
      <c r="A41" s="472"/>
      <c r="B41" s="472"/>
      <c r="C41" s="472"/>
      <c r="D41" s="472"/>
      <c r="E41" s="472"/>
      <c r="F41" s="457"/>
      <c r="G41" s="457"/>
      <c r="H41" s="457"/>
      <c r="I41" s="457"/>
      <c r="J41" s="457"/>
      <c r="K41" s="457"/>
      <c r="L41" s="457"/>
      <c r="M41" s="457"/>
      <c r="N41" s="457"/>
      <c r="O41" s="457"/>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457"/>
      <c r="AS41" s="457"/>
      <c r="AT41" s="457"/>
      <c r="AU41" s="457"/>
      <c r="AV41" s="457"/>
      <c r="AW41" s="457"/>
      <c r="AX41" s="457"/>
      <c r="AY41" s="457"/>
      <c r="AZ41" s="457"/>
      <c r="BA41" s="457"/>
      <c r="BB41" s="457"/>
      <c r="BC41" s="457"/>
      <c r="BD41" s="457"/>
      <c r="BE41" s="457"/>
      <c r="BF41" s="457"/>
      <c r="BG41" s="457"/>
      <c r="BH41" s="457"/>
      <c r="BI41" s="457"/>
      <c r="BJ41" s="457"/>
      <c r="BK41" s="457"/>
      <c r="BL41" s="457"/>
      <c r="BM41" s="457"/>
      <c r="BN41" s="457"/>
      <c r="BO41" s="457"/>
    </row>
    <row r="42" spans="1:67">
      <c r="A42" s="472"/>
      <c r="B42" s="472"/>
      <c r="C42" s="472"/>
      <c r="D42" s="472"/>
      <c r="E42" s="472"/>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7"/>
      <c r="AM42" s="457"/>
      <c r="AN42" s="457"/>
      <c r="AO42" s="457"/>
      <c r="AP42" s="457"/>
      <c r="AQ42" s="457"/>
      <c r="AR42" s="457"/>
      <c r="AS42" s="457"/>
      <c r="AT42" s="457"/>
      <c r="AU42" s="457"/>
      <c r="AV42" s="457"/>
      <c r="AW42" s="457"/>
      <c r="AX42" s="457"/>
      <c r="AY42" s="457"/>
      <c r="AZ42" s="457"/>
      <c r="BA42" s="457"/>
      <c r="BB42" s="457"/>
      <c r="BC42" s="457"/>
      <c r="BD42" s="457"/>
      <c r="BE42" s="457"/>
      <c r="BF42" s="457"/>
      <c r="BG42" s="457"/>
      <c r="BH42" s="457"/>
      <c r="BI42" s="457"/>
      <c r="BJ42" s="457"/>
      <c r="BK42" s="457"/>
      <c r="BL42" s="457"/>
      <c r="BM42" s="457"/>
      <c r="BN42" s="457"/>
      <c r="BO42" s="457"/>
    </row>
    <row r="43" spans="1:67">
      <c r="A43" s="472"/>
      <c r="B43" s="472"/>
      <c r="C43" s="472"/>
      <c r="D43" s="472"/>
      <c r="E43" s="472"/>
      <c r="F43" s="457"/>
      <c r="G43" s="457"/>
      <c r="H43" s="457"/>
      <c r="I43" s="457"/>
      <c r="J43" s="457"/>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457"/>
      <c r="AI43" s="457"/>
      <c r="AJ43" s="457"/>
      <c r="AK43" s="457"/>
      <c r="AL43" s="457"/>
      <c r="AM43" s="457"/>
      <c r="AN43" s="457"/>
      <c r="AO43" s="457"/>
      <c r="AP43" s="457"/>
      <c r="AQ43" s="457"/>
      <c r="AR43" s="457"/>
      <c r="AS43" s="457"/>
      <c r="AT43" s="457"/>
      <c r="AU43" s="457"/>
      <c r="AV43" s="457"/>
      <c r="AW43" s="457"/>
      <c r="AX43" s="457"/>
      <c r="AY43" s="457"/>
      <c r="AZ43" s="457"/>
      <c r="BA43" s="457"/>
      <c r="BB43" s="457"/>
      <c r="BC43" s="457"/>
      <c r="BD43" s="457"/>
      <c r="BE43" s="457"/>
      <c r="BF43" s="457"/>
      <c r="BG43" s="457"/>
      <c r="BH43" s="457"/>
      <c r="BI43" s="457"/>
      <c r="BJ43" s="457"/>
      <c r="BK43" s="457"/>
      <c r="BL43" s="457"/>
      <c r="BM43" s="457"/>
      <c r="BN43" s="457"/>
      <c r="BO43" s="457"/>
    </row>
    <row r="44" spans="1:67">
      <c r="A44" s="472"/>
      <c r="B44" s="472"/>
      <c r="C44" s="472"/>
      <c r="D44" s="472"/>
      <c r="E44" s="472"/>
      <c r="F44" s="457"/>
      <c r="G44" s="457"/>
      <c r="H44" s="457"/>
      <c r="I44" s="457"/>
      <c r="J44" s="457"/>
      <c r="K44" s="457"/>
      <c r="L44" s="457"/>
      <c r="M44" s="457"/>
      <c r="N44" s="457"/>
      <c r="O44" s="457"/>
      <c r="P44" s="457"/>
      <c r="Q44" s="457"/>
      <c r="R44" s="457"/>
      <c r="S44" s="457"/>
      <c r="T44" s="457"/>
      <c r="U44" s="457"/>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7"/>
      <c r="AY44" s="457"/>
      <c r="AZ44" s="457"/>
      <c r="BA44" s="457"/>
      <c r="BB44" s="457"/>
      <c r="BC44" s="457"/>
      <c r="BD44" s="457"/>
      <c r="BE44" s="457"/>
      <c r="BF44" s="457"/>
      <c r="BG44" s="457"/>
      <c r="BH44" s="457"/>
      <c r="BI44" s="457"/>
      <c r="BJ44" s="457"/>
      <c r="BK44" s="457"/>
      <c r="BL44" s="457"/>
      <c r="BM44" s="457"/>
      <c r="BN44" s="457"/>
      <c r="BO44" s="457"/>
    </row>
    <row r="45" spans="1:67">
      <c r="A45" s="472"/>
      <c r="B45" s="472"/>
      <c r="C45" s="472"/>
      <c r="D45" s="472"/>
      <c r="E45" s="472"/>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row>
    <row r="46" spans="1:67">
      <c r="A46" s="472"/>
      <c r="B46" s="472"/>
      <c r="C46" s="472"/>
      <c r="D46" s="472"/>
      <c r="E46" s="472"/>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7"/>
      <c r="AK46" s="457"/>
      <c r="AL46" s="457"/>
      <c r="AM46" s="457"/>
      <c r="AN46" s="457"/>
      <c r="AO46" s="457"/>
      <c r="AP46" s="457"/>
      <c r="AQ46" s="457"/>
      <c r="AR46" s="457"/>
      <c r="AS46" s="457"/>
      <c r="AT46" s="457"/>
      <c r="AU46" s="457"/>
      <c r="AV46" s="457"/>
      <c r="AW46" s="457"/>
      <c r="AX46" s="457"/>
      <c r="AY46" s="457"/>
      <c r="AZ46" s="457"/>
      <c r="BA46" s="457"/>
      <c r="BB46" s="457"/>
      <c r="BC46" s="457"/>
      <c r="BD46" s="457"/>
      <c r="BE46" s="457"/>
      <c r="BF46" s="457"/>
      <c r="BG46" s="457"/>
      <c r="BH46" s="457"/>
      <c r="BI46" s="457"/>
      <c r="BJ46" s="457"/>
      <c r="BK46" s="457"/>
      <c r="BL46" s="457"/>
      <c r="BM46" s="457"/>
      <c r="BN46" s="457"/>
      <c r="BO46" s="457"/>
    </row>
    <row r="47" spans="1:67">
      <c r="A47" s="472"/>
      <c r="B47" s="472"/>
      <c r="C47" s="472"/>
      <c r="D47" s="472"/>
      <c r="E47" s="472"/>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457"/>
      <c r="AF47" s="457"/>
      <c r="AG47" s="457"/>
      <c r="AH47" s="457"/>
      <c r="AI47" s="457"/>
      <c r="AJ47" s="457"/>
      <c r="AK47" s="457"/>
      <c r="AL47" s="457"/>
      <c r="AM47" s="457"/>
      <c r="AN47" s="457"/>
      <c r="AO47" s="457"/>
      <c r="AP47" s="457"/>
      <c r="AQ47" s="457"/>
      <c r="AR47" s="457"/>
      <c r="AS47" s="457"/>
      <c r="AT47" s="457"/>
      <c r="AU47" s="457"/>
      <c r="AV47" s="457"/>
      <c r="AW47" s="457"/>
      <c r="AX47" s="457"/>
      <c r="AY47" s="457"/>
      <c r="AZ47" s="457"/>
      <c r="BA47" s="457"/>
      <c r="BB47" s="457"/>
      <c r="BC47" s="457"/>
      <c r="BD47" s="457"/>
      <c r="BE47" s="457"/>
      <c r="BF47" s="457"/>
      <c r="BG47" s="457"/>
      <c r="BH47" s="457"/>
      <c r="BI47" s="457"/>
      <c r="BJ47" s="457"/>
      <c r="BK47" s="457"/>
      <c r="BL47" s="457"/>
      <c r="BM47" s="457"/>
      <c r="BN47" s="457"/>
      <c r="BO47" s="457"/>
    </row>
    <row r="48" spans="1:67">
      <c r="A48" s="472"/>
      <c r="B48" s="472"/>
      <c r="C48" s="472"/>
      <c r="D48" s="472"/>
      <c r="E48" s="472"/>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c r="AG48" s="457"/>
      <c r="AH48" s="457"/>
      <c r="AI48" s="457"/>
      <c r="AJ48" s="457"/>
      <c r="AK48" s="457"/>
      <c r="AL48" s="457"/>
      <c r="AM48" s="457"/>
      <c r="AN48" s="457"/>
      <c r="AO48" s="457"/>
      <c r="AP48" s="457"/>
      <c r="AQ48" s="457"/>
      <c r="AR48" s="457"/>
      <c r="AS48" s="457"/>
      <c r="AT48" s="457"/>
      <c r="AU48" s="457"/>
      <c r="AV48" s="457"/>
      <c r="AW48" s="457"/>
      <c r="AX48" s="457"/>
      <c r="AY48" s="457"/>
      <c r="AZ48" s="457"/>
      <c r="BA48" s="457"/>
      <c r="BB48" s="457"/>
      <c r="BC48" s="457"/>
      <c r="BD48" s="457"/>
      <c r="BE48" s="457"/>
      <c r="BF48" s="457"/>
      <c r="BG48" s="457"/>
      <c r="BH48" s="457"/>
      <c r="BI48" s="457"/>
      <c r="BJ48" s="457"/>
      <c r="BK48" s="457"/>
      <c r="BL48" s="457"/>
      <c r="BM48" s="457"/>
      <c r="BN48" s="457"/>
      <c r="BO48" s="457"/>
    </row>
    <row r="49" spans="1:67">
      <c r="A49" s="472"/>
      <c r="B49" s="472"/>
      <c r="C49" s="472"/>
      <c r="D49" s="472"/>
      <c r="E49" s="472"/>
      <c r="F49" s="457"/>
      <c r="G49" s="457"/>
      <c r="H49" s="457"/>
      <c r="I49" s="457"/>
      <c r="J49" s="457"/>
      <c r="K49" s="457"/>
      <c r="L49" s="457"/>
      <c r="M49" s="457"/>
      <c r="N49" s="457"/>
      <c r="O49" s="457"/>
      <c r="P49" s="457"/>
      <c r="Q49" s="457"/>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7"/>
      <c r="AS49" s="457"/>
      <c r="AT49" s="457"/>
      <c r="AU49" s="457"/>
      <c r="AV49" s="457"/>
      <c r="AW49" s="457"/>
      <c r="AX49" s="457"/>
      <c r="AY49" s="457"/>
      <c r="AZ49" s="457"/>
      <c r="BA49" s="457"/>
      <c r="BB49" s="457"/>
      <c r="BC49" s="457"/>
      <c r="BD49" s="457"/>
      <c r="BE49" s="457"/>
      <c r="BF49" s="457"/>
      <c r="BG49" s="457"/>
      <c r="BH49" s="457"/>
      <c r="BI49" s="457"/>
      <c r="BJ49" s="457"/>
      <c r="BK49" s="457"/>
      <c r="BL49" s="457"/>
      <c r="BM49" s="457"/>
      <c r="BN49" s="457"/>
      <c r="BO49" s="457"/>
    </row>
  </sheetData>
  <mergeCells count="4">
    <mergeCell ref="B4:B5"/>
    <mergeCell ref="C4:C5"/>
    <mergeCell ref="A2:F2"/>
    <mergeCell ref="A3:F3"/>
  </mergeCells>
  <printOptions horizontalCentered="1" verticalCentered="1"/>
  <pageMargins left="0.19685039370078741" right="0.19685039370078741" top="0.19685039370078741" bottom="0.19685039370078741" header="0" footer="0"/>
  <pageSetup scale="63" fitToHeight="5"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030A0"/>
    <pageSetUpPr fitToPage="1"/>
  </sheetPr>
  <dimension ref="A1:BZ44"/>
  <sheetViews>
    <sheetView zoomScale="80" zoomScaleNormal="80" zoomScaleSheetLayoutView="50" workbookViewId="0">
      <pane xSplit="1" ySplit="6" topLeftCell="B7" activePane="bottomRight" state="frozen"/>
      <selection activeCell="AX71" sqref="AX71"/>
      <selection pane="topRight" activeCell="AX71" sqref="AX71"/>
      <selection pane="bottomLeft" activeCell="AX71" sqref="AX71"/>
      <selection pane="bottomRight" activeCell="B6" sqref="B6:J24"/>
    </sheetView>
  </sheetViews>
  <sheetFormatPr baseColWidth="10" defaultColWidth="9.85546875" defaultRowHeight="14.25"/>
  <cols>
    <col min="1" max="1" width="58.7109375" style="638" customWidth="1"/>
    <col min="2" max="2" width="21.42578125" style="608" customWidth="1"/>
    <col min="3" max="4" width="19.7109375" style="608" customWidth="1"/>
    <col min="5" max="6" width="23.42578125" style="608" customWidth="1"/>
    <col min="7" max="7" width="22.42578125" style="608" customWidth="1"/>
    <col min="8" max="8" width="23.140625" style="608" customWidth="1"/>
    <col min="9" max="9" width="24.140625" style="608" hidden="1" customWidth="1"/>
    <col min="10" max="10" width="15.28515625" style="608" customWidth="1"/>
    <col min="11" max="12" width="9.85546875" style="608" customWidth="1"/>
    <col min="13" max="13" width="16.28515625" style="608" customWidth="1"/>
    <col min="14" max="78" width="9.85546875" style="608" customWidth="1"/>
    <col min="79" max="16384" width="9.85546875" style="608"/>
  </cols>
  <sheetData>
    <row r="1" spans="1:78" s="603" customFormat="1" ht="15.75" thickBot="1">
      <c r="A1" s="602"/>
    </row>
    <row r="2" spans="1:78" s="605" customFormat="1" ht="42.75" customHeight="1" thickTop="1">
      <c r="A2" s="979" t="str">
        <f>CONCATENATE("ESTRUCTURAS DE PRECIOS PARA LA MEZCLA DE BIOCOMBUSTIBLE PARA USO EN MOTORES DIESEL CON EL ACPM VIGENTES A PARTIR DEL 01 DE ",'[9]COMBUSTIBLES '!$A$1)</f>
        <v>ESTRUCTURAS DE PRECIOS PARA LA MEZCLA DE BIOCOMBUSTIBLE PARA USO EN MOTORES DIESEL CON EL ACPM VIGENTES A PARTIR DEL 01 DE MARZO DE 2013</v>
      </c>
      <c r="B2" s="980"/>
      <c r="C2" s="980"/>
      <c r="D2" s="980"/>
      <c r="E2" s="980"/>
      <c r="F2" s="980"/>
      <c r="G2" s="980"/>
      <c r="H2" s="980"/>
      <c r="I2" s="980"/>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c r="BS2" s="604"/>
      <c r="BT2" s="604"/>
      <c r="BU2" s="604"/>
      <c r="BV2" s="604"/>
      <c r="BW2" s="604"/>
      <c r="BX2" s="604"/>
      <c r="BY2" s="604"/>
      <c r="BZ2" s="604"/>
    </row>
    <row r="3" spans="1:78" s="605" customFormat="1" ht="19.5" customHeight="1">
      <c r="A3" s="981" t="s">
        <v>18</v>
      </c>
      <c r="B3" s="982"/>
      <c r="C3" s="982"/>
      <c r="D3" s="982"/>
      <c r="E3" s="982"/>
      <c r="F3" s="982"/>
      <c r="G3" s="982"/>
      <c r="H3" s="982"/>
      <c r="I3" s="982"/>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row>
    <row r="4" spans="1:78" s="609" customFormat="1" ht="56.25" customHeight="1">
      <c r="A4" s="983" t="s">
        <v>7</v>
      </c>
      <c r="B4" s="606" t="s">
        <v>347</v>
      </c>
      <c r="C4" s="986" t="s">
        <v>334</v>
      </c>
      <c r="D4" s="986" t="s">
        <v>335</v>
      </c>
      <c r="E4" s="607" t="s">
        <v>545</v>
      </c>
      <c r="F4" s="607" t="s">
        <v>547</v>
      </c>
      <c r="G4" s="607" t="s">
        <v>494</v>
      </c>
      <c r="H4" s="607" t="s">
        <v>493</v>
      </c>
      <c r="I4" s="607" t="s">
        <v>546</v>
      </c>
      <c r="J4" s="608"/>
      <c r="K4" s="608"/>
      <c r="L4" s="608"/>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row>
    <row r="5" spans="1:78" s="609" customFormat="1" ht="25.5" customHeight="1">
      <c r="A5" s="984"/>
      <c r="B5" s="610">
        <v>1</v>
      </c>
      <c r="C5" s="987"/>
      <c r="D5" s="987"/>
      <c r="E5" s="611">
        <v>0.02</v>
      </c>
      <c r="F5" s="611">
        <v>0.04</v>
      </c>
      <c r="G5" s="611">
        <v>0.08</v>
      </c>
      <c r="H5" s="611">
        <v>0.1</v>
      </c>
      <c r="I5" s="611">
        <v>0.02</v>
      </c>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c r="BC5" s="608"/>
      <c r="BD5" s="608"/>
      <c r="BE5" s="608"/>
      <c r="BF5" s="608"/>
      <c r="BG5" s="608"/>
      <c r="BH5" s="608"/>
      <c r="BI5" s="608"/>
      <c r="BJ5" s="608"/>
      <c r="BK5" s="608"/>
      <c r="BL5" s="608"/>
      <c r="BM5" s="608"/>
      <c r="BN5" s="608"/>
      <c r="BO5" s="608"/>
      <c r="BP5" s="608"/>
      <c r="BQ5" s="608"/>
      <c r="BR5" s="608"/>
      <c r="BS5" s="608"/>
      <c r="BT5" s="608"/>
      <c r="BU5" s="608"/>
      <c r="BV5" s="608"/>
      <c r="BW5" s="608"/>
      <c r="BX5" s="608"/>
      <c r="BY5" s="608"/>
      <c r="BZ5" s="608"/>
    </row>
    <row r="6" spans="1:78" s="609" customFormat="1" ht="35.25" customHeight="1" thickBot="1">
      <c r="A6" s="985"/>
      <c r="B6" s="678" t="s">
        <v>719</v>
      </c>
      <c r="C6" s="678" t="s">
        <v>719</v>
      </c>
      <c r="D6" s="678" t="s">
        <v>719</v>
      </c>
      <c r="E6" s="679" t="s">
        <v>719</v>
      </c>
      <c r="F6" s="679" t="s">
        <v>719</v>
      </c>
      <c r="G6" s="679" t="s">
        <v>719</v>
      </c>
      <c r="H6" s="679" t="s">
        <v>719</v>
      </c>
      <c r="I6" s="612" t="s">
        <v>719</v>
      </c>
      <c r="J6" s="608"/>
      <c r="K6" s="608"/>
      <c r="L6" s="608"/>
      <c r="M6" s="608"/>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c r="BC6" s="608"/>
      <c r="BD6" s="608"/>
      <c r="BE6" s="608"/>
      <c r="BF6" s="608"/>
      <c r="BG6" s="608"/>
      <c r="BH6" s="608"/>
      <c r="BI6" s="608"/>
      <c r="BJ6" s="608"/>
      <c r="BK6" s="608"/>
      <c r="BL6" s="608"/>
      <c r="BM6" s="608"/>
      <c r="BN6" s="608"/>
      <c r="BO6" s="608"/>
      <c r="BP6" s="608"/>
      <c r="BQ6" s="608"/>
      <c r="BR6" s="608"/>
      <c r="BS6" s="608"/>
      <c r="BT6" s="608"/>
      <c r="BU6" s="608"/>
      <c r="BV6" s="608"/>
      <c r="BW6" s="608"/>
      <c r="BX6" s="608"/>
      <c r="BY6" s="608"/>
      <c r="BZ6" s="608"/>
    </row>
    <row r="7" spans="1:78" s="614" customFormat="1" ht="31.5" customHeight="1" thickTop="1">
      <c r="A7" s="906" t="s">
        <v>0</v>
      </c>
      <c r="B7" s="680">
        <v>10574.9</v>
      </c>
      <c r="C7" s="680">
        <v>3999.53</v>
      </c>
      <c r="D7" s="680">
        <v>3999.53</v>
      </c>
      <c r="E7" s="681"/>
      <c r="F7" s="681"/>
      <c r="G7" s="682"/>
      <c r="H7" s="681"/>
      <c r="I7" s="640"/>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613"/>
      <c r="AN7" s="613"/>
      <c r="AO7" s="613"/>
      <c r="AP7" s="613"/>
      <c r="AQ7" s="613"/>
      <c r="AR7" s="613"/>
      <c r="AS7" s="613"/>
      <c r="AT7" s="613"/>
      <c r="AU7" s="613"/>
      <c r="AV7" s="613"/>
      <c r="AW7" s="613"/>
      <c r="AX7" s="613"/>
      <c r="AY7" s="613"/>
      <c r="AZ7" s="613"/>
      <c r="BA7" s="613"/>
      <c r="BB7" s="613"/>
      <c r="BC7" s="613"/>
      <c r="BD7" s="613"/>
      <c r="BE7" s="613"/>
      <c r="BF7" s="613"/>
      <c r="BG7" s="613"/>
      <c r="BH7" s="613"/>
      <c r="BI7" s="613"/>
      <c r="BJ7" s="613"/>
      <c r="BK7" s="613"/>
      <c r="BL7" s="613"/>
      <c r="BM7" s="613"/>
      <c r="BN7" s="613"/>
      <c r="BO7" s="613"/>
      <c r="BP7" s="613"/>
      <c r="BQ7" s="613"/>
      <c r="BR7" s="613"/>
      <c r="BS7" s="613"/>
      <c r="BT7" s="613"/>
      <c r="BU7" s="613"/>
      <c r="BV7" s="613"/>
      <c r="BW7" s="613"/>
      <c r="BX7" s="613"/>
      <c r="BY7" s="613"/>
      <c r="BZ7" s="613"/>
    </row>
    <row r="8" spans="1:78" s="614" customFormat="1" ht="31.5" customHeight="1">
      <c r="A8" s="907" t="s">
        <v>36</v>
      </c>
      <c r="B8" s="683"/>
      <c r="C8" s="684"/>
      <c r="D8" s="684"/>
      <c r="E8" s="685">
        <v>3919.54</v>
      </c>
      <c r="F8" s="685">
        <v>3839.55</v>
      </c>
      <c r="G8" s="685">
        <v>3679.57</v>
      </c>
      <c r="H8" s="685">
        <v>3599.58</v>
      </c>
      <c r="I8" s="641">
        <v>3919.55</v>
      </c>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613"/>
      <c r="AL8" s="613"/>
      <c r="AM8" s="613"/>
      <c r="AN8" s="613"/>
      <c r="AO8" s="613"/>
      <c r="AP8" s="613"/>
      <c r="AQ8" s="613"/>
      <c r="AR8" s="613"/>
      <c r="AS8" s="613"/>
      <c r="AT8" s="613"/>
      <c r="AU8" s="613"/>
      <c r="AV8" s="613"/>
      <c r="AW8" s="613"/>
      <c r="AX8" s="613"/>
      <c r="AY8" s="613"/>
      <c r="AZ8" s="613"/>
      <c r="BA8" s="613"/>
      <c r="BB8" s="613"/>
      <c r="BC8" s="613"/>
      <c r="BD8" s="613"/>
      <c r="BE8" s="613"/>
      <c r="BF8" s="613"/>
      <c r="BG8" s="613"/>
      <c r="BH8" s="613"/>
      <c r="BI8" s="613"/>
      <c r="BJ8" s="613"/>
      <c r="BK8" s="613"/>
      <c r="BL8" s="613"/>
      <c r="BM8" s="613"/>
      <c r="BN8" s="613"/>
      <c r="BO8" s="613"/>
      <c r="BP8" s="613"/>
      <c r="BQ8" s="613"/>
      <c r="BR8" s="613"/>
      <c r="BS8" s="613"/>
      <c r="BT8" s="613"/>
      <c r="BU8" s="613"/>
      <c r="BV8" s="613"/>
      <c r="BW8" s="613"/>
      <c r="BX8" s="613"/>
      <c r="BY8" s="613"/>
      <c r="BZ8" s="613"/>
    </row>
    <row r="9" spans="1:78" s="614" customFormat="1" ht="31.5" customHeight="1">
      <c r="A9" s="907" t="s">
        <v>439</v>
      </c>
      <c r="B9" s="686"/>
      <c r="C9" s="686"/>
      <c r="D9" s="686"/>
      <c r="E9" s="685">
        <v>211.5</v>
      </c>
      <c r="F9" s="685">
        <v>423</v>
      </c>
      <c r="G9" s="685">
        <v>845.99</v>
      </c>
      <c r="H9" s="685">
        <v>1057.49</v>
      </c>
      <c r="I9" s="641">
        <v>211.5</v>
      </c>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3"/>
      <c r="AZ9" s="613"/>
      <c r="BA9" s="613"/>
      <c r="BB9" s="613"/>
      <c r="BC9" s="613"/>
      <c r="BD9" s="613"/>
      <c r="BE9" s="613"/>
      <c r="BF9" s="613"/>
      <c r="BG9" s="613"/>
      <c r="BH9" s="613"/>
      <c r="BI9" s="613"/>
      <c r="BJ9" s="613"/>
      <c r="BK9" s="613"/>
      <c r="BL9" s="613"/>
      <c r="BM9" s="613"/>
      <c r="BN9" s="613"/>
      <c r="BO9" s="613"/>
      <c r="BP9" s="613"/>
      <c r="BQ9" s="613"/>
      <c r="BR9" s="613"/>
      <c r="BS9" s="613"/>
      <c r="BT9" s="613"/>
      <c r="BU9" s="613"/>
      <c r="BV9" s="613"/>
      <c r="BW9" s="613"/>
      <c r="BX9" s="613"/>
      <c r="BY9" s="613"/>
      <c r="BZ9" s="613"/>
    </row>
    <row r="10" spans="1:78" s="614" customFormat="1" ht="31.5" customHeight="1">
      <c r="A10" s="907" t="s">
        <v>548</v>
      </c>
      <c r="B10" s="686"/>
      <c r="C10" s="686"/>
      <c r="D10" s="686"/>
      <c r="E10" s="685">
        <v>4131.04</v>
      </c>
      <c r="F10" s="685">
        <v>4262.55</v>
      </c>
      <c r="G10" s="685">
        <v>4525.5600000000004</v>
      </c>
      <c r="H10" s="685">
        <v>4657.07</v>
      </c>
      <c r="I10" s="641">
        <v>4131.05</v>
      </c>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3"/>
      <c r="AY10" s="613"/>
      <c r="AZ10" s="613"/>
      <c r="BA10" s="613"/>
      <c r="BB10" s="613"/>
      <c r="BC10" s="613"/>
      <c r="BD10" s="613"/>
      <c r="BE10" s="613"/>
      <c r="BF10" s="613"/>
      <c r="BG10" s="613"/>
      <c r="BH10" s="613"/>
      <c r="BI10" s="613"/>
      <c r="BJ10" s="613"/>
      <c r="BK10" s="613"/>
      <c r="BL10" s="613"/>
      <c r="BM10" s="613"/>
      <c r="BN10" s="613"/>
      <c r="BO10" s="613"/>
      <c r="BP10" s="613"/>
      <c r="BQ10" s="613"/>
      <c r="BR10" s="613"/>
      <c r="BS10" s="613"/>
      <c r="BT10" s="613"/>
      <c r="BU10" s="613"/>
      <c r="BV10" s="613"/>
      <c r="BW10" s="613"/>
      <c r="BX10" s="613"/>
      <c r="BY10" s="613"/>
      <c r="BZ10" s="613"/>
    </row>
    <row r="11" spans="1:78" s="614" customFormat="1" ht="31.5" customHeight="1">
      <c r="A11" s="907" t="s">
        <v>513</v>
      </c>
      <c r="B11" s="686"/>
      <c r="C11" s="686">
        <v>469</v>
      </c>
      <c r="D11" s="686">
        <v>469</v>
      </c>
      <c r="E11" s="685">
        <v>459.62</v>
      </c>
      <c r="F11" s="685">
        <v>450.24</v>
      </c>
      <c r="G11" s="685">
        <v>431.48</v>
      </c>
      <c r="H11" s="685">
        <v>422.1</v>
      </c>
      <c r="I11" s="641">
        <v>459.62</v>
      </c>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3"/>
      <c r="AW11" s="613"/>
      <c r="AX11" s="613"/>
      <c r="AY11" s="613"/>
      <c r="AZ11" s="613"/>
      <c r="BA11" s="613"/>
      <c r="BB11" s="613"/>
      <c r="BC11" s="613"/>
      <c r="BD11" s="613"/>
      <c r="BE11" s="613"/>
      <c r="BF11" s="613"/>
      <c r="BG11" s="613"/>
      <c r="BH11" s="613"/>
      <c r="BI11" s="613"/>
      <c r="BJ11" s="613"/>
      <c r="BK11" s="613"/>
      <c r="BL11" s="613"/>
      <c r="BM11" s="613"/>
      <c r="BN11" s="613"/>
      <c r="BO11" s="613"/>
      <c r="BP11" s="613"/>
      <c r="BQ11" s="613"/>
      <c r="BR11" s="613"/>
      <c r="BS11" s="613"/>
      <c r="BT11" s="613"/>
      <c r="BU11" s="613"/>
      <c r="BV11" s="613"/>
      <c r="BW11" s="613"/>
      <c r="BX11" s="613"/>
      <c r="BY11" s="613"/>
      <c r="BZ11" s="613"/>
    </row>
    <row r="12" spans="1:78" s="614" customFormat="1" ht="31.5" customHeight="1">
      <c r="A12" s="907" t="s">
        <v>530</v>
      </c>
      <c r="B12" s="686"/>
      <c r="C12" s="686" t="s">
        <v>624</v>
      </c>
      <c r="D12" s="686" t="s">
        <v>624</v>
      </c>
      <c r="E12" s="685" t="s">
        <v>624</v>
      </c>
      <c r="F12" s="685" t="s">
        <v>624</v>
      </c>
      <c r="G12" s="685" t="s">
        <v>624</v>
      </c>
      <c r="H12" s="685" t="s">
        <v>624</v>
      </c>
      <c r="I12" s="641"/>
      <c r="J12" s="613"/>
      <c r="K12" s="613"/>
      <c r="L12" s="613"/>
      <c r="M12" s="613"/>
      <c r="N12" s="613"/>
      <c r="O12" s="613"/>
      <c r="P12" s="613"/>
      <c r="Q12" s="613"/>
      <c r="R12" s="613"/>
      <c r="S12" s="613"/>
      <c r="T12" s="613"/>
      <c r="U12" s="613"/>
      <c r="V12" s="613"/>
      <c r="W12" s="613"/>
      <c r="X12" s="613"/>
      <c r="Y12" s="613"/>
      <c r="Z12" s="613"/>
      <c r="AA12" s="613"/>
      <c r="AB12" s="613"/>
      <c r="AC12" s="613"/>
      <c r="AD12" s="613"/>
      <c r="AE12" s="613"/>
      <c r="AF12" s="613"/>
      <c r="AG12" s="613"/>
      <c r="AH12" s="613"/>
      <c r="AI12" s="613"/>
      <c r="AJ12" s="613"/>
      <c r="AK12" s="613"/>
      <c r="AL12" s="613"/>
      <c r="AM12" s="613"/>
      <c r="AN12" s="613"/>
      <c r="AO12" s="613"/>
      <c r="AP12" s="613"/>
      <c r="AQ12" s="613"/>
      <c r="AR12" s="613"/>
      <c r="AS12" s="613"/>
      <c r="AT12" s="613"/>
      <c r="AU12" s="613"/>
      <c r="AV12" s="613"/>
      <c r="AW12" s="613"/>
      <c r="AX12" s="613"/>
      <c r="AY12" s="613"/>
      <c r="AZ12" s="613"/>
      <c r="BA12" s="613"/>
      <c r="BB12" s="613"/>
      <c r="BC12" s="613"/>
      <c r="BD12" s="613"/>
      <c r="BE12" s="613"/>
      <c r="BF12" s="613"/>
      <c r="BG12" s="613"/>
      <c r="BH12" s="613"/>
      <c r="BI12" s="613"/>
      <c r="BJ12" s="613"/>
      <c r="BK12" s="613"/>
      <c r="BL12" s="613"/>
      <c r="BM12" s="613"/>
      <c r="BN12" s="613"/>
      <c r="BO12" s="613"/>
      <c r="BP12" s="613"/>
      <c r="BQ12" s="613"/>
      <c r="BR12" s="613"/>
      <c r="BS12" s="613"/>
      <c r="BT12" s="613"/>
      <c r="BU12" s="613"/>
      <c r="BV12" s="613"/>
      <c r="BW12" s="613"/>
      <c r="BX12" s="613"/>
      <c r="BY12" s="613"/>
      <c r="BZ12" s="613"/>
    </row>
    <row r="13" spans="1:78" s="614" customFormat="1" ht="31.5" customHeight="1">
      <c r="A13" s="907" t="s">
        <v>700</v>
      </c>
      <c r="B13" s="686"/>
      <c r="C13" s="686">
        <v>152</v>
      </c>
      <c r="D13" s="686">
        <v>152</v>
      </c>
      <c r="E13" s="685">
        <v>148.96</v>
      </c>
      <c r="F13" s="685">
        <v>145.91999999999999</v>
      </c>
      <c r="G13" s="685">
        <v>139.84</v>
      </c>
      <c r="H13" s="685">
        <v>136.80000000000001</v>
      </c>
      <c r="I13" s="641"/>
      <c r="J13" s="613"/>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3"/>
      <c r="AW13" s="613"/>
      <c r="AX13" s="613"/>
      <c r="AY13" s="613"/>
      <c r="AZ13" s="613"/>
      <c r="BA13" s="613"/>
      <c r="BB13" s="613"/>
      <c r="BC13" s="613"/>
      <c r="BD13" s="613"/>
      <c r="BE13" s="613"/>
      <c r="BF13" s="613"/>
      <c r="BG13" s="613"/>
      <c r="BH13" s="613"/>
      <c r="BI13" s="613"/>
      <c r="BJ13" s="613"/>
      <c r="BK13" s="613"/>
      <c r="BL13" s="613"/>
      <c r="BM13" s="613"/>
      <c r="BN13" s="613"/>
      <c r="BO13" s="613"/>
      <c r="BP13" s="613"/>
      <c r="BQ13" s="613"/>
      <c r="BR13" s="613"/>
      <c r="BS13" s="613"/>
      <c r="BT13" s="613"/>
      <c r="BU13" s="613"/>
      <c r="BV13" s="613"/>
      <c r="BW13" s="613"/>
      <c r="BX13" s="613"/>
      <c r="BY13" s="613"/>
      <c r="BZ13" s="613"/>
    </row>
    <row r="14" spans="1:78" s="614" customFormat="1" ht="31.5" customHeight="1">
      <c r="A14" s="907" t="s">
        <v>9</v>
      </c>
      <c r="B14" s="686"/>
      <c r="C14" s="686">
        <v>7.45</v>
      </c>
      <c r="D14" s="686">
        <v>7.45</v>
      </c>
      <c r="E14" s="686">
        <v>7.45</v>
      </c>
      <c r="F14" s="686">
        <v>7.45</v>
      </c>
      <c r="G14" s="686">
        <v>7.45</v>
      </c>
      <c r="H14" s="686">
        <v>7.45</v>
      </c>
      <c r="I14" s="641">
        <v>5.13</v>
      </c>
      <c r="J14" s="613"/>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3"/>
      <c r="AW14" s="613"/>
      <c r="AX14" s="613"/>
      <c r="AY14" s="613"/>
      <c r="AZ14" s="613"/>
      <c r="BA14" s="613"/>
      <c r="BB14" s="613"/>
      <c r="BC14" s="613"/>
      <c r="BD14" s="613"/>
      <c r="BE14" s="613"/>
      <c r="BF14" s="613"/>
      <c r="BG14" s="613"/>
      <c r="BH14" s="613"/>
      <c r="BI14" s="613"/>
      <c r="BJ14" s="613"/>
      <c r="BK14" s="613"/>
      <c r="BL14" s="613"/>
      <c r="BM14" s="613"/>
      <c r="BN14" s="613"/>
      <c r="BO14" s="613"/>
      <c r="BP14" s="613"/>
      <c r="BQ14" s="613"/>
      <c r="BR14" s="613"/>
      <c r="BS14" s="613"/>
      <c r="BT14" s="613"/>
      <c r="BU14" s="613"/>
      <c r="BV14" s="613"/>
      <c r="BW14" s="613"/>
      <c r="BX14" s="613"/>
      <c r="BY14" s="613"/>
      <c r="BZ14" s="613"/>
    </row>
    <row r="15" spans="1:78" s="614" customFormat="1" ht="31.5" customHeight="1">
      <c r="A15" s="907" t="s">
        <v>495</v>
      </c>
      <c r="B15" s="686"/>
      <c r="C15" s="686" t="s">
        <v>10</v>
      </c>
      <c r="D15" s="686" t="s">
        <v>10</v>
      </c>
      <c r="E15" s="685" t="s">
        <v>10</v>
      </c>
      <c r="F15" s="685" t="s">
        <v>10</v>
      </c>
      <c r="G15" s="685" t="s">
        <v>10</v>
      </c>
      <c r="H15" s="685" t="s">
        <v>10</v>
      </c>
      <c r="I15" s="641" t="s">
        <v>10</v>
      </c>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3"/>
      <c r="BE15" s="613"/>
      <c r="BF15" s="613"/>
      <c r="BG15" s="613"/>
      <c r="BH15" s="613"/>
      <c r="BI15" s="613"/>
      <c r="BJ15" s="613"/>
      <c r="BK15" s="613"/>
      <c r="BL15" s="613"/>
      <c r="BM15" s="613"/>
      <c r="BN15" s="613"/>
      <c r="BO15" s="613"/>
      <c r="BP15" s="613"/>
      <c r="BQ15" s="613"/>
      <c r="BR15" s="613"/>
      <c r="BS15" s="613"/>
      <c r="BT15" s="613"/>
      <c r="BU15" s="613"/>
      <c r="BV15" s="613"/>
      <c r="BW15" s="613"/>
      <c r="BX15" s="613"/>
      <c r="BY15" s="613"/>
      <c r="BZ15" s="613"/>
    </row>
    <row r="16" spans="1:78" s="614" customFormat="1" ht="31.5" customHeight="1">
      <c r="A16" s="907" t="s">
        <v>496</v>
      </c>
      <c r="B16" s="686" t="s">
        <v>361</v>
      </c>
      <c r="C16" s="686"/>
      <c r="D16" s="686"/>
      <c r="E16" s="685" t="s">
        <v>14</v>
      </c>
      <c r="F16" s="685" t="s">
        <v>14</v>
      </c>
      <c r="G16" s="685" t="s">
        <v>14</v>
      </c>
      <c r="H16" s="685" t="s">
        <v>14</v>
      </c>
      <c r="I16" s="641" t="s">
        <v>14</v>
      </c>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3"/>
      <c r="AM16" s="613"/>
      <c r="AN16" s="613"/>
      <c r="AO16" s="613"/>
      <c r="AP16" s="613"/>
      <c r="AQ16" s="613"/>
      <c r="AR16" s="613"/>
      <c r="AS16" s="613"/>
      <c r="AT16" s="613"/>
      <c r="AU16" s="613"/>
      <c r="AV16" s="613"/>
      <c r="AW16" s="613"/>
      <c r="AX16" s="613"/>
      <c r="AY16" s="613"/>
      <c r="AZ16" s="613"/>
      <c r="BA16" s="613"/>
      <c r="BB16" s="613"/>
      <c r="BC16" s="613"/>
      <c r="BD16" s="613"/>
      <c r="BE16" s="613"/>
      <c r="BF16" s="613"/>
      <c r="BG16" s="613"/>
      <c r="BH16" s="613"/>
      <c r="BI16" s="613"/>
      <c r="BJ16" s="613"/>
      <c r="BK16" s="613"/>
      <c r="BL16" s="613"/>
      <c r="BM16" s="613"/>
      <c r="BN16" s="613"/>
      <c r="BO16" s="613"/>
      <c r="BP16" s="613"/>
      <c r="BQ16" s="613"/>
      <c r="BR16" s="613"/>
      <c r="BS16" s="613"/>
      <c r="BT16" s="613"/>
      <c r="BU16" s="613"/>
      <c r="BV16" s="613"/>
      <c r="BW16" s="613"/>
      <c r="BX16" s="613"/>
      <c r="BY16" s="613"/>
      <c r="BZ16" s="613"/>
    </row>
    <row r="17" spans="1:78" s="614" customFormat="1" ht="31.5" customHeight="1">
      <c r="A17" s="192" t="s">
        <v>512</v>
      </c>
      <c r="B17" s="686"/>
      <c r="C17" s="686">
        <v>71.510000000000005</v>
      </c>
      <c r="D17" s="686">
        <v>71.510000000000005</v>
      </c>
      <c r="E17" s="685">
        <v>71.510000000000005</v>
      </c>
      <c r="F17" s="685">
        <v>71.510000000000005</v>
      </c>
      <c r="G17" s="685">
        <v>71.510000000000005</v>
      </c>
      <c r="H17" s="685">
        <v>71.510000000000005</v>
      </c>
      <c r="I17" s="641">
        <v>71.510000000000005</v>
      </c>
      <c r="J17" s="613"/>
      <c r="K17" s="613"/>
      <c r="L17" s="613"/>
      <c r="M17" s="613"/>
      <c r="N17" s="613"/>
      <c r="O17" s="613"/>
      <c r="P17" s="613"/>
      <c r="Q17" s="613"/>
      <c r="R17" s="613"/>
      <c r="S17" s="613"/>
      <c r="T17" s="613"/>
      <c r="U17" s="613"/>
      <c r="V17" s="613"/>
      <c r="W17" s="613"/>
      <c r="X17" s="613"/>
      <c r="Y17" s="613"/>
      <c r="Z17" s="613"/>
      <c r="AA17" s="613"/>
      <c r="AB17" s="613"/>
      <c r="AC17" s="613"/>
      <c r="AD17" s="613"/>
      <c r="AE17" s="613"/>
      <c r="AF17" s="613"/>
      <c r="AG17" s="613"/>
      <c r="AH17" s="613"/>
      <c r="AI17" s="613"/>
      <c r="AJ17" s="613"/>
      <c r="AK17" s="613"/>
      <c r="AL17" s="613"/>
      <c r="AM17" s="613"/>
      <c r="AN17" s="613"/>
      <c r="AO17" s="613"/>
      <c r="AP17" s="613"/>
      <c r="AQ17" s="613"/>
      <c r="AR17" s="613"/>
      <c r="AS17" s="613"/>
      <c r="AT17" s="613"/>
      <c r="AU17" s="613"/>
      <c r="AV17" s="613"/>
      <c r="AW17" s="613"/>
      <c r="AX17" s="613"/>
      <c r="AY17" s="613"/>
      <c r="AZ17" s="613"/>
      <c r="BA17" s="613"/>
      <c r="BB17" s="613"/>
      <c r="BC17" s="613"/>
      <c r="BD17" s="613"/>
      <c r="BE17" s="613"/>
      <c r="BF17" s="613"/>
      <c r="BG17" s="613"/>
      <c r="BH17" s="613"/>
      <c r="BI17" s="613"/>
      <c r="BJ17" s="613"/>
      <c r="BK17" s="613"/>
      <c r="BL17" s="613"/>
      <c r="BM17" s="613"/>
      <c r="BN17" s="613"/>
      <c r="BO17" s="613"/>
      <c r="BP17" s="613"/>
      <c r="BQ17" s="613"/>
      <c r="BR17" s="613"/>
      <c r="BS17" s="613"/>
      <c r="BT17" s="613"/>
      <c r="BU17" s="613"/>
      <c r="BV17" s="613"/>
      <c r="BW17" s="613"/>
      <c r="BX17" s="613"/>
      <c r="BY17" s="613"/>
      <c r="BZ17" s="613"/>
    </row>
    <row r="18" spans="1:78" s="614" customFormat="1" ht="31.5" customHeight="1">
      <c r="A18" s="907" t="s">
        <v>32</v>
      </c>
      <c r="B18" s="686"/>
      <c r="C18" s="686"/>
      <c r="D18" s="686"/>
      <c r="E18" s="685"/>
      <c r="F18" s="685"/>
      <c r="G18" s="685"/>
      <c r="H18" s="685"/>
      <c r="I18" s="641"/>
      <c r="J18" s="613"/>
      <c r="K18" s="613"/>
      <c r="L18" s="613"/>
      <c r="M18" s="613"/>
      <c r="N18" s="613"/>
      <c r="O18" s="613"/>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613"/>
      <c r="AZ18" s="613"/>
      <c r="BA18" s="613"/>
      <c r="BB18" s="613"/>
      <c r="BC18" s="613"/>
      <c r="BD18" s="613"/>
      <c r="BE18" s="613"/>
      <c r="BF18" s="613"/>
      <c r="BG18" s="613"/>
      <c r="BH18" s="613"/>
      <c r="BI18" s="613"/>
      <c r="BJ18" s="613"/>
      <c r="BK18" s="613"/>
      <c r="BL18" s="613"/>
      <c r="BM18" s="613"/>
      <c r="BN18" s="613"/>
      <c r="BO18" s="613"/>
      <c r="BP18" s="613"/>
      <c r="BQ18" s="613"/>
      <c r="BR18" s="613"/>
      <c r="BS18" s="613"/>
      <c r="BT18" s="613"/>
      <c r="BU18" s="613"/>
      <c r="BV18" s="613"/>
      <c r="BW18" s="613"/>
      <c r="BX18" s="613"/>
      <c r="BY18" s="613"/>
      <c r="BZ18" s="613"/>
    </row>
    <row r="19" spans="1:78" s="614" customFormat="1" ht="31.5" customHeight="1">
      <c r="A19" s="907" t="s">
        <v>39</v>
      </c>
      <c r="B19" s="687"/>
      <c r="C19" s="688"/>
      <c r="D19" s="688"/>
      <c r="E19" s="689" t="s">
        <v>361</v>
      </c>
      <c r="F19" s="689"/>
      <c r="G19" s="689" t="s">
        <v>361</v>
      </c>
      <c r="H19" s="690" t="s">
        <v>279</v>
      </c>
      <c r="I19" s="642" t="s">
        <v>279</v>
      </c>
      <c r="J19" s="613"/>
      <c r="K19" s="613"/>
      <c r="L19" s="613"/>
      <c r="M19" s="613"/>
      <c r="N19" s="613"/>
      <c r="O19" s="613"/>
      <c r="P19" s="613"/>
      <c r="Q19" s="613"/>
      <c r="R19" s="613"/>
      <c r="S19" s="613"/>
      <c r="T19" s="613"/>
      <c r="U19" s="613"/>
      <c r="V19" s="613"/>
      <c r="W19" s="613"/>
      <c r="X19" s="613"/>
      <c r="Y19" s="613"/>
      <c r="Z19" s="613"/>
      <c r="AA19" s="613"/>
      <c r="AB19" s="613"/>
      <c r="AC19" s="613"/>
      <c r="AD19" s="613"/>
      <c r="AE19" s="613"/>
      <c r="AF19" s="613"/>
      <c r="AG19" s="613"/>
      <c r="AH19" s="613"/>
      <c r="AI19" s="613"/>
      <c r="AJ19" s="613"/>
      <c r="AK19" s="613"/>
      <c r="AL19" s="613"/>
      <c r="AM19" s="613"/>
      <c r="AN19" s="613"/>
      <c r="AO19" s="613"/>
      <c r="AP19" s="613"/>
      <c r="AQ19" s="613"/>
      <c r="AR19" s="613"/>
      <c r="AS19" s="613"/>
      <c r="AT19" s="613"/>
      <c r="AU19" s="613"/>
      <c r="AV19" s="613"/>
      <c r="AW19" s="613"/>
      <c r="AX19" s="613"/>
      <c r="AY19" s="613"/>
      <c r="AZ19" s="613"/>
      <c r="BA19" s="613"/>
      <c r="BB19" s="613"/>
      <c r="BC19" s="613"/>
      <c r="BD19" s="613"/>
      <c r="BE19" s="613"/>
      <c r="BF19" s="613"/>
      <c r="BG19" s="613"/>
      <c r="BH19" s="613"/>
      <c r="BI19" s="613"/>
      <c r="BJ19" s="613"/>
      <c r="BK19" s="613"/>
      <c r="BL19" s="613"/>
      <c r="BM19" s="613"/>
      <c r="BN19" s="613"/>
      <c r="BO19" s="613"/>
      <c r="BP19" s="613"/>
      <c r="BQ19" s="613"/>
      <c r="BR19" s="613"/>
      <c r="BS19" s="613"/>
      <c r="BT19" s="613"/>
      <c r="BU19" s="613"/>
      <c r="BV19" s="613"/>
      <c r="BW19" s="613"/>
      <c r="BX19" s="613"/>
      <c r="BY19" s="613"/>
      <c r="BZ19" s="613"/>
    </row>
    <row r="20" spans="1:78" s="614" customFormat="1" ht="31.5" customHeight="1">
      <c r="A20" s="907" t="s">
        <v>33</v>
      </c>
      <c r="B20" s="687"/>
      <c r="C20" s="687"/>
      <c r="D20" s="687"/>
      <c r="E20" s="689" t="s">
        <v>361</v>
      </c>
      <c r="F20" s="689"/>
      <c r="G20" s="689" t="s">
        <v>361</v>
      </c>
      <c r="H20" s="689" t="s">
        <v>16</v>
      </c>
      <c r="I20" s="643" t="s">
        <v>16</v>
      </c>
      <c r="J20" s="613"/>
      <c r="K20" s="613"/>
      <c r="L20" s="613"/>
      <c r="M20" s="613"/>
      <c r="N20" s="613"/>
      <c r="O20" s="613"/>
      <c r="P20" s="613"/>
      <c r="Q20" s="613"/>
      <c r="R20" s="613"/>
      <c r="S20" s="613"/>
      <c r="T20" s="613"/>
      <c r="U20" s="613"/>
      <c r="V20" s="613"/>
      <c r="W20" s="613"/>
      <c r="X20" s="613"/>
      <c r="Y20" s="613"/>
      <c r="Z20" s="613"/>
      <c r="AA20" s="613"/>
      <c r="AB20" s="613"/>
      <c r="AC20" s="613"/>
      <c r="AD20" s="613"/>
      <c r="AE20" s="613"/>
      <c r="AF20" s="613"/>
      <c r="AG20" s="613"/>
      <c r="AH20" s="613"/>
      <c r="AI20" s="613"/>
      <c r="AJ20" s="613"/>
      <c r="AK20" s="613"/>
      <c r="AL20" s="613"/>
      <c r="AM20" s="613"/>
      <c r="AN20" s="613"/>
      <c r="AO20" s="613"/>
      <c r="AP20" s="613"/>
      <c r="AQ20" s="613"/>
      <c r="AR20" s="613"/>
      <c r="AS20" s="613"/>
      <c r="AT20" s="613"/>
      <c r="AU20" s="613"/>
      <c r="AV20" s="613"/>
      <c r="AW20" s="613"/>
      <c r="AX20" s="613"/>
      <c r="AY20" s="613"/>
      <c r="AZ20" s="613"/>
      <c r="BA20" s="613"/>
      <c r="BB20" s="613"/>
      <c r="BC20" s="613"/>
      <c r="BD20" s="613"/>
      <c r="BE20" s="613"/>
      <c r="BF20" s="613"/>
      <c r="BG20" s="613"/>
      <c r="BH20" s="613"/>
      <c r="BI20" s="613"/>
      <c r="BJ20" s="613"/>
      <c r="BK20" s="613"/>
      <c r="BL20" s="613"/>
      <c r="BM20" s="613"/>
      <c r="BN20" s="613"/>
      <c r="BO20" s="613"/>
      <c r="BP20" s="613"/>
      <c r="BQ20" s="613"/>
      <c r="BR20" s="613"/>
      <c r="BS20" s="613"/>
      <c r="BT20" s="613"/>
      <c r="BU20" s="613"/>
      <c r="BV20" s="613"/>
      <c r="BW20" s="613"/>
      <c r="BX20" s="613"/>
      <c r="BY20" s="613"/>
      <c r="BZ20" s="613"/>
    </row>
    <row r="21" spans="1:78" s="614" customFormat="1" ht="31.5" customHeight="1">
      <c r="A21" s="907" t="s">
        <v>13</v>
      </c>
      <c r="B21" s="687"/>
      <c r="C21" s="687"/>
      <c r="D21" s="687"/>
      <c r="E21" s="689" t="s">
        <v>361</v>
      </c>
      <c r="F21" s="689"/>
      <c r="G21" s="689" t="s">
        <v>361</v>
      </c>
      <c r="H21" s="685" t="s">
        <v>279</v>
      </c>
      <c r="I21" s="641" t="s">
        <v>279</v>
      </c>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c r="BS21" s="613"/>
      <c r="BT21" s="613"/>
      <c r="BU21" s="613"/>
      <c r="BV21" s="613"/>
      <c r="BW21" s="613"/>
      <c r="BX21" s="613"/>
      <c r="BY21" s="613"/>
      <c r="BZ21" s="613"/>
    </row>
    <row r="22" spans="1:78" s="614" customFormat="1" ht="31.5" customHeight="1">
      <c r="A22" s="907" t="s">
        <v>497</v>
      </c>
      <c r="B22" s="687"/>
      <c r="C22" s="687"/>
      <c r="D22" s="687"/>
      <c r="E22" s="689" t="s">
        <v>361</v>
      </c>
      <c r="F22" s="689"/>
      <c r="G22" s="689" t="s">
        <v>361</v>
      </c>
      <c r="H22" s="685" t="s">
        <v>279</v>
      </c>
      <c r="I22" s="641" t="s">
        <v>279</v>
      </c>
      <c r="J22" s="613"/>
      <c r="K22" s="613"/>
      <c r="L22" s="613"/>
      <c r="M22" s="613"/>
      <c r="N22" s="613"/>
      <c r="O22" s="613"/>
      <c r="P22" s="613"/>
      <c r="Q22" s="613"/>
      <c r="R22" s="613"/>
      <c r="S22" s="613"/>
      <c r="T22" s="613"/>
      <c r="U22" s="613"/>
      <c r="V22" s="613"/>
      <c r="W22" s="613"/>
      <c r="X22" s="613"/>
      <c r="Y22" s="613"/>
      <c r="Z22" s="613"/>
      <c r="AA22" s="613"/>
      <c r="AB22" s="613"/>
      <c r="AC22" s="613"/>
      <c r="AD22" s="613"/>
      <c r="AE22" s="613"/>
      <c r="AF22" s="613"/>
      <c r="AG22" s="613"/>
      <c r="AH22" s="613"/>
      <c r="AI22" s="613"/>
      <c r="AJ22" s="613"/>
      <c r="AK22" s="613"/>
      <c r="AL22" s="613"/>
      <c r="AM22" s="613"/>
      <c r="AN22" s="613"/>
      <c r="AO22" s="613"/>
      <c r="AP22" s="613"/>
      <c r="AQ22" s="613"/>
      <c r="AR22" s="613"/>
      <c r="AS22" s="613"/>
      <c r="AT22" s="613"/>
      <c r="AU22" s="613"/>
      <c r="AV22" s="613"/>
      <c r="AW22" s="613"/>
      <c r="AX22" s="613"/>
      <c r="AY22" s="613"/>
      <c r="AZ22" s="613"/>
      <c r="BA22" s="613"/>
      <c r="BB22" s="613"/>
      <c r="BC22" s="613"/>
      <c r="BD22" s="613"/>
      <c r="BE22" s="613"/>
      <c r="BF22" s="613"/>
      <c r="BG22" s="613"/>
      <c r="BH22" s="613"/>
      <c r="BI22" s="613"/>
      <c r="BJ22" s="613"/>
      <c r="BK22" s="613"/>
      <c r="BL22" s="613"/>
      <c r="BM22" s="613"/>
      <c r="BN22" s="613"/>
      <c r="BO22" s="613"/>
      <c r="BP22" s="613"/>
      <c r="BQ22" s="613"/>
      <c r="BR22" s="613"/>
      <c r="BS22" s="613"/>
      <c r="BT22" s="613"/>
      <c r="BU22" s="613"/>
      <c r="BV22" s="613"/>
      <c r="BW22" s="613"/>
      <c r="BX22" s="613"/>
      <c r="BY22" s="613"/>
      <c r="BZ22" s="613"/>
    </row>
    <row r="23" spans="1:78" s="616" customFormat="1" ht="31.5" customHeight="1">
      <c r="A23" s="908" t="s">
        <v>24</v>
      </c>
      <c r="B23" s="686"/>
      <c r="C23" s="686"/>
      <c r="D23" s="686"/>
      <c r="E23" s="685"/>
      <c r="F23" s="685"/>
      <c r="G23" s="685">
        <v>301.48</v>
      </c>
      <c r="H23" s="685">
        <v>301.48</v>
      </c>
      <c r="I23" s="641">
        <v>301.48</v>
      </c>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615"/>
      <c r="BS23" s="615"/>
      <c r="BT23" s="615"/>
      <c r="BU23" s="615"/>
      <c r="BV23" s="615"/>
      <c r="BW23" s="615"/>
      <c r="BX23" s="615"/>
      <c r="BY23" s="615"/>
      <c r="BZ23" s="615"/>
    </row>
    <row r="24" spans="1:78" s="618" customFormat="1" ht="31.5" customHeight="1" thickBot="1">
      <c r="A24" s="909" t="s">
        <v>35</v>
      </c>
      <c r="B24" s="691"/>
      <c r="C24" s="691"/>
      <c r="D24" s="691"/>
      <c r="E24" s="692" t="s">
        <v>361</v>
      </c>
      <c r="F24" s="692"/>
      <c r="G24" s="692" t="s">
        <v>361</v>
      </c>
      <c r="H24" s="692" t="s">
        <v>16</v>
      </c>
      <c r="I24" s="644" t="s">
        <v>16</v>
      </c>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row>
    <row r="25" spans="1:78" s="609" customFormat="1" ht="9.75" customHeight="1" thickTop="1">
      <c r="A25" s="619"/>
      <c r="B25" s="620"/>
      <c r="C25" s="620"/>
      <c r="D25" s="620"/>
      <c r="E25" s="620"/>
      <c r="F25" s="620"/>
      <c r="G25" s="620"/>
      <c r="H25" s="608"/>
      <c r="I25" s="620"/>
      <c r="J25" s="608"/>
      <c r="K25" s="608"/>
      <c r="L25" s="608"/>
      <c r="M25" s="608"/>
      <c r="N25" s="60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R25" s="608"/>
      <c r="BS25" s="608"/>
      <c r="BT25" s="608"/>
      <c r="BU25" s="608"/>
      <c r="BV25" s="608"/>
      <c r="BW25" s="608"/>
      <c r="BX25" s="608"/>
      <c r="BY25" s="608"/>
      <c r="BZ25" s="608"/>
    </row>
    <row r="26" spans="1:78" s="624" customFormat="1" ht="25.5" customHeight="1">
      <c r="A26" s="621" t="s">
        <v>549</v>
      </c>
      <c r="B26" s="621"/>
      <c r="C26" s="621"/>
      <c r="D26" s="621"/>
      <c r="E26" s="622"/>
      <c r="F26" s="622"/>
      <c r="G26" s="622"/>
      <c r="H26" s="623"/>
      <c r="I26" s="622"/>
      <c r="J26" s="623"/>
      <c r="K26" s="623"/>
      <c r="L26" s="623"/>
      <c r="M26" s="623"/>
      <c r="N26" s="623"/>
      <c r="O26" s="623"/>
      <c r="P26" s="623"/>
      <c r="Q26" s="623"/>
      <c r="R26" s="623"/>
      <c r="S26" s="623"/>
      <c r="T26" s="623"/>
      <c r="U26" s="623"/>
      <c r="V26" s="623"/>
      <c r="W26" s="623"/>
      <c r="X26" s="623"/>
      <c r="Y26" s="623"/>
      <c r="Z26" s="623"/>
      <c r="AA26" s="623"/>
      <c r="AB26" s="623"/>
      <c r="AC26" s="623"/>
      <c r="AD26" s="623"/>
      <c r="AE26" s="623"/>
      <c r="AF26" s="623"/>
      <c r="AG26" s="623"/>
      <c r="AH26" s="623"/>
      <c r="AI26" s="623"/>
      <c r="AJ26" s="623"/>
      <c r="AK26" s="623"/>
      <c r="AL26" s="623"/>
      <c r="AM26" s="623"/>
      <c r="AN26" s="623"/>
      <c r="AO26" s="623"/>
      <c r="AP26" s="623"/>
      <c r="AQ26" s="623"/>
      <c r="AR26" s="623"/>
      <c r="AS26" s="623"/>
      <c r="AT26" s="623"/>
      <c r="AU26" s="623"/>
      <c r="AV26" s="623"/>
      <c r="AW26" s="623"/>
      <c r="AX26" s="623"/>
      <c r="AY26" s="623"/>
      <c r="AZ26" s="623"/>
      <c r="BA26" s="623"/>
      <c r="BB26" s="623"/>
      <c r="BC26" s="623"/>
      <c r="BD26" s="623"/>
      <c r="BE26" s="623"/>
      <c r="BF26" s="623"/>
      <c r="BG26" s="623"/>
      <c r="BH26" s="623"/>
      <c r="BI26" s="623"/>
      <c r="BJ26" s="623"/>
      <c r="BK26" s="623"/>
      <c r="BL26" s="623"/>
      <c r="BM26" s="623"/>
      <c r="BN26" s="623"/>
      <c r="BO26" s="623"/>
      <c r="BP26" s="623"/>
      <c r="BQ26" s="623"/>
      <c r="BR26" s="623"/>
      <c r="BS26" s="623"/>
      <c r="BT26" s="623"/>
      <c r="BU26" s="623"/>
      <c r="BV26" s="623"/>
      <c r="BW26" s="623"/>
      <c r="BX26" s="623"/>
      <c r="BY26" s="623"/>
    </row>
    <row r="27" spans="1:78" s="609" customFormat="1" ht="7.5" customHeight="1">
      <c r="A27" s="625"/>
      <c r="B27" s="626"/>
      <c r="C27" s="626"/>
      <c r="D27" s="626"/>
      <c r="E27" s="626"/>
      <c r="F27" s="626"/>
      <c r="G27" s="626"/>
      <c r="H27" s="608"/>
      <c r="I27" s="626"/>
      <c r="J27" s="608"/>
      <c r="K27" s="608"/>
      <c r="L27" s="608"/>
      <c r="M27" s="608"/>
      <c r="N27" s="608"/>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c r="BC27" s="608"/>
      <c r="BD27" s="608"/>
      <c r="BE27" s="608"/>
      <c r="BF27" s="608"/>
      <c r="BG27" s="608"/>
      <c r="BH27" s="608"/>
      <c r="BI27" s="608"/>
      <c r="BJ27" s="608"/>
      <c r="BK27" s="608"/>
      <c r="BL27" s="608"/>
      <c r="BM27" s="608"/>
      <c r="BN27" s="608"/>
      <c r="BO27" s="608"/>
      <c r="BP27" s="608"/>
      <c r="BQ27" s="608"/>
      <c r="BR27" s="608"/>
      <c r="BS27" s="608"/>
      <c r="BT27" s="608"/>
      <c r="BU27" s="608"/>
      <c r="BV27" s="608"/>
      <c r="BW27" s="608"/>
      <c r="BX27" s="608"/>
      <c r="BY27" s="608"/>
    </row>
    <row r="28" spans="1:78" s="624" customFormat="1" ht="25.5" customHeight="1">
      <c r="A28" s="621" t="s">
        <v>550</v>
      </c>
      <c r="B28" s="621"/>
      <c r="C28" s="621"/>
      <c r="D28" s="621"/>
      <c r="E28" s="622"/>
      <c r="F28" s="622"/>
      <c r="G28" s="621"/>
      <c r="H28" s="623"/>
      <c r="I28" s="621"/>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c r="BF28" s="623"/>
      <c r="BG28" s="623"/>
      <c r="BH28" s="623"/>
      <c r="BI28" s="623"/>
      <c r="BJ28" s="623"/>
      <c r="BK28" s="623"/>
      <c r="BL28" s="623"/>
      <c r="BM28" s="623"/>
      <c r="BN28" s="623"/>
      <c r="BO28" s="623"/>
      <c r="BP28" s="623"/>
      <c r="BQ28" s="623"/>
      <c r="BR28" s="623"/>
      <c r="BS28" s="623"/>
      <c r="BT28" s="623"/>
      <c r="BU28" s="623"/>
      <c r="BV28" s="623"/>
      <c r="BW28" s="623"/>
      <c r="BX28" s="623"/>
      <c r="BY28" s="623"/>
    </row>
    <row r="29" spans="1:78" s="609" customFormat="1" ht="9.75" customHeight="1">
      <c r="A29" s="627"/>
      <c r="B29" s="628"/>
      <c r="C29" s="628"/>
      <c r="D29" s="628"/>
      <c r="E29" s="626"/>
      <c r="F29" s="626"/>
      <c r="G29" s="628"/>
      <c r="H29" s="608"/>
      <c r="I29" s="62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c r="BC29" s="608"/>
      <c r="BD29" s="608"/>
      <c r="BE29" s="608"/>
      <c r="BF29" s="608"/>
      <c r="BG29" s="608"/>
      <c r="BH29" s="608"/>
      <c r="BI29" s="608"/>
      <c r="BJ29" s="608"/>
      <c r="BK29" s="608"/>
      <c r="BL29" s="608"/>
      <c r="BM29" s="608"/>
      <c r="BN29" s="608"/>
      <c r="BO29" s="608"/>
      <c r="BP29" s="608"/>
      <c r="BQ29" s="608"/>
      <c r="BR29" s="608"/>
      <c r="BS29" s="608"/>
      <c r="BT29" s="608"/>
      <c r="BU29" s="608"/>
      <c r="BV29" s="608"/>
      <c r="BW29" s="608"/>
      <c r="BX29" s="608"/>
      <c r="BY29" s="608"/>
    </row>
    <row r="30" spans="1:78" s="609" customFormat="1" ht="32.25" customHeight="1">
      <c r="A30" s="629" t="s">
        <v>551</v>
      </c>
      <c r="B30" s="629"/>
      <c r="C30" s="629"/>
      <c r="D30" s="629"/>
      <c r="E30" s="630"/>
      <c r="F30" s="630"/>
      <c r="G30" s="629"/>
      <c r="H30" s="630"/>
      <c r="I30" s="629"/>
      <c r="J30" s="608"/>
      <c r="K30" s="608"/>
      <c r="L30" s="608"/>
      <c r="M30" s="608"/>
      <c r="N30" s="608"/>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c r="BC30" s="608"/>
      <c r="BD30" s="608"/>
      <c r="BE30" s="608"/>
      <c r="BF30" s="608"/>
      <c r="BG30" s="608"/>
      <c r="BH30" s="608"/>
      <c r="BI30" s="608"/>
      <c r="BJ30" s="608"/>
      <c r="BK30" s="608"/>
      <c r="BL30" s="608"/>
      <c r="BM30" s="608"/>
      <c r="BN30" s="608"/>
      <c r="BO30" s="608"/>
      <c r="BP30" s="608"/>
      <c r="BQ30" s="608"/>
      <c r="BR30" s="608"/>
      <c r="BS30" s="608"/>
      <c r="BT30" s="608"/>
      <c r="BU30" s="608"/>
      <c r="BV30" s="608"/>
      <c r="BW30" s="608"/>
      <c r="BX30" s="608"/>
      <c r="BY30" s="608"/>
    </row>
    <row r="31" spans="1:78" s="609" customFormat="1" ht="6.75" customHeight="1">
      <c r="A31" s="631"/>
      <c r="B31" s="631"/>
      <c r="C31" s="631"/>
      <c r="D31" s="631"/>
      <c r="E31" s="632"/>
      <c r="F31" s="632"/>
      <c r="G31" s="631"/>
      <c r="H31" s="632"/>
      <c r="I31" s="631"/>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c r="BC31" s="608"/>
      <c r="BD31" s="608"/>
      <c r="BE31" s="608"/>
      <c r="BF31" s="608"/>
      <c r="BG31" s="608"/>
      <c r="BH31" s="608"/>
      <c r="BI31" s="608"/>
      <c r="BJ31" s="608"/>
      <c r="BK31" s="608"/>
      <c r="BL31" s="608"/>
      <c r="BM31" s="608"/>
      <c r="BN31" s="608"/>
      <c r="BO31" s="608"/>
      <c r="BP31" s="608"/>
      <c r="BQ31" s="608"/>
      <c r="BR31" s="608"/>
      <c r="BS31" s="608"/>
      <c r="BT31" s="608"/>
      <c r="BU31" s="608"/>
      <c r="BV31" s="608"/>
      <c r="BW31" s="608"/>
      <c r="BX31" s="608"/>
      <c r="BY31" s="608"/>
    </row>
    <row r="32" spans="1:78" s="603" customFormat="1" ht="24.75" customHeight="1">
      <c r="A32" s="629" t="s">
        <v>552</v>
      </c>
      <c r="B32" s="629"/>
      <c r="C32" s="629"/>
      <c r="D32" s="629"/>
      <c r="E32" s="633"/>
      <c r="F32" s="633"/>
      <c r="G32" s="629"/>
      <c r="H32" s="633"/>
      <c r="I32" s="629"/>
    </row>
    <row r="33" spans="1:9" s="603" customFormat="1" ht="11.25" customHeight="1">
      <c r="A33" s="634" t="s">
        <v>361</v>
      </c>
      <c r="B33" s="635"/>
      <c r="C33" s="635"/>
      <c r="D33" s="635"/>
      <c r="E33" s="633"/>
      <c r="F33" s="633"/>
      <c r="G33" s="636"/>
      <c r="H33" s="633"/>
      <c r="I33" s="636"/>
    </row>
    <row r="34" spans="1:9" s="603" customFormat="1" ht="32.25" customHeight="1">
      <c r="A34" s="629" t="s">
        <v>553</v>
      </c>
      <c r="B34" s="629"/>
      <c r="C34" s="629"/>
      <c r="D34" s="629"/>
      <c r="E34" s="633"/>
      <c r="F34" s="633"/>
      <c r="G34" s="629"/>
      <c r="H34" s="633"/>
      <c r="I34" s="629"/>
    </row>
    <row r="35" spans="1:9" s="603" customFormat="1">
      <c r="A35" s="631"/>
      <c r="B35" s="631"/>
      <c r="C35" s="631"/>
      <c r="D35" s="631"/>
      <c r="E35" s="633"/>
      <c r="F35" s="633"/>
      <c r="G35" s="636"/>
      <c r="H35" s="633"/>
      <c r="I35" s="636"/>
    </row>
    <row r="36" spans="1:9" s="603" customFormat="1">
      <c r="A36" s="629" t="s">
        <v>554</v>
      </c>
      <c r="B36" s="629"/>
      <c r="C36" s="629"/>
      <c r="D36" s="629"/>
      <c r="E36" s="633"/>
      <c r="F36" s="633"/>
      <c r="G36" s="629"/>
      <c r="H36" s="633"/>
      <c r="I36" s="629"/>
    </row>
    <row r="37" spans="1:9" s="603" customFormat="1">
      <c r="A37" s="634"/>
      <c r="B37" s="635"/>
      <c r="C37" s="635"/>
      <c r="D37" s="635"/>
      <c r="E37" s="633"/>
      <c r="F37" s="633"/>
      <c r="G37" s="636"/>
      <c r="H37" s="633"/>
      <c r="I37" s="636"/>
    </row>
    <row r="38" spans="1:9" s="603" customFormat="1">
      <c r="A38" s="629" t="s">
        <v>555</v>
      </c>
      <c r="B38" s="629"/>
      <c r="C38" s="629"/>
      <c r="D38" s="629"/>
      <c r="E38" s="637"/>
      <c r="F38" s="637"/>
      <c r="G38" s="629"/>
      <c r="H38" s="637"/>
      <c r="I38" s="629"/>
    </row>
    <row r="39" spans="1:9" s="603" customFormat="1">
      <c r="A39" s="637"/>
      <c r="B39" s="637"/>
      <c r="C39" s="637"/>
      <c r="D39" s="637"/>
      <c r="E39" s="637"/>
      <c r="F39" s="637"/>
      <c r="G39" s="637"/>
      <c r="H39" s="637"/>
      <c r="I39" s="637"/>
    </row>
    <row r="40" spans="1:9" s="603" customFormat="1">
      <c r="A40" s="633"/>
    </row>
    <row r="44" spans="1:9">
      <c r="G44" s="639"/>
    </row>
  </sheetData>
  <mergeCells count="5">
    <mergeCell ref="A2:I2"/>
    <mergeCell ref="A3:I3"/>
    <mergeCell ref="A4:A6"/>
    <mergeCell ref="C4:C5"/>
    <mergeCell ref="D4:D5"/>
  </mergeCells>
  <printOptions horizontalCentered="1" verticalCentered="1"/>
  <pageMargins left="0.59055118110236227" right="0.39370078740157483" top="0.19685039370078741" bottom="0.19685039370078741" header="0.19685039370078741" footer="0"/>
  <pageSetup scale="42" fitToWidth="2"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7030A0"/>
    <pageSetUpPr fitToPage="1"/>
  </sheetPr>
  <dimension ref="A1:F31"/>
  <sheetViews>
    <sheetView zoomScale="80" zoomScaleNormal="80" zoomScaleSheetLayoutView="50" zoomScalePageLayoutView="60" workbookViewId="0">
      <pane xSplit="1" ySplit="6" topLeftCell="B7" activePane="bottomRight" state="frozen"/>
      <selection activeCell="B5" sqref="B5:F19"/>
      <selection pane="topRight" activeCell="B5" sqref="B5:F19"/>
      <selection pane="bottomLeft" activeCell="B5" sqref="B5:F19"/>
      <selection pane="bottomRight" activeCell="B6" sqref="B6:F21"/>
    </sheetView>
  </sheetViews>
  <sheetFormatPr baseColWidth="10" defaultRowHeight="15"/>
  <cols>
    <col min="1" max="1" width="52.140625" style="468" customWidth="1"/>
    <col min="2" max="6" width="15" style="468" customWidth="1"/>
    <col min="7" max="16384" width="11.42578125" style="456"/>
  </cols>
  <sheetData>
    <row r="1" spans="1:6" ht="15.75" thickBot="1">
      <c r="A1" s="127" t="s">
        <v>479</v>
      </c>
      <c r="B1" s="137"/>
      <c r="C1" s="459"/>
      <c r="D1" s="460"/>
      <c r="E1" s="138"/>
      <c r="F1" s="459"/>
    </row>
    <row r="2" spans="1:6" s="457" customFormat="1" ht="21.75" customHeight="1" thickTop="1">
      <c r="A2" s="461"/>
      <c r="B2" s="462"/>
      <c r="C2" s="462"/>
      <c r="D2" s="462"/>
      <c r="E2" s="462"/>
      <c r="F2" s="463"/>
    </row>
    <row r="3" spans="1:6" s="457" customFormat="1" ht="21.75" customHeight="1">
      <c r="A3" s="464" t="s">
        <v>18</v>
      </c>
      <c r="B3" s="465"/>
      <c r="C3" s="465"/>
      <c r="D3" s="465"/>
      <c r="E3" s="465"/>
      <c r="F3" s="466"/>
    </row>
    <row r="4" spans="1:6" ht="24" customHeight="1">
      <c r="A4" s="989" t="s">
        <v>7</v>
      </c>
      <c r="B4" s="973" t="s">
        <v>19</v>
      </c>
      <c r="C4" s="128" t="s">
        <v>20</v>
      </c>
      <c r="D4" s="129"/>
      <c r="E4" s="991" t="s">
        <v>17</v>
      </c>
      <c r="F4" s="130" t="s">
        <v>395</v>
      </c>
    </row>
    <row r="5" spans="1:6" ht="24" customHeight="1">
      <c r="A5" s="989"/>
      <c r="B5" s="974"/>
      <c r="C5" s="130" t="s">
        <v>21</v>
      </c>
      <c r="D5" s="130" t="s">
        <v>22</v>
      </c>
      <c r="E5" s="992"/>
      <c r="F5" s="130" t="s">
        <v>396</v>
      </c>
    </row>
    <row r="6" spans="1:6" ht="24" customHeight="1" thickBot="1">
      <c r="A6" s="990"/>
      <c r="B6" s="491" t="s">
        <v>719</v>
      </c>
      <c r="C6" s="492" t="s">
        <v>719</v>
      </c>
      <c r="D6" s="491" t="s">
        <v>719</v>
      </c>
      <c r="E6" s="491" t="s">
        <v>719</v>
      </c>
      <c r="F6" s="493" t="s">
        <v>719</v>
      </c>
    </row>
    <row r="7" spans="1:6" ht="33" customHeight="1" thickTop="1">
      <c r="A7" s="104" t="s">
        <v>0</v>
      </c>
      <c r="B7" s="494">
        <v>3893.32</v>
      </c>
      <c r="C7" s="494">
        <v>5110</v>
      </c>
      <c r="D7" s="126">
        <v>5110</v>
      </c>
      <c r="E7" s="494">
        <v>3999.53</v>
      </c>
      <c r="F7" s="495">
        <v>5570</v>
      </c>
    </row>
    <row r="8" spans="1:6" ht="33" customHeight="1">
      <c r="A8" s="107" t="s">
        <v>9</v>
      </c>
      <c r="B8" s="131">
        <v>7.45</v>
      </c>
      <c r="C8" s="131">
        <v>7.45</v>
      </c>
      <c r="D8" s="131">
        <v>7.45</v>
      </c>
      <c r="E8" s="131">
        <v>7.45</v>
      </c>
      <c r="F8" s="132"/>
    </row>
    <row r="9" spans="1:6" ht="33" customHeight="1">
      <c r="A9" s="107" t="s">
        <v>509</v>
      </c>
      <c r="B9" s="117" t="s">
        <v>10</v>
      </c>
      <c r="C9" s="117" t="s">
        <v>10</v>
      </c>
      <c r="D9" s="117" t="s">
        <v>10</v>
      </c>
      <c r="E9" s="117" t="s">
        <v>10</v>
      </c>
      <c r="F9" s="133" t="s">
        <v>10</v>
      </c>
    </row>
    <row r="10" spans="1:6" ht="33" customHeight="1">
      <c r="A10" s="107" t="s">
        <v>512</v>
      </c>
      <c r="B10" s="108">
        <v>71.510000000000005</v>
      </c>
      <c r="C10" s="108">
        <v>71.510000000000005</v>
      </c>
      <c r="D10" s="108">
        <v>71.510000000000005</v>
      </c>
      <c r="E10" s="108">
        <v>71.510000000000005</v>
      </c>
      <c r="F10" s="134"/>
    </row>
    <row r="11" spans="1:6" ht="33" customHeight="1">
      <c r="A11" s="107" t="s">
        <v>513</v>
      </c>
      <c r="B11" s="496">
        <v>490</v>
      </c>
      <c r="C11" s="108">
        <v>930</v>
      </c>
      <c r="D11" s="108">
        <v>930</v>
      </c>
      <c r="E11" s="108">
        <v>469</v>
      </c>
      <c r="F11" s="109"/>
    </row>
    <row r="12" spans="1:6" ht="33" customHeight="1">
      <c r="A12" s="107" t="s">
        <v>530</v>
      </c>
      <c r="B12" s="496"/>
      <c r="C12" s="108" t="s">
        <v>624</v>
      </c>
      <c r="D12" s="108" t="s">
        <v>624</v>
      </c>
      <c r="E12" s="108" t="s">
        <v>624</v>
      </c>
      <c r="F12" s="109" t="s">
        <v>624</v>
      </c>
    </row>
    <row r="13" spans="1:6" ht="33" customHeight="1">
      <c r="A13" s="107" t="s">
        <v>700</v>
      </c>
      <c r="B13" s="496">
        <v>135</v>
      </c>
      <c r="C13" s="108">
        <v>135</v>
      </c>
      <c r="D13" s="108">
        <v>135</v>
      </c>
      <c r="E13" s="108">
        <v>152</v>
      </c>
      <c r="F13" s="109"/>
    </row>
    <row r="14" spans="1:6" ht="33" customHeight="1">
      <c r="A14" s="107" t="s">
        <v>514</v>
      </c>
      <c r="B14" s="496" t="s">
        <v>14</v>
      </c>
      <c r="C14" s="108" t="s">
        <v>14</v>
      </c>
      <c r="D14" s="108" t="s">
        <v>14</v>
      </c>
      <c r="E14" s="108" t="s">
        <v>14</v>
      </c>
      <c r="F14" s="109"/>
    </row>
    <row r="15" spans="1:6" ht="33" customHeight="1">
      <c r="A15" s="107" t="s">
        <v>515</v>
      </c>
      <c r="B15" s="117" t="s">
        <v>16</v>
      </c>
      <c r="C15" s="117"/>
      <c r="D15" s="117"/>
      <c r="E15" s="117" t="s">
        <v>16</v>
      </c>
      <c r="F15" s="133"/>
    </row>
    <row r="16" spans="1:6" ht="33" customHeight="1">
      <c r="A16" s="107" t="s">
        <v>24</v>
      </c>
      <c r="B16" s="117">
        <v>1269.69</v>
      </c>
      <c r="C16" s="117">
        <v>1776.95</v>
      </c>
      <c r="D16" s="117">
        <v>1776.95</v>
      </c>
      <c r="E16" s="117">
        <v>301.48</v>
      </c>
      <c r="F16" s="497" t="s">
        <v>23</v>
      </c>
    </row>
    <row r="17" spans="1:6" ht="33" customHeight="1">
      <c r="A17" s="107" t="s">
        <v>25</v>
      </c>
      <c r="B17" s="108" t="s">
        <v>14</v>
      </c>
      <c r="C17" s="108" t="s">
        <v>14</v>
      </c>
      <c r="D17" s="108" t="s">
        <v>14</v>
      </c>
      <c r="E17" s="108" t="s">
        <v>14</v>
      </c>
      <c r="F17" s="497" t="s">
        <v>23</v>
      </c>
    </row>
    <row r="18" spans="1:6" ht="33" customHeight="1">
      <c r="A18" s="107" t="s">
        <v>516</v>
      </c>
      <c r="B18" s="117" t="s">
        <v>16</v>
      </c>
      <c r="C18" s="117"/>
      <c r="D18" s="117"/>
      <c r="E18" s="117" t="s">
        <v>16</v>
      </c>
      <c r="F18" s="497" t="s">
        <v>23</v>
      </c>
    </row>
    <row r="19" spans="1:6" ht="33" customHeight="1">
      <c r="A19" s="107" t="s">
        <v>26</v>
      </c>
      <c r="B19" s="117" t="s">
        <v>279</v>
      </c>
      <c r="C19" s="117"/>
      <c r="D19" s="117"/>
      <c r="E19" s="117"/>
      <c r="F19" s="497" t="s">
        <v>23</v>
      </c>
    </row>
    <row r="20" spans="1:6" ht="33" customHeight="1">
      <c r="A20" s="107" t="s">
        <v>511</v>
      </c>
      <c r="B20" s="117" t="s">
        <v>16</v>
      </c>
      <c r="C20" s="117"/>
      <c r="D20" s="117"/>
      <c r="E20" s="117" t="s">
        <v>16</v>
      </c>
      <c r="F20" s="134" t="s">
        <v>23</v>
      </c>
    </row>
    <row r="21" spans="1:6" ht="33" customHeight="1" thickBot="1">
      <c r="A21" s="114" t="s">
        <v>28</v>
      </c>
      <c r="B21" s="135" t="s">
        <v>14</v>
      </c>
      <c r="C21" s="135" t="s">
        <v>14</v>
      </c>
      <c r="D21" s="135" t="s">
        <v>14</v>
      </c>
      <c r="E21" s="135" t="s">
        <v>14</v>
      </c>
      <c r="F21" s="136" t="s">
        <v>23</v>
      </c>
    </row>
    <row r="22" spans="1:6" ht="26.25" customHeight="1" thickTop="1">
      <c r="A22" s="137"/>
      <c r="B22" s="138"/>
      <c r="C22" s="137"/>
      <c r="D22" s="459"/>
      <c r="E22" s="459"/>
      <c r="F22" s="137"/>
    </row>
    <row r="23" spans="1:6" s="139" customFormat="1">
      <c r="A23"/>
      <c r="B23"/>
      <c r="C23"/>
      <c r="D23" s="459"/>
      <c r="E23" s="459"/>
      <c r="F23" s="459"/>
    </row>
    <row r="24" spans="1:6" ht="18" customHeight="1">
      <c r="A24" s="137"/>
      <c r="B24" s="137"/>
      <c r="C24" s="137"/>
      <c r="D24" s="467"/>
      <c r="E24" s="459"/>
      <c r="F24" s="459"/>
    </row>
    <row r="25" spans="1:6" ht="18" customHeight="1">
      <c r="A25" s="137"/>
      <c r="B25" s="137"/>
      <c r="C25" s="137"/>
      <c r="D25" s="459"/>
      <c r="E25" s="459"/>
      <c r="F25" s="459"/>
    </row>
    <row r="26" spans="1:6" ht="18" customHeight="1">
      <c r="A26" s="137"/>
      <c r="B26" s="137"/>
      <c r="C26" s="137"/>
      <c r="D26" s="459"/>
      <c r="E26" s="459"/>
      <c r="F26" s="138"/>
    </row>
    <row r="27" spans="1:6" ht="18" customHeight="1">
      <c r="A27" s="137"/>
      <c r="B27" s="138"/>
      <c r="C27" s="138"/>
      <c r="D27" s="138"/>
      <c r="E27" s="138"/>
      <c r="F27" s="137"/>
    </row>
    <row r="28" spans="1:6" ht="18" customHeight="1">
      <c r="A28" s="988"/>
      <c r="B28" s="988"/>
      <c r="C28" s="988"/>
      <c r="D28" s="988"/>
      <c r="E28" s="988"/>
      <c r="F28" s="988"/>
    </row>
    <row r="29" spans="1:6">
      <c r="A29" s="137"/>
      <c r="B29" s="137"/>
      <c r="C29" s="137"/>
      <c r="D29" s="137"/>
      <c r="E29" s="137"/>
      <c r="F29" s="137"/>
    </row>
    <row r="30" spans="1:6">
      <c r="A30" s="137"/>
      <c r="B30" s="137"/>
      <c r="C30" s="137"/>
      <c r="D30" s="137"/>
      <c r="E30" s="137"/>
      <c r="F30" s="137"/>
    </row>
    <row r="31" spans="1:6">
      <c r="A31" s="137"/>
      <c r="B31" s="137"/>
      <c r="C31" s="137"/>
      <c r="D31" s="137"/>
      <c r="E31" s="137"/>
      <c r="F31" s="137"/>
    </row>
  </sheetData>
  <mergeCells count="4">
    <mergeCell ref="A28:F28"/>
    <mergeCell ref="A4:A6"/>
    <mergeCell ref="B4:B5"/>
    <mergeCell ref="E4:E5"/>
  </mergeCells>
  <printOptions horizontalCentered="1" verticalCentered="1"/>
  <pageMargins left="0.35433070866141736" right="0.19685039370078741" top="0.19685039370078741" bottom="0.19685039370078741" header="0" footer="0"/>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030A0"/>
    <pageSetUpPr fitToPage="1"/>
  </sheetPr>
  <dimension ref="A1:BH33"/>
  <sheetViews>
    <sheetView zoomScale="90" zoomScaleNormal="90" zoomScaleSheetLayoutView="50" workbookViewId="0">
      <pane xSplit="1" ySplit="6" topLeftCell="B7" activePane="bottomRight" state="frozen"/>
      <selection activeCell="B5" sqref="B5:F19"/>
      <selection pane="topRight" activeCell="B5" sqref="B5:F19"/>
      <selection pane="bottomLeft" activeCell="B5" sqref="B5:F19"/>
      <selection pane="bottomRight" activeCell="B6" sqref="B6:G25"/>
    </sheetView>
  </sheetViews>
  <sheetFormatPr baseColWidth="10" defaultColWidth="9.85546875" defaultRowHeight="15" outlineLevelCol="1"/>
  <cols>
    <col min="1" max="1" width="60.5703125" style="137" customWidth="1"/>
    <col min="2" max="2" width="22" style="137" customWidth="1"/>
    <col min="3" max="3" width="21" style="137" customWidth="1"/>
    <col min="4" max="4" width="20.28515625" style="137" customWidth="1"/>
    <col min="5" max="5" width="16.7109375" style="455" customWidth="1"/>
    <col min="6" max="6" width="14.140625" style="455" customWidth="1" outlineLevel="1"/>
    <col min="7" max="16384" width="9.85546875" style="455"/>
  </cols>
  <sheetData>
    <row r="1" spans="1:60" s="456" customFormat="1" ht="15" customHeight="1">
      <c r="A1" s="186"/>
      <c r="B1" s="186"/>
      <c r="C1" s="137"/>
      <c r="D1" s="188"/>
      <c r="E1" s="454"/>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row>
    <row r="2" spans="1:60" s="457" customFormat="1" ht="45.75" customHeight="1">
      <c r="A2" s="993"/>
      <c r="B2" s="994"/>
      <c r="C2" s="994"/>
      <c r="D2" s="994"/>
      <c r="E2" s="994"/>
      <c r="F2" s="994"/>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row>
    <row r="3" spans="1:60" s="457" customFormat="1" ht="27.75" customHeight="1">
      <c r="A3" s="995" t="s">
        <v>18</v>
      </c>
      <c r="B3" s="996"/>
      <c r="C3" s="996"/>
      <c r="D3" s="996"/>
      <c r="E3" s="996"/>
      <c r="F3" s="996"/>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row>
    <row r="4" spans="1:60" s="456" customFormat="1" ht="46.5" customHeight="1">
      <c r="A4" s="997" t="s">
        <v>7</v>
      </c>
      <c r="B4" s="500" t="s">
        <v>29</v>
      </c>
      <c r="C4" s="500" t="s">
        <v>397</v>
      </c>
      <c r="D4" s="500" t="s">
        <v>6</v>
      </c>
      <c r="E4" s="500" t="s">
        <v>6</v>
      </c>
      <c r="F4" s="500" t="s">
        <v>6</v>
      </c>
      <c r="G4" s="455"/>
      <c r="H4" s="455"/>
      <c r="I4" s="455"/>
      <c r="J4" s="455"/>
      <c r="K4" s="455"/>
      <c r="L4" s="455"/>
      <c r="M4" s="455"/>
      <c r="N4" s="455"/>
      <c r="O4" s="455"/>
      <c r="P4" s="455"/>
      <c r="Q4" s="455"/>
      <c r="R4" s="455"/>
      <c r="S4" s="455"/>
      <c r="T4" s="455"/>
      <c r="U4" s="455"/>
      <c r="V4" s="455"/>
      <c r="W4" s="455"/>
      <c r="X4" s="455"/>
      <c r="Y4" s="455"/>
      <c r="Z4" s="455"/>
      <c r="AA4" s="455"/>
      <c r="AB4" s="455"/>
      <c r="AC4" s="455"/>
      <c r="AD4" s="455"/>
      <c r="AE4" s="455"/>
      <c r="AF4" s="455"/>
      <c r="AG4" s="455"/>
      <c r="AH4" s="455"/>
      <c r="AI4" s="455"/>
      <c r="AJ4" s="455"/>
      <c r="AK4" s="455"/>
      <c r="AL4" s="455"/>
      <c r="AM4" s="455"/>
      <c r="AN4" s="455"/>
      <c r="AO4" s="455"/>
      <c r="AP4" s="455"/>
      <c r="AQ4" s="455"/>
      <c r="AR4" s="455"/>
      <c r="AS4" s="455"/>
      <c r="AT4" s="455"/>
      <c r="AU4" s="455"/>
      <c r="AV4" s="455"/>
      <c r="AW4" s="455"/>
      <c r="AX4" s="455"/>
      <c r="AY4" s="455"/>
      <c r="AZ4" s="455"/>
      <c r="BA4" s="455"/>
      <c r="BB4" s="455"/>
      <c r="BC4" s="455"/>
      <c r="BD4" s="455"/>
      <c r="BE4" s="455"/>
      <c r="BF4" s="455"/>
      <c r="BG4" s="455"/>
      <c r="BH4" s="455"/>
    </row>
    <row r="5" spans="1:60" s="456" customFormat="1" ht="19.5" customHeight="1">
      <c r="A5" s="998"/>
      <c r="B5" s="501"/>
      <c r="C5" s="501"/>
      <c r="D5" s="893">
        <v>0.08</v>
      </c>
      <c r="E5" s="893">
        <v>0.1</v>
      </c>
      <c r="F5" s="893">
        <v>0.06</v>
      </c>
      <c r="G5" s="455"/>
      <c r="H5" s="455"/>
      <c r="I5" s="455"/>
      <c r="J5" s="455"/>
      <c r="K5" s="455"/>
      <c r="L5" s="455"/>
      <c r="M5" s="455"/>
      <c r="N5" s="455"/>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5"/>
      <c r="BE5" s="455"/>
      <c r="BF5" s="455"/>
      <c r="BG5" s="455"/>
      <c r="BH5" s="455"/>
    </row>
    <row r="6" spans="1:60" s="456" customFormat="1" ht="25.5" customHeight="1" thickBot="1">
      <c r="A6" s="999"/>
      <c r="B6" s="560" t="s">
        <v>719</v>
      </c>
      <c r="C6" s="492" t="s">
        <v>719</v>
      </c>
      <c r="D6" s="492" t="s">
        <v>719</v>
      </c>
      <c r="E6" s="492" t="s">
        <v>719</v>
      </c>
      <c r="F6" s="492" t="s">
        <v>719</v>
      </c>
      <c r="G6" s="455"/>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5"/>
      <c r="BE6" s="455"/>
      <c r="BF6" s="455"/>
      <c r="BG6" s="455"/>
      <c r="BH6" s="455"/>
    </row>
    <row r="7" spans="1:60" s="456" customFormat="1" ht="31.5" customHeight="1" thickTop="1">
      <c r="A7" s="190" t="s">
        <v>0</v>
      </c>
      <c r="B7" s="498">
        <v>8211.2800000000007</v>
      </c>
      <c r="C7" s="498">
        <v>3893.32</v>
      </c>
      <c r="D7" s="191"/>
      <c r="E7" s="191"/>
      <c r="F7" s="191"/>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5"/>
      <c r="AN7" s="455"/>
      <c r="AO7" s="455"/>
      <c r="AP7" s="455"/>
      <c r="AQ7" s="455"/>
      <c r="AR7" s="455"/>
      <c r="AS7" s="455"/>
      <c r="AT7" s="455"/>
      <c r="AU7" s="455"/>
      <c r="AV7" s="455"/>
      <c r="AW7" s="455"/>
      <c r="AX7" s="455"/>
      <c r="AY7" s="455"/>
      <c r="AZ7" s="455"/>
      <c r="BA7" s="455"/>
      <c r="BB7" s="455"/>
      <c r="BC7" s="455"/>
      <c r="BD7" s="455"/>
      <c r="BE7" s="455"/>
      <c r="BF7" s="455"/>
      <c r="BG7" s="455"/>
      <c r="BH7" s="455"/>
    </row>
    <row r="8" spans="1:60" s="456" customFormat="1" ht="31.5" customHeight="1">
      <c r="A8" s="192" t="s">
        <v>398</v>
      </c>
      <c r="B8" s="193"/>
      <c r="C8" s="110"/>
      <c r="D8" s="110">
        <v>3581.85</v>
      </c>
      <c r="E8" s="110">
        <v>3503.99</v>
      </c>
      <c r="F8" s="110">
        <v>3659.73</v>
      </c>
      <c r="G8" s="455"/>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row>
    <row r="9" spans="1:60" s="456" customFormat="1" ht="31.5" customHeight="1">
      <c r="A9" s="192" t="s">
        <v>399</v>
      </c>
      <c r="B9" s="193"/>
      <c r="C9" s="110"/>
      <c r="D9" s="110">
        <v>656.9</v>
      </c>
      <c r="E9" s="110">
        <v>821.13</v>
      </c>
      <c r="F9" s="110">
        <v>492.68</v>
      </c>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row>
    <row r="10" spans="1:60" s="456" customFormat="1" ht="31.5" customHeight="1">
      <c r="A10" s="192" t="s">
        <v>30</v>
      </c>
      <c r="B10" s="193"/>
      <c r="C10" s="110"/>
      <c r="D10" s="110">
        <v>4238.75</v>
      </c>
      <c r="E10" s="110">
        <v>4325.12</v>
      </c>
      <c r="F10" s="110">
        <v>4152.3999999999996</v>
      </c>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row>
    <row r="11" spans="1:60" s="456" customFormat="1" ht="31.5" customHeight="1">
      <c r="A11" s="192" t="s">
        <v>513</v>
      </c>
      <c r="B11" s="193"/>
      <c r="C11" s="194">
        <v>490</v>
      </c>
      <c r="D11" s="194">
        <v>450.8</v>
      </c>
      <c r="E11" s="194">
        <v>441</v>
      </c>
      <c r="F11" s="194">
        <v>460.59999999999997</v>
      </c>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row>
    <row r="12" spans="1:60" s="456" customFormat="1" ht="31.5" customHeight="1">
      <c r="A12" s="192" t="s">
        <v>530</v>
      </c>
      <c r="B12" s="193"/>
      <c r="C12" s="194" t="s">
        <v>624</v>
      </c>
      <c r="D12" s="194" t="s">
        <v>624</v>
      </c>
      <c r="E12" s="194" t="s">
        <v>624</v>
      </c>
      <c r="F12" s="194" t="s">
        <v>624</v>
      </c>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row>
    <row r="13" spans="1:60" s="456" customFormat="1" ht="31.5" customHeight="1">
      <c r="A13" s="192" t="s">
        <v>700</v>
      </c>
      <c r="B13" s="193"/>
      <c r="C13" s="194">
        <v>135</v>
      </c>
      <c r="D13" s="194">
        <v>124.2</v>
      </c>
      <c r="E13" s="194">
        <v>121.5</v>
      </c>
      <c r="F13" s="194">
        <v>126.9</v>
      </c>
      <c r="G13" s="455"/>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5"/>
      <c r="BC13" s="455"/>
      <c r="BD13" s="455"/>
      <c r="BE13" s="455"/>
      <c r="BF13" s="455"/>
      <c r="BG13" s="455"/>
      <c r="BH13" s="455"/>
    </row>
    <row r="14" spans="1:60" s="456" customFormat="1" ht="31.5" customHeight="1">
      <c r="A14" s="192" t="s">
        <v>9</v>
      </c>
      <c r="B14" s="193"/>
      <c r="C14" s="110">
        <v>7.45</v>
      </c>
      <c r="D14" s="110">
        <v>7.45</v>
      </c>
      <c r="E14" s="110">
        <v>7.45</v>
      </c>
      <c r="F14" s="110">
        <v>7.45</v>
      </c>
      <c r="G14" s="455"/>
      <c r="H14" s="455"/>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c r="AI14" s="455"/>
      <c r="AJ14" s="455"/>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row>
    <row r="15" spans="1:60" s="456" customFormat="1" ht="31.5" customHeight="1">
      <c r="A15" s="192" t="s">
        <v>400</v>
      </c>
      <c r="B15" s="193"/>
      <c r="C15" s="110"/>
      <c r="D15" s="110" t="s">
        <v>10</v>
      </c>
      <c r="E15" s="110" t="s">
        <v>10</v>
      </c>
      <c r="F15" s="110" t="s">
        <v>10</v>
      </c>
      <c r="G15" s="455"/>
      <c r="H15" s="455"/>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c r="AI15" s="455"/>
      <c r="AJ15" s="455"/>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row>
    <row r="16" spans="1:60" s="456" customFormat="1" ht="31.5" customHeight="1">
      <c r="A16" s="192" t="s">
        <v>401</v>
      </c>
      <c r="B16" s="193"/>
      <c r="C16" s="499"/>
      <c r="D16" s="110" t="s">
        <v>14</v>
      </c>
      <c r="E16" s="110" t="s">
        <v>14</v>
      </c>
      <c r="F16" s="110" t="s">
        <v>14</v>
      </c>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55"/>
      <c r="AO16" s="455"/>
      <c r="AP16" s="455"/>
      <c r="AQ16" s="455"/>
      <c r="AR16" s="455"/>
      <c r="AS16" s="455"/>
      <c r="AT16" s="455"/>
      <c r="AU16" s="455"/>
      <c r="AV16" s="455"/>
      <c r="AW16" s="455"/>
      <c r="AX16" s="455"/>
      <c r="AY16" s="455"/>
      <c r="AZ16" s="455"/>
      <c r="BA16" s="455"/>
      <c r="BB16" s="455"/>
      <c r="BC16" s="455"/>
      <c r="BD16" s="455"/>
      <c r="BE16" s="455"/>
      <c r="BF16" s="455"/>
      <c r="BG16" s="455"/>
      <c r="BH16" s="455"/>
    </row>
    <row r="17" spans="1:60" s="456" customFormat="1" ht="31.5" customHeight="1">
      <c r="A17" s="192" t="s">
        <v>512</v>
      </c>
      <c r="B17" s="193"/>
      <c r="C17" s="110">
        <v>71.510000000000005</v>
      </c>
      <c r="D17" s="110">
        <v>71.510000000000005</v>
      </c>
      <c r="E17" s="110">
        <v>71.510000000000005</v>
      </c>
      <c r="F17" s="110">
        <v>71.510000000000005</v>
      </c>
      <c r="G17" s="455"/>
      <c r="H17" s="455"/>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5"/>
      <c r="BC17" s="455"/>
      <c r="BD17" s="455"/>
      <c r="BE17" s="455"/>
      <c r="BF17" s="455"/>
      <c r="BG17" s="455"/>
      <c r="BH17" s="455"/>
    </row>
    <row r="18" spans="1:60" s="456" customFormat="1" ht="31.5" customHeight="1">
      <c r="A18" s="192" t="s">
        <v>32</v>
      </c>
      <c r="B18" s="193"/>
      <c r="C18" s="110" t="s">
        <v>16</v>
      </c>
      <c r="D18" s="110" t="s">
        <v>16</v>
      </c>
      <c r="E18" s="110" t="s">
        <v>16</v>
      </c>
      <c r="F18" s="110" t="s">
        <v>16</v>
      </c>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row>
    <row r="19" spans="1:60" s="456" customFormat="1" ht="31.5" customHeight="1">
      <c r="A19" s="192" t="s">
        <v>24</v>
      </c>
      <c r="B19" s="193"/>
      <c r="C19" s="110">
        <v>1269.69</v>
      </c>
      <c r="D19" s="110">
        <v>1168.1099999999999</v>
      </c>
      <c r="E19" s="110">
        <v>1142.72</v>
      </c>
      <c r="F19" s="110">
        <v>1193.51</v>
      </c>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55"/>
      <c r="AO19" s="455"/>
      <c r="AP19" s="455"/>
      <c r="AQ19" s="455"/>
      <c r="AR19" s="455"/>
      <c r="AS19" s="455"/>
      <c r="AT19" s="455"/>
      <c r="AU19" s="455"/>
      <c r="AV19" s="455"/>
      <c r="AW19" s="455"/>
      <c r="AX19" s="455"/>
      <c r="AY19" s="455"/>
      <c r="AZ19" s="455"/>
      <c r="BA19" s="455"/>
      <c r="BB19" s="455"/>
      <c r="BC19" s="455"/>
      <c r="BD19" s="455"/>
      <c r="BE19" s="455"/>
      <c r="BF19" s="455"/>
      <c r="BG19" s="455"/>
      <c r="BH19" s="455"/>
    </row>
    <row r="20" spans="1:60" s="456" customFormat="1" ht="31.5" customHeight="1">
      <c r="A20" s="192" t="s">
        <v>39</v>
      </c>
      <c r="B20" s="193"/>
      <c r="C20" s="194" t="s">
        <v>361</v>
      </c>
      <c r="D20" s="110" t="s">
        <v>279</v>
      </c>
      <c r="E20" s="110" t="s">
        <v>279</v>
      </c>
      <c r="F20" s="110" t="s">
        <v>279</v>
      </c>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5"/>
      <c r="BC20" s="455"/>
      <c r="BD20" s="455"/>
      <c r="BE20" s="455"/>
      <c r="BF20" s="455"/>
      <c r="BG20" s="455"/>
      <c r="BH20" s="455"/>
    </row>
    <row r="21" spans="1:60" s="456" customFormat="1" ht="31.5" customHeight="1">
      <c r="A21" s="192" t="s">
        <v>33</v>
      </c>
      <c r="B21" s="193"/>
      <c r="C21" s="110" t="s">
        <v>361</v>
      </c>
      <c r="D21" s="110" t="s">
        <v>16</v>
      </c>
      <c r="E21" s="110" t="s">
        <v>16</v>
      </c>
      <c r="F21" s="110" t="s">
        <v>16</v>
      </c>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5"/>
      <c r="AP21" s="455"/>
      <c r="AQ21" s="455"/>
      <c r="AR21" s="455"/>
      <c r="AS21" s="455"/>
      <c r="AT21" s="455"/>
      <c r="AU21" s="455"/>
      <c r="AV21" s="455"/>
      <c r="AW21" s="455"/>
      <c r="AX21" s="455"/>
      <c r="AY21" s="455"/>
      <c r="AZ21" s="455"/>
      <c r="BA21" s="455"/>
      <c r="BB21" s="455"/>
      <c r="BC21" s="455"/>
      <c r="BD21" s="455"/>
      <c r="BE21" s="455"/>
      <c r="BF21" s="455"/>
      <c r="BG21" s="455"/>
      <c r="BH21" s="455"/>
    </row>
    <row r="22" spans="1:60" s="456" customFormat="1" ht="31.5" customHeight="1">
      <c r="A22" s="192" t="s">
        <v>13</v>
      </c>
      <c r="B22" s="193"/>
      <c r="C22" s="108" t="s">
        <v>361</v>
      </c>
      <c r="D22" s="110" t="s">
        <v>279</v>
      </c>
      <c r="E22" s="110" t="s">
        <v>279</v>
      </c>
      <c r="F22" s="110" t="s">
        <v>279</v>
      </c>
      <c r="G22" s="455"/>
      <c r="H22" s="455"/>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55"/>
      <c r="AO22" s="455"/>
      <c r="AP22" s="455"/>
      <c r="AQ22" s="455"/>
      <c r="AR22" s="455"/>
      <c r="AS22" s="455"/>
      <c r="AT22" s="455"/>
      <c r="AU22" s="455"/>
      <c r="AV22" s="455"/>
      <c r="AW22" s="455"/>
      <c r="AX22" s="455"/>
      <c r="AY22" s="455"/>
      <c r="AZ22" s="455"/>
      <c r="BA22" s="455"/>
      <c r="BB22" s="455"/>
      <c r="BC22" s="455"/>
      <c r="BD22" s="455"/>
      <c r="BE22" s="455"/>
      <c r="BF22" s="455"/>
      <c r="BG22" s="455"/>
      <c r="BH22" s="455"/>
    </row>
    <row r="23" spans="1:60" s="456" customFormat="1" ht="31.5" customHeight="1">
      <c r="A23" s="192" t="s">
        <v>34</v>
      </c>
      <c r="B23" s="193"/>
      <c r="C23" s="110" t="s">
        <v>361</v>
      </c>
      <c r="D23" s="117" t="s">
        <v>27</v>
      </c>
      <c r="E23" s="117" t="s">
        <v>27</v>
      </c>
      <c r="F23" s="117" t="s">
        <v>27</v>
      </c>
      <c r="G23" s="455"/>
      <c r="H23" s="455"/>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55"/>
      <c r="AO23" s="455"/>
      <c r="AP23" s="455"/>
      <c r="AQ23" s="455"/>
      <c r="AR23" s="455"/>
      <c r="AS23" s="455"/>
      <c r="AT23" s="455"/>
      <c r="AU23" s="455"/>
      <c r="AV23" s="455"/>
      <c r="AW23" s="455"/>
      <c r="AX23" s="455"/>
      <c r="AY23" s="455"/>
      <c r="AZ23" s="455"/>
      <c r="BA23" s="455"/>
      <c r="BB23" s="455"/>
      <c r="BC23" s="455"/>
      <c r="BD23" s="455"/>
      <c r="BE23" s="455"/>
      <c r="BF23" s="455"/>
      <c r="BG23" s="455"/>
      <c r="BH23" s="455"/>
    </row>
    <row r="24" spans="1:60" s="456" customFormat="1" ht="31.5" customHeight="1">
      <c r="A24" s="192" t="s">
        <v>511</v>
      </c>
      <c r="B24" s="193"/>
      <c r="C24" s="110" t="s">
        <v>361</v>
      </c>
      <c r="D24" s="195" t="s">
        <v>279</v>
      </c>
      <c r="E24" s="195" t="s">
        <v>279</v>
      </c>
      <c r="F24" s="195" t="s">
        <v>279</v>
      </c>
      <c r="G24" s="455"/>
      <c r="H24" s="455"/>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55"/>
      <c r="AO24" s="455"/>
      <c r="AP24" s="455"/>
      <c r="AQ24" s="455"/>
      <c r="AR24" s="455"/>
      <c r="AS24" s="455"/>
      <c r="AT24" s="455"/>
      <c r="AU24" s="455"/>
      <c r="AV24" s="455"/>
      <c r="AW24" s="455"/>
      <c r="AX24" s="455"/>
      <c r="AY24" s="455"/>
      <c r="AZ24" s="455"/>
      <c r="BA24" s="455"/>
      <c r="BB24" s="455"/>
      <c r="BC24" s="455"/>
      <c r="BD24" s="455"/>
      <c r="BE24" s="455"/>
      <c r="BF24" s="455"/>
      <c r="BG24" s="455"/>
      <c r="BH24" s="455"/>
    </row>
    <row r="25" spans="1:60" s="456" customFormat="1" ht="31.5" customHeight="1" thickBot="1">
      <c r="A25" s="196" t="s">
        <v>35</v>
      </c>
      <c r="B25" s="197"/>
      <c r="C25" s="115" t="s">
        <v>361</v>
      </c>
      <c r="D25" s="115" t="s">
        <v>16</v>
      </c>
      <c r="E25" s="115" t="s">
        <v>16</v>
      </c>
      <c r="F25" s="115" t="s">
        <v>16</v>
      </c>
      <c r="G25" s="455"/>
      <c r="H25" s="455"/>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5"/>
      <c r="BC25" s="455"/>
      <c r="BD25" s="455"/>
      <c r="BE25" s="455"/>
      <c r="BF25" s="455"/>
      <c r="BG25" s="455"/>
      <c r="BH25" s="455"/>
    </row>
    <row r="26" spans="1:60" s="456" customFormat="1" ht="32.25" customHeight="1" thickTop="1">
      <c r="A26" s="481"/>
      <c r="B26" s="481"/>
      <c r="C26" s="187"/>
      <c r="D26" s="198"/>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5"/>
      <c r="BF26" s="455"/>
      <c r="BG26" s="455"/>
      <c r="BH26" s="455"/>
    </row>
    <row r="27" spans="1:60" s="458" customFormat="1" ht="56.25" customHeight="1">
      <c r="A27" s="1001" t="s">
        <v>440</v>
      </c>
      <c r="B27" s="1001"/>
      <c r="C27" s="1001"/>
      <c r="D27" s="1001"/>
      <c r="E27" s="1001"/>
      <c r="F27" s="1001"/>
      <c r="G27" s="1001"/>
      <c r="H27" s="1001"/>
    </row>
    <row r="28" spans="1:60" s="458" customFormat="1" ht="56.25" customHeight="1">
      <c r="A28" s="1002" t="s">
        <v>441</v>
      </c>
      <c r="B28" s="1002"/>
      <c r="C28" s="1003"/>
      <c r="D28" s="1003"/>
      <c r="E28" s="1003"/>
      <c r="F28" s="1003"/>
      <c r="G28" s="1003"/>
      <c r="H28" s="1003"/>
    </row>
    <row r="29" spans="1:60" s="458" customFormat="1" ht="56.25" customHeight="1">
      <c r="A29" s="1002" t="s">
        <v>442</v>
      </c>
      <c r="B29" s="1002"/>
      <c r="C29" s="1003"/>
      <c r="D29" s="1003"/>
      <c r="E29" s="1003"/>
      <c r="F29" s="1003"/>
      <c r="G29" s="1003"/>
      <c r="H29" s="1003"/>
    </row>
    <row r="30" spans="1:60" s="458" customFormat="1" ht="40.5" customHeight="1">
      <c r="A30" s="1002" t="s">
        <v>443</v>
      </c>
      <c r="B30" s="1002"/>
      <c r="C30" s="1003"/>
      <c r="D30" s="1003"/>
      <c r="E30" s="1003"/>
      <c r="F30" s="1003"/>
      <c r="G30" s="1003"/>
      <c r="H30" s="1003"/>
    </row>
    <row r="31" spans="1:60" s="458" customFormat="1" ht="24" customHeight="1">
      <c r="A31" s="1002" t="s">
        <v>444</v>
      </c>
      <c r="B31" s="1002"/>
      <c r="C31" s="1003"/>
      <c r="D31" s="1003"/>
      <c r="E31" s="1003"/>
      <c r="F31" s="1003"/>
      <c r="G31" s="1003"/>
      <c r="H31" s="1003"/>
    </row>
    <row r="32" spans="1:60" s="456" customFormat="1" ht="21.75" customHeight="1">
      <c r="A32" s="1000"/>
      <c r="B32" s="1000"/>
      <c r="C32" s="1000"/>
      <c r="D32" s="1000"/>
      <c r="E32" s="455"/>
      <c r="F32" s="455"/>
      <c r="G32" s="455"/>
      <c r="H32" s="455"/>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55"/>
      <c r="AO32" s="455"/>
      <c r="AP32" s="455"/>
      <c r="AQ32" s="455"/>
      <c r="AR32" s="455"/>
      <c r="AS32" s="455"/>
      <c r="AT32" s="455"/>
      <c r="AU32" s="455"/>
      <c r="AV32" s="455"/>
      <c r="AW32" s="455"/>
      <c r="AX32" s="455"/>
      <c r="AY32" s="455"/>
      <c r="AZ32" s="455"/>
      <c r="BA32" s="455"/>
      <c r="BB32" s="455"/>
      <c r="BC32" s="455"/>
      <c r="BD32" s="455"/>
      <c r="BE32" s="455"/>
      <c r="BF32" s="455"/>
      <c r="BG32" s="455"/>
      <c r="BH32" s="455"/>
    </row>
    <row r="33" spans="1:60" s="456" customFormat="1" ht="40.5" customHeight="1">
      <c r="A33" s="137"/>
      <c r="B33" s="137"/>
      <c r="C33" s="137"/>
      <c r="D33" s="137"/>
      <c r="E33" s="455"/>
      <c r="F33" s="455"/>
      <c r="G33" s="455"/>
      <c r="H33" s="455"/>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5"/>
      <c r="BC33" s="455"/>
      <c r="BD33" s="455"/>
      <c r="BE33" s="455"/>
      <c r="BF33" s="455"/>
      <c r="BG33" s="455"/>
      <c r="BH33" s="455"/>
    </row>
  </sheetData>
  <mergeCells count="9">
    <mergeCell ref="A2:F2"/>
    <mergeCell ref="A3:F3"/>
    <mergeCell ref="A4:A6"/>
    <mergeCell ref="A32:D32"/>
    <mergeCell ref="A27:H27"/>
    <mergeCell ref="A28:H28"/>
    <mergeCell ref="A29:H29"/>
    <mergeCell ref="A30:H30"/>
    <mergeCell ref="A31:H31"/>
  </mergeCells>
  <printOptions horizontalCentered="1" verticalCentered="1"/>
  <pageMargins left="0.19685039370078741" right="0.19685039370078741" top="0.19685039370078741" bottom="0.19685039370078741" header="0" footer="0"/>
  <pageSetup scale="64"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7030A0"/>
  </sheetPr>
  <dimension ref="A1:L84"/>
  <sheetViews>
    <sheetView zoomScale="90" zoomScaleNormal="90" workbookViewId="0">
      <selection activeCell="F6" sqref="F6"/>
    </sheetView>
  </sheetViews>
  <sheetFormatPr baseColWidth="10" defaultRowHeight="12.75" outlineLevelRow="1"/>
  <cols>
    <col min="1" max="1" width="11.42578125" style="68"/>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9.42578125" style="68" bestFit="1" customWidth="1"/>
    <col min="9" max="16384" width="11.42578125" style="68"/>
  </cols>
  <sheetData>
    <row r="1" spans="1:10">
      <c r="B1" s="68" t="s">
        <v>653</v>
      </c>
      <c r="E1" s="68" t="s">
        <v>652</v>
      </c>
    </row>
    <row r="2" spans="1:10">
      <c r="B2" s="674" t="s">
        <v>674</v>
      </c>
      <c r="C2" s="675">
        <f>'COMBUSTIBLES '!B7*91.52%</f>
        <v>3563.1664640000004</v>
      </c>
      <c r="E2" s="674" t="s">
        <v>676</v>
      </c>
      <c r="F2" s="675">
        <f>'COMBUSTIBLES '!B7*89.06%</f>
        <v>3467.3907920000001</v>
      </c>
      <c r="G2" s="677">
        <f>F2*98%</f>
        <v>3398.0429761600003</v>
      </c>
      <c r="H2" s="733"/>
      <c r="I2" s="734"/>
      <c r="J2" s="68">
        <v>24000</v>
      </c>
    </row>
    <row r="3" spans="1:10">
      <c r="B3" s="674" t="s">
        <v>693</v>
      </c>
      <c r="C3" s="675">
        <f>'COMBUSTIBLES '!E7*84.27%</f>
        <v>3370.4039310000003</v>
      </c>
      <c r="D3" s="677">
        <f>C3*98%</f>
        <v>3302.9958523800001</v>
      </c>
      <c r="E3" s="674" t="s">
        <v>696</v>
      </c>
      <c r="F3" s="675">
        <f>'COMBUSTIBLES '!E7*78.39%</f>
        <v>3135.2315670000003</v>
      </c>
      <c r="G3" s="677">
        <f>F3*98%</f>
        <v>3072.5269356600002</v>
      </c>
      <c r="H3" s="733"/>
      <c r="I3" s="734"/>
      <c r="J3" s="68">
        <v>30418</v>
      </c>
    </row>
    <row r="4" spans="1:10">
      <c r="B4" s="740"/>
      <c r="C4" s="734"/>
      <c r="D4" s="677"/>
      <c r="E4" s="740"/>
      <c r="F4" s="741"/>
      <c r="G4" s="677"/>
      <c r="H4" s="733"/>
      <c r="I4" s="734"/>
      <c r="J4" s="849">
        <f>J3/J2-1</f>
        <v>0.26741666666666664</v>
      </c>
    </row>
    <row r="5" spans="1:10">
      <c r="B5" s="68" t="s">
        <v>585</v>
      </c>
      <c r="E5" s="68" t="s">
        <v>677</v>
      </c>
      <c r="G5" s="677"/>
      <c r="H5" s="733"/>
      <c r="I5" s="734"/>
    </row>
    <row r="6" spans="1:10">
      <c r="B6" s="674" t="s">
        <v>675</v>
      </c>
      <c r="C6" s="675">
        <f>'COMBUSTIBLES '!B7*86.02%</f>
        <v>3349.033864</v>
      </c>
      <c r="E6" s="674" t="s">
        <v>678</v>
      </c>
      <c r="F6" s="675">
        <f>'COMBUSTIBLES '!B7*100%</f>
        <v>3893.32</v>
      </c>
      <c r="G6" s="677"/>
      <c r="H6" s="733"/>
      <c r="I6" s="734"/>
    </row>
    <row r="7" spans="1:10" ht="13.5" thickBot="1">
      <c r="B7" s="674" t="s">
        <v>695</v>
      </c>
      <c r="C7" s="675">
        <f>'COMBUSTIBLES '!E7*80.91%</f>
        <v>3236.0197229999999</v>
      </c>
      <c r="D7" s="677">
        <f>C7*98%</f>
        <v>3171.2993285399998</v>
      </c>
      <c r="E7" s="674" t="s">
        <v>694</v>
      </c>
      <c r="F7" s="675">
        <f>'COMBUSTIBLES '!E7*84.83%</f>
        <v>3392.8012989999997</v>
      </c>
      <c r="G7" s="677">
        <f>F7*98%</f>
        <v>3324.9452730199996</v>
      </c>
    </row>
    <row r="8" spans="1:10" s="206" customFormat="1" ht="46.5" customHeight="1" outlineLevel="1" thickTop="1">
      <c r="B8" s="1005" t="s">
        <v>175</v>
      </c>
      <c r="C8" s="1006"/>
      <c r="E8" s="1005" t="s">
        <v>175</v>
      </c>
      <c r="F8" s="1006"/>
    </row>
    <row r="9" spans="1:10" s="207" customFormat="1" outlineLevel="1">
      <c r="B9" s="1007" t="s">
        <v>7</v>
      </c>
      <c r="C9" s="118" t="s">
        <v>176</v>
      </c>
      <c r="E9" s="1007" t="s">
        <v>7</v>
      </c>
      <c r="F9" s="118" t="s">
        <v>697</v>
      </c>
    </row>
    <row r="10" spans="1:10" s="207" customFormat="1" outlineLevel="1">
      <c r="B10" s="1008"/>
      <c r="C10" s="118" t="s">
        <v>177</v>
      </c>
      <c r="E10" s="1008"/>
      <c r="F10" s="118" t="s">
        <v>177</v>
      </c>
      <c r="H10" s="208">
        <v>0.08</v>
      </c>
      <c r="I10" s="208">
        <v>0.1</v>
      </c>
      <c r="J10" s="208">
        <v>7.0000000000000007E-2</v>
      </c>
    </row>
    <row r="11" spans="1:10" s="207" customFormat="1" outlineLevel="1">
      <c r="A11" s="209" t="s">
        <v>8</v>
      </c>
      <c r="B11" s="119" t="s">
        <v>179</v>
      </c>
      <c r="C11" s="120">
        <f>+C2</f>
        <v>3563.1664640000004</v>
      </c>
      <c r="E11" s="210" t="s">
        <v>336</v>
      </c>
      <c r="F11" s="211">
        <f>F3*98%</f>
        <v>3072.5269356600002</v>
      </c>
      <c r="G11" s="212">
        <f>+F11/0.98</f>
        <v>3135.2315670000003</v>
      </c>
      <c r="H11" s="212">
        <f>+G11*(1-H10)</f>
        <v>2884.4130416400003</v>
      </c>
      <c r="I11" s="212">
        <f>+G11*(1-I10)</f>
        <v>2821.7084103000002</v>
      </c>
      <c r="J11" s="212">
        <f>+G11*(1-J10)</f>
        <v>2915.7653573100001</v>
      </c>
    </row>
    <row r="12" spans="1:10" s="207" customFormat="1" ht="25.5" outlineLevel="1">
      <c r="A12" s="213" t="s">
        <v>519</v>
      </c>
      <c r="B12" s="119" t="s">
        <v>180</v>
      </c>
      <c r="C12" s="120">
        <f>+'TARIFAS HISTORICO POLIDUCTO'!AO13</f>
        <v>139.10414710000001</v>
      </c>
      <c r="E12" s="210" t="s">
        <v>337</v>
      </c>
      <c r="F12" s="214">
        <f>+BIODIESEL!E9</f>
        <v>211.5</v>
      </c>
      <c r="G12" s="212">
        <f>+BIODIESEL!B7</f>
        <v>10574.9</v>
      </c>
      <c r="H12" s="212">
        <f>+G12*H10</f>
        <v>845.99199999999996</v>
      </c>
      <c r="I12" s="212">
        <f>+G12*I10</f>
        <v>1057.49</v>
      </c>
      <c r="J12" s="212">
        <f>+G12*J10</f>
        <v>740.24300000000005</v>
      </c>
    </row>
    <row r="13" spans="1:10" s="207" customFormat="1" ht="25.5" outlineLevel="1">
      <c r="A13" s="213" t="s">
        <v>1</v>
      </c>
      <c r="B13" s="119" t="s">
        <v>182</v>
      </c>
      <c r="C13" s="120">
        <f>75.86*1.0396+0.01</f>
        <v>78.87405600000001</v>
      </c>
      <c r="D13" s="209" t="s">
        <v>8</v>
      </c>
      <c r="E13" s="119" t="s">
        <v>181</v>
      </c>
      <c r="F13" s="880">
        <f>+F11+F12</f>
        <v>3284.0269356600002</v>
      </c>
      <c r="G13" s="212"/>
      <c r="H13" s="212">
        <f>+H11+H12</f>
        <v>3730.4050416400005</v>
      </c>
      <c r="I13" s="212">
        <f>+I11+I12</f>
        <v>3879.1984103000004</v>
      </c>
      <c r="J13" s="212">
        <f>+J11+J12</f>
        <v>3656.0083573100001</v>
      </c>
    </row>
    <row r="14" spans="1:10" s="207" customFormat="1" outlineLevel="1">
      <c r="A14" s="213" t="s">
        <v>417</v>
      </c>
      <c r="B14" s="119" t="s">
        <v>184</v>
      </c>
      <c r="C14" s="120">
        <v>7.62</v>
      </c>
      <c r="E14" s="210" t="s">
        <v>338</v>
      </c>
      <c r="F14" s="215">
        <f>+C12</f>
        <v>139.10414710000001</v>
      </c>
    </row>
    <row r="15" spans="1:10" s="207" customFormat="1" outlineLevel="1">
      <c r="A15" s="213" t="s">
        <v>159</v>
      </c>
      <c r="B15" s="119" t="s">
        <v>185</v>
      </c>
      <c r="C15" s="120">
        <v>5.56</v>
      </c>
      <c r="E15" s="210" t="s">
        <v>339</v>
      </c>
      <c r="F15" s="211">
        <v>8.18</v>
      </c>
      <c r="H15" s="654"/>
    </row>
    <row r="16" spans="1:10" s="207" customFormat="1" outlineLevel="1">
      <c r="A16" s="213" t="s">
        <v>11</v>
      </c>
      <c r="B16" s="119" t="s">
        <v>186</v>
      </c>
      <c r="C16" s="120">
        <v>86.42</v>
      </c>
      <c r="D16" s="213" t="s">
        <v>519</v>
      </c>
      <c r="E16" s="119" t="s">
        <v>183</v>
      </c>
      <c r="F16" s="120">
        <f>+F14+F15</f>
        <v>147.28414710000001</v>
      </c>
    </row>
    <row r="17" spans="1:12" s="207" customFormat="1" ht="25.5" outlineLevel="1">
      <c r="A17" s="213" t="s">
        <v>12</v>
      </c>
      <c r="B17" s="119" t="s">
        <v>187</v>
      </c>
      <c r="C17" s="120">
        <f>+SUM(C11:C16)-0.01</f>
        <v>3880.7346671</v>
      </c>
      <c r="D17" s="213" t="s">
        <v>1</v>
      </c>
      <c r="E17" s="119" t="s">
        <v>182</v>
      </c>
      <c r="F17" s="120">
        <f>+C13</f>
        <v>78.87405600000001</v>
      </c>
      <c r="H17" s="645" t="s">
        <v>361</v>
      </c>
    </row>
    <row r="18" spans="1:12" s="207" customFormat="1" outlineLevel="1">
      <c r="A18" s="213" t="s">
        <v>160</v>
      </c>
      <c r="B18" s="119" t="s">
        <v>188</v>
      </c>
      <c r="C18" s="120">
        <v>240</v>
      </c>
      <c r="D18" s="213" t="s">
        <v>417</v>
      </c>
      <c r="E18" s="119" t="s">
        <v>184</v>
      </c>
      <c r="F18" s="120">
        <f>+C14</f>
        <v>7.62</v>
      </c>
    </row>
    <row r="19" spans="1:12" s="207" customFormat="1" ht="38.25" outlineLevel="1">
      <c r="A19" s="213" t="s">
        <v>168</v>
      </c>
      <c r="B19" s="119" t="s">
        <v>189</v>
      </c>
      <c r="C19" s="120">
        <v>662</v>
      </c>
      <c r="D19" s="213" t="s">
        <v>159</v>
      </c>
      <c r="E19" s="119" t="s">
        <v>185</v>
      </c>
      <c r="F19" s="120">
        <f>+BIODIESEL!E14</f>
        <v>7.45</v>
      </c>
      <c r="J19" s="645">
        <f>D3+F12</f>
        <v>3514.4958523800001</v>
      </c>
    </row>
    <row r="20" spans="1:12" s="207" customFormat="1" outlineLevel="1">
      <c r="A20" s="213" t="s">
        <v>24</v>
      </c>
      <c r="B20" s="119" t="s">
        <v>191</v>
      </c>
      <c r="C20" s="120">
        <v>475</v>
      </c>
      <c r="D20" s="213" t="s">
        <v>11</v>
      </c>
      <c r="E20" s="119" t="s">
        <v>186</v>
      </c>
      <c r="F20" s="120">
        <v>86.42</v>
      </c>
    </row>
    <row r="21" spans="1:12" s="207" customFormat="1" outlineLevel="1">
      <c r="A21" s="213" t="s">
        <v>51</v>
      </c>
      <c r="B21" s="119" t="s">
        <v>192</v>
      </c>
      <c r="C21" s="120">
        <f>+C17+C18+C19+C20</f>
        <v>5257.7346670999996</v>
      </c>
      <c r="D21" s="213" t="s">
        <v>12</v>
      </c>
      <c r="E21" s="119" t="s">
        <v>187</v>
      </c>
      <c r="F21" s="120">
        <f>+F13+F16+F17+F18+F19+F20-0.01</f>
        <v>3611.66513876</v>
      </c>
    </row>
    <row r="22" spans="1:12" s="207" customFormat="1" outlineLevel="1">
      <c r="A22" s="213" t="s">
        <v>13</v>
      </c>
      <c r="B22" s="119" t="s">
        <v>194</v>
      </c>
      <c r="C22" s="120">
        <v>400</v>
      </c>
      <c r="D22" s="213" t="s">
        <v>160</v>
      </c>
      <c r="E22" s="119" t="s">
        <v>190</v>
      </c>
      <c r="F22" s="120">
        <v>240</v>
      </c>
    </row>
    <row r="23" spans="1:12" s="207" customFormat="1" ht="38.25" outlineLevel="1">
      <c r="A23" s="213" t="s">
        <v>169</v>
      </c>
      <c r="B23" s="119" t="s">
        <v>196</v>
      </c>
      <c r="C23" s="676">
        <v>19.239999999999998</v>
      </c>
      <c r="D23" s="213" t="s">
        <v>168</v>
      </c>
      <c r="E23" s="119" t="s">
        <v>189</v>
      </c>
      <c r="F23" s="120">
        <v>662</v>
      </c>
      <c r="L23" s="216"/>
    </row>
    <row r="24" spans="1:12" s="207" customFormat="1" ht="25.5" outlineLevel="1">
      <c r="A24" s="213" t="s">
        <v>170</v>
      </c>
      <c r="B24" s="119" t="s">
        <v>198</v>
      </c>
      <c r="C24" s="120">
        <v>47.82</v>
      </c>
      <c r="D24" s="213" t="s">
        <v>51</v>
      </c>
      <c r="E24" s="119" t="s">
        <v>193</v>
      </c>
      <c r="F24" s="120">
        <f>+F21+F22+F23</f>
        <v>4513.6651387599995</v>
      </c>
    </row>
    <row r="25" spans="1:12" s="207" customFormat="1" ht="25.5" outlineLevel="1">
      <c r="A25" s="213" t="s">
        <v>172</v>
      </c>
      <c r="B25" s="119" t="s">
        <v>200</v>
      </c>
      <c r="C25" s="120">
        <f>+SUM(C21:C24)</f>
        <v>5724.7946670999991</v>
      </c>
      <c r="D25" s="213" t="s">
        <v>13</v>
      </c>
      <c r="E25" s="119" t="s">
        <v>195</v>
      </c>
      <c r="F25" s="120">
        <v>400</v>
      </c>
    </row>
    <row r="26" spans="1:12" s="207" customFormat="1" ht="18" outlineLevel="1">
      <c r="A26" s="213" t="s">
        <v>2</v>
      </c>
      <c r="B26" s="217"/>
      <c r="C26" s="218"/>
      <c r="D26" s="213" t="s">
        <v>170</v>
      </c>
      <c r="E26" s="119" t="s">
        <v>197</v>
      </c>
      <c r="F26" s="120">
        <v>47.82</v>
      </c>
    </row>
    <row r="27" spans="1:12" s="207" customFormat="1" ht="18" outlineLevel="1">
      <c r="A27" s="213"/>
      <c r="B27" s="737"/>
      <c r="C27" s="911"/>
      <c r="D27" s="213"/>
      <c r="E27" s="119"/>
      <c r="F27" s="120"/>
    </row>
    <row r="28" spans="1:12" s="219" customFormat="1" outlineLevel="1">
      <c r="A28" s="213" t="s">
        <v>31</v>
      </c>
      <c r="C28" s="220"/>
      <c r="D28" s="213"/>
      <c r="E28" s="119" t="s">
        <v>199</v>
      </c>
      <c r="F28" s="120">
        <f>+F24+F25+F26+0.009</f>
        <v>4961.4941387599993</v>
      </c>
    </row>
    <row r="29" spans="1:12" s="219" customFormat="1" outlineLevel="1">
      <c r="A29" s="213"/>
      <c r="C29" s="220"/>
      <c r="D29" s="213" t="s">
        <v>24</v>
      </c>
      <c r="E29" s="119" t="s">
        <v>201</v>
      </c>
      <c r="F29" s="120">
        <v>204</v>
      </c>
    </row>
    <row r="30" spans="1:12" s="219" customFormat="1" outlineLevel="1">
      <c r="A30" s="213"/>
      <c r="C30" s="220"/>
      <c r="D30" s="213" t="s">
        <v>172</v>
      </c>
      <c r="E30" s="119" t="s">
        <v>200</v>
      </c>
      <c r="F30" s="120">
        <f>+F28+F29</f>
        <v>5165.4941387599993</v>
      </c>
    </row>
    <row r="31" spans="1:12" s="219" customFormat="1" ht="15">
      <c r="A31" s="213"/>
      <c r="E31" s="221"/>
      <c r="F31" s="221"/>
    </row>
    <row r="32" spans="1:12" s="219" customFormat="1" ht="15">
      <c r="A32" s="213"/>
      <c r="D32" s="220">
        <f>C35*1.0396</f>
        <v>7.9217520000000006</v>
      </c>
      <c r="E32" s="221"/>
      <c r="F32" s="221"/>
    </row>
    <row r="33" spans="1:10" s="224" customFormat="1" ht="15">
      <c r="A33" s="213"/>
      <c r="B33" s="222"/>
      <c r="C33" s="1004" t="s">
        <v>417</v>
      </c>
      <c r="D33" s="1004"/>
      <c r="E33" s="223"/>
      <c r="F33" s="1009" t="s">
        <v>1</v>
      </c>
      <c r="G33" s="1010"/>
    </row>
    <row r="34" spans="1:10" s="224" customFormat="1">
      <c r="A34" s="3"/>
      <c r="C34" s="66" t="s">
        <v>205</v>
      </c>
      <c r="D34" s="66" t="s">
        <v>204</v>
      </c>
      <c r="E34" s="223"/>
      <c r="F34" s="66" t="s">
        <v>205</v>
      </c>
      <c r="G34" s="66" t="s">
        <v>204</v>
      </c>
    </row>
    <row r="35" spans="1:10" s="224" customFormat="1">
      <c r="B35" s="224" t="s">
        <v>4</v>
      </c>
      <c r="C35" s="225">
        <f>+C14</f>
        <v>7.62</v>
      </c>
      <c r="D35" s="225">
        <v>16.47</v>
      </c>
      <c r="E35" s="223" t="str">
        <f t="shared" ref="E35:E49" si="0">+B35</f>
        <v>Arauca</v>
      </c>
      <c r="F35" s="225">
        <v>78.870276300000015</v>
      </c>
      <c r="G35" s="225">
        <v>78.870276300000015</v>
      </c>
    </row>
    <row r="36" spans="1:10" s="224" customFormat="1">
      <c r="B36" s="224" t="s">
        <v>162</v>
      </c>
      <c r="C36" s="225">
        <v>11.21</v>
      </c>
      <c r="D36" s="225">
        <v>16.47</v>
      </c>
      <c r="E36" s="223" t="str">
        <f t="shared" si="0"/>
        <v>Norte Santander</v>
      </c>
      <c r="F36" s="225">
        <v>78.870276300000015</v>
      </c>
      <c r="G36" s="225">
        <v>78.870276300000015</v>
      </c>
    </row>
    <row r="37" spans="1:10" s="224" customFormat="1" ht="15">
      <c r="B37" s="224" t="s">
        <v>56</v>
      </c>
      <c r="C37" s="225">
        <v>11.21</v>
      </c>
      <c r="D37" s="225">
        <v>16.47</v>
      </c>
      <c r="E37" s="223" t="str">
        <f t="shared" si="0"/>
        <v>Nariño</v>
      </c>
      <c r="F37" s="226" t="e">
        <v>#VALUE!</v>
      </c>
      <c r="G37" s="225" t="e">
        <v>#VALUE!</v>
      </c>
    </row>
    <row r="38" spans="1:10" s="224" customFormat="1">
      <c r="B38" s="224" t="s">
        <v>5</v>
      </c>
      <c r="C38" s="225">
        <v>16.47</v>
      </c>
      <c r="D38" s="225">
        <v>16.47</v>
      </c>
      <c r="E38" s="223" t="str">
        <f t="shared" si="0"/>
        <v>Cesar</v>
      </c>
      <c r="F38" s="225" t="e">
        <v>#VALUE!</v>
      </c>
      <c r="G38" s="225" t="e">
        <v>#VALUE!</v>
      </c>
    </row>
    <row r="39" spans="1:10" s="224" customFormat="1">
      <c r="B39" s="224" t="s">
        <v>224</v>
      </c>
      <c r="C39" s="225">
        <v>16.47</v>
      </c>
      <c r="D39" s="225">
        <v>16.47</v>
      </c>
      <c r="E39" s="223" t="str">
        <f t="shared" si="0"/>
        <v>cesar casco urbano</v>
      </c>
      <c r="F39" s="225">
        <v>78.870276300000015</v>
      </c>
      <c r="G39" s="225">
        <v>78.870276300000015</v>
      </c>
    </row>
    <row r="40" spans="1:10" s="224" customFormat="1">
      <c r="B40" s="224" t="s">
        <v>218</v>
      </c>
      <c r="C40" s="225">
        <v>16.47</v>
      </c>
      <c r="D40" s="225">
        <v>16.47</v>
      </c>
      <c r="E40" s="223" t="str">
        <f t="shared" si="0"/>
        <v>Putumayo</v>
      </c>
      <c r="F40" s="225" t="e">
        <v>#VALUE!</v>
      </c>
      <c r="G40" s="225" t="e">
        <v>#VALUE!</v>
      </c>
    </row>
    <row r="41" spans="1:10" s="224" customFormat="1">
      <c r="B41" s="224" t="s">
        <v>227</v>
      </c>
      <c r="C41" s="225">
        <v>16.47</v>
      </c>
      <c r="D41" s="227">
        <v>0</v>
      </c>
      <c r="E41" s="223" t="str">
        <f t="shared" si="0"/>
        <v>Guajira</v>
      </c>
      <c r="F41" s="227">
        <v>58.03</v>
      </c>
      <c r="G41" s="227">
        <v>58.03</v>
      </c>
    </row>
    <row r="42" spans="1:10" s="224" customFormat="1">
      <c r="B42" s="224" t="s">
        <v>229</v>
      </c>
      <c r="C42" s="225">
        <v>16.47</v>
      </c>
      <c r="D42" s="225">
        <v>16.47</v>
      </c>
      <c r="E42" s="223" t="str">
        <f t="shared" si="0"/>
        <v>Choco</v>
      </c>
      <c r="F42" s="225" t="e">
        <v>#VALUE!</v>
      </c>
      <c r="G42" s="225" t="e">
        <v>#VALUE!</v>
      </c>
      <c r="J42" s="557"/>
    </row>
    <row r="43" spans="1:10" s="224" customFormat="1">
      <c r="B43" s="224" t="s">
        <v>470</v>
      </c>
      <c r="C43" s="225">
        <v>16.47</v>
      </c>
      <c r="D43" s="225">
        <v>16.47</v>
      </c>
      <c r="E43" s="223" t="str">
        <f t="shared" si="0"/>
        <v>Amazonas - Boyacá</v>
      </c>
      <c r="F43" s="225" t="e">
        <v>#VALUE!</v>
      </c>
      <c r="G43" s="225" t="e">
        <v>#VALUE!</v>
      </c>
      <c r="J43" s="556"/>
    </row>
    <row r="44" spans="1:10" s="224" customFormat="1">
      <c r="B44" s="224" t="s">
        <v>231</v>
      </c>
      <c r="C44" s="225">
        <v>10.935240776470588</v>
      </c>
      <c r="D44" s="225">
        <v>16.47</v>
      </c>
      <c r="E44" s="223" t="str">
        <f t="shared" si="0"/>
        <v>Guania</v>
      </c>
      <c r="F44" s="225">
        <v>78.870276300000015</v>
      </c>
      <c r="G44" s="225">
        <v>78.870276300000015</v>
      </c>
      <c r="J44" s="557"/>
    </row>
    <row r="45" spans="1:10" s="224" customFormat="1">
      <c r="B45" s="224" t="s">
        <v>233</v>
      </c>
      <c r="C45" s="225">
        <v>16.47</v>
      </c>
      <c r="D45" s="225">
        <v>16.47</v>
      </c>
      <c r="E45" s="223" t="str">
        <f t="shared" si="0"/>
        <v>Vaupes</v>
      </c>
      <c r="F45" s="225" t="e">
        <v>#VALUE!</v>
      </c>
      <c r="G45" s="225" t="e">
        <v>#VALUE!</v>
      </c>
    </row>
    <row r="46" spans="1:10" s="224" customFormat="1">
      <c r="B46" s="224" t="s">
        <v>236</v>
      </c>
      <c r="C46" s="225">
        <v>16.47</v>
      </c>
      <c r="D46" s="225">
        <v>16.47</v>
      </c>
      <c r="E46" s="223" t="str">
        <f t="shared" si="0"/>
        <v>Vichada</v>
      </c>
      <c r="F46" s="225">
        <v>78.870276300000015</v>
      </c>
      <c r="G46" s="225">
        <v>78.870276300000015</v>
      </c>
    </row>
    <row r="47" spans="1:10" s="224" customFormat="1">
      <c r="B47" s="224" t="s">
        <v>274</v>
      </c>
      <c r="C47" s="225">
        <v>16.47</v>
      </c>
      <c r="D47" s="225">
        <v>16.47</v>
      </c>
      <c r="E47" s="223" t="str">
        <f t="shared" si="0"/>
        <v>Guajira nacional</v>
      </c>
      <c r="F47" s="225">
        <v>0</v>
      </c>
      <c r="G47" s="225">
        <v>0</v>
      </c>
    </row>
    <row r="48" spans="1:10" s="224" customFormat="1">
      <c r="B48" s="224" t="s">
        <v>544</v>
      </c>
      <c r="C48" s="225">
        <f>+C47</f>
        <v>16.47</v>
      </c>
      <c r="D48" s="225">
        <f>+D47</f>
        <v>16.47</v>
      </c>
      <c r="E48" s="223" t="str">
        <f t="shared" si="0"/>
        <v>Guajira importado</v>
      </c>
      <c r="F48" s="225"/>
      <c r="G48" s="225"/>
    </row>
    <row r="49" spans="2:7">
      <c r="C49" s="225"/>
      <c r="D49" s="225"/>
      <c r="E49" s="223">
        <f t="shared" si="0"/>
        <v>0</v>
      </c>
      <c r="F49" s="225"/>
      <c r="G49" s="225"/>
    </row>
    <row r="50" spans="2:7">
      <c r="E50" s="223"/>
    </row>
    <row r="51" spans="2:7">
      <c r="B51" s="1011" t="s">
        <v>275</v>
      </c>
      <c r="C51" s="1012"/>
      <c r="D51" s="1012"/>
      <c r="E51" s="223"/>
    </row>
    <row r="52" spans="2:7" s="229" customFormat="1" ht="25.5">
      <c r="B52" s="67" t="s">
        <v>243</v>
      </c>
      <c r="C52" s="228" t="s">
        <v>244</v>
      </c>
      <c r="D52" s="228" t="s">
        <v>402</v>
      </c>
    </row>
    <row r="53" spans="2:7">
      <c r="B53" s="230" t="s">
        <v>245</v>
      </c>
      <c r="C53" s="231">
        <v>36.686651798634479</v>
      </c>
      <c r="D53" s="232">
        <v>45.858314748293097</v>
      </c>
    </row>
    <row r="54" spans="2:7" ht="25.5">
      <c r="B54" s="230" t="s">
        <v>246</v>
      </c>
      <c r="C54" s="231">
        <v>37.993001417576941</v>
      </c>
      <c r="D54" s="232">
        <v>47.491251771971179</v>
      </c>
      <c r="E54" s="68" t="s">
        <v>301</v>
      </c>
      <c r="F54" s="68">
        <v>50</v>
      </c>
    </row>
    <row r="55" spans="2:7">
      <c r="B55" s="230" t="s">
        <v>247</v>
      </c>
      <c r="C55" s="231">
        <v>6.5317480947123672</v>
      </c>
      <c r="D55" s="232">
        <v>8.1646851183904587</v>
      </c>
    </row>
    <row r="56" spans="2:7">
      <c r="B56" s="230" t="s">
        <v>42</v>
      </c>
      <c r="C56" s="231">
        <v>32.114428132335817</v>
      </c>
      <c r="D56" s="232">
        <v>40.143035165419775</v>
      </c>
      <c r="E56" s="68" t="s">
        <v>345</v>
      </c>
      <c r="F56" s="68">
        <v>650.76</v>
      </c>
      <c r="G56" s="68">
        <f>+F56*8%</f>
        <v>52.0608</v>
      </c>
    </row>
    <row r="57" spans="2:7">
      <c r="B57" s="230" t="s">
        <v>248</v>
      </c>
      <c r="C57" s="231">
        <v>35.380302179691995</v>
      </c>
      <c r="D57" s="232">
        <v>44.225377724614994</v>
      </c>
    </row>
    <row r="58" spans="2:7">
      <c r="B58" s="230" t="s">
        <v>43</v>
      </c>
      <c r="C58" s="231">
        <v>18.506619601685045</v>
      </c>
      <c r="D58" s="232">
        <v>23.133274502106307</v>
      </c>
    </row>
    <row r="59" spans="2:7">
      <c r="B59" s="230" t="s">
        <v>249</v>
      </c>
      <c r="C59" s="231">
        <v>19.4863818158919</v>
      </c>
      <c r="D59" s="232">
        <v>24.357977269864875</v>
      </c>
    </row>
    <row r="60" spans="2:7">
      <c r="B60" s="230" t="s">
        <v>250</v>
      </c>
      <c r="C60" s="231">
        <v>5.7697108169959268</v>
      </c>
      <c r="D60" s="232">
        <v>7.212138521244909</v>
      </c>
    </row>
    <row r="61" spans="2:7">
      <c r="B61" s="230" t="s">
        <v>251</v>
      </c>
      <c r="C61" s="231">
        <v>20.466144030098757</v>
      </c>
      <c r="D61" s="232">
        <v>25.582680037623447</v>
      </c>
    </row>
    <row r="62" spans="2:7">
      <c r="B62" s="230" t="s">
        <v>45</v>
      </c>
      <c r="C62" s="231">
        <v>13.607808530650772</v>
      </c>
      <c r="D62" s="232">
        <v>17.009760663313465</v>
      </c>
    </row>
    <row r="63" spans="2:7">
      <c r="B63" s="230" t="s">
        <v>252</v>
      </c>
      <c r="C63" s="231">
        <v>27.868791870772782</v>
      </c>
      <c r="D63" s="232">
        <v>34.835989838465977</v>
      </c>
    </row>
    <row r="64" spans="2:7">
      <c r="B64" s="230" t="s">
        <v>253</v>
      </c>
      <c r="C64" s="231">
        <v>37.762451001228271</v>
      </c>
      <c r="D64" s="232">
        <v>47.203063751535339</v>
      </c>
    </row>
    <row r="65" spans="2:4" ht="25.5">
      <c r="B65" s="230" t="s">
        <v>254</v>
      </c>
      <c r="C65" s="231">
        <v>59.624922633518331</v>
      </c>
      <c r="D65" s="232">
        <v>74.531153291897908</v>
      </c>
    </row>
    <row r="66" spans="2:4">
      <c r="B66" s="230" t="s">
        <v>255</v>
      </c>
      <c r="C66" s="231">
        <v>44.100076751280007</v>
      </c>
      <c r="D66" s="232">
        <v>55.125095939100007</v>
      </c>
    </row>
    <row r="67" spans="2:4">
      <c r="B67" s="230" t="s">
        <v>256</v>
      </c>
      <c r="C67" s="231">
        <v>35.367388285680008</v>
      </c>
      <c r="D67" s="232">
        <v>44.209235357100013</v>
      </c>
    </row>
    <row r="68" spans="2:4">
      <c r="B68" s="230" t="s">
        <v>257</v>
      </c>
      <c r="C68" s="231">
        <v>35.367388285680008</v>
      </c>
      <c r="D68" s="232">
        <v>44.209235357100013</v>
      </c>
    </row>
    <row r="69" spans="2:4">
      <c r="B69" s="230" t="s">
        <v>258</v>
      </c>
      <c r="C69" s="231">
        <v>39.297098095200006</v>
      </c>
      <c r="D69" s="232">
        <v>49.121372619000013</v>
      </c>
    </row>
    <row r="70" spans="2:4">
      <c r="B70" s="230" t="s">
        <v>44</v>
      </c>
      <c r="C70" s="231">
        <v>88.792880000000011</v>
      </c>
      <c r="D70" s="232">
        <v>110.99110000000002</v>
      </c>
    </row>
    <row r="71" spans="2:4">
      <c r="B71" s="230" t="s">
        <v>299</v>
      </c>
      <c r="C71" s="231">
        <v>96.676360000000003</v>
      </c>
      <c r="D71" s="232">
        <v>120.84545000000001</v>
      </c>
    </row>
    <row r="72" spans="2:4">
      <c r="B72" s="230" t="s">
        <v>300</v>
      </c>
      <c r="C72" s="231">
        <v>88.792880000000011</v>
      </c>
      <c r="D72" s="232">
        <v>110.99110000000002</v>
      </c>
    </row>
    <row r="73" spans="2:4">
      <c r="B73" s="230" t="s">
        <v>363</v>
      </c>
      <c r="C73" s="231">
        <v>37.375906632768007</v>
      </c>
      <c r="D73" s="232">
        <v>46.719883290960013</v>
      </c>
    </row>
    <row r="74" spans="2:4">
      <c r="B74" s="230" t="s">
        <v>364</v>
      </c>
      <c r="C74" s="231">
        <v>22.966970664528002</v>
      </c>
      <c r="D74" s="232">
        <v>28.708713330660004</v>
      </c>
    </row>
    <row r="75" spans="2:4">
      <c r="B75" s="230" t="s">
        <v>409</v>
      </c>
      <c r="C75" s="231">
        <v>31.533920000000002</v>
      </c>
      <c r="D75" s="232">
        <v>39.417400000000008</v>
      </c>
    </row>
    <row r="77" spans="2:4">
      <c r="B77" s="1004" t="s">
        <v>271</v>
      </c>
      <c r="C77" s="1004"/>
    </row>
    <row r="78" spans="2:4">
      <c r="B78" s="68" t="s">
        <v>272</v>
      </c>
      <c r="C78" s="68" t="s">
        <v>273</v>
      </c>
    </row>
    <row r="79" spans="2:4">
      <c r="B79" s="233">
        <v>1900</v>
      </c>
      <c r="C79" s="233">
        <v>1900</v>
      </c>
    </row>
    <row r="80" spans="2:4">
      <c r="B80" s="233"/>
      <c r="C80" s="233"/>
    </row>
    <row r="81" spans="2:3">
      <c r="B81" s="233">
        <v>1900</v>
      </c>
      <c r="C81" s="233">
        <v>3400</v>
      </c>
    </row>
    <row r="83" spans="2:3" ht="15.75">
      <c r="B83" s="22">
        <f>1900*25%</f>
        <v>475</v>
      </c>
      <c r="C83" s="22">
        <f>1900*6%</f>
        <v>114</v>
      </c>
    </row>
    <row r="84" spans="2:3" ht="15.75">
      <c r="B84" s="22">
        <f>1900*25%</f>
        <v>475</v>
      </c>
      <c r="C84" s="22">
        <f>3400*6%</f>
        <v>204</v>
      </c>
    </row>
  </sheetData>
  <mergeCells count="8">
    <mergeCell ref="B77:C77"/>
    <mergeCell ref="B8:C8"/>
    <mergeCell ref="E8:F8"/>
    <mergeCell ref="B9:B10"/>
    <mergeCell ref="E9:E10"/>
    <mergeCell ref="C33:D33"/>
    <mergeCell ref="F33:G33"/>
    <mergeCell ref="B51:D51"/>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tabColor rgb="FF7030A0"/>
  </sheetPr>
  <dimension ref="A1:L75"/>
  <sheetViews>
    <sheetView zoomScale="80" zoomScaleNormal="80" workbookViewId="0">
      <selection activeCell="F6" sqref="F6"/>
    </sheetView>
  </sheetViews>
  <sheetFormatPr baseColWidth="10" defaultRowHeight="12.75"/>
  <cols>
    <col min="1" max="1" width="11.42578125" style="68"/>
    <col min="2" max="2" width="42.28515625" style="68" customWidth="1"/>
    <col min="3" max="3" width="29.140625" style="68" customWidth="1"/>
    <col min="4" max="4" width="13.42578125" style="68" bestFit="1" customWidth="1"/>
    <col min="5" max="5" width="52.140625" style="68" customWidth="1"/>
    <col min="6" max="6" width="21" style="68" customWidth="1"/>
    <col min="7" max="7" width="11.42578125" style="68"/>
    <col min="8" max="8" width="12.42578125" style="68" bestFit="1" customWidth="1"/>
    <col min="9" max="16384" width="11.42578125" style="68"/>
  </cols>
  <sheetData>
    <row r="1" spans="1:12" s="206" customFormat="1" ht="46.5" customHeight="1" thickTop="1">
      <c r="B1" s="1005" t="s">
        <v>175</v>
      </c>
      <c r="C1" s="1006"/>
      <c r="E1" s="1005" t="s">
        <v>175</v>
      </c>
      <c r="F1" s="1006"/>
    </row>
    <row r="2" spans="1:12" s="207" customFormat="1">
      <c r="B2" s="1007" t="s">
        <v>7</v>
      </c>
      <c r="C2" s="118" t="s">
        <v>176</v>
      </c>
      <c r="E2" s="1007" t="s">
        <v>7</v>
      </c>
      <c r="F2" s="118" t="s">
        <v>387</v>
      </c>
    </row>
    <row r="3" spans="1:12" s="207" customFormat="1" ht="15.75">
      <c r="B3" s="1008"/>
      <c r="C3" s="118" t="s">
        <v>177</v>
      </c>
      <c r="D3" s="867">
        <v>1</v>
      </c>
      <c r="E3" s="1008"/>
      <c r="F3" s="118" t="s">
        <v>177</v>
      </c>
      <c r="G3" s="867">
        <v>0.84109999999999996</v>
      </c>
      <c r="H3" s="208">
        <v>0.08</v>
      </c>
      <c r="I3" s="208">
        <v>0.1</v>
      </c>
      <c r="J3" s="208">
        <v>7.0000000000000007E-2</v>
      </c>
    </row>
    <row r="4" spans="1:12" s="207" customFormat="1">
      <c r="A4" s="209" t="s">
        <v>8</v>
      </c>
      <c r="B4" s="119" t="s">
        <v>179</v>
      </c>
      <c r="C4" s="878">
        <f>'OTROS DPTOS - BASE'!F6</f>
        <v>3893.32</v>
      </c>
      <c r="D4" s="645">
        <f>C4-3663.97</f>
        <v>229.35000000000036</v>
      </c>
      <c r="E4" s="210" t="s">
        <v>336</v>
      </c>
      <c r="F4" s="879">
        <f>'OTROS DPTOS - BASE'!G7</f>
        <v>3324.9452730199996</v>
      </c>
      <c r="G4" s="212">
        <f>+F4/0.98</f>
        <v>3392.8012989999997</v>
      </c>
      <c r="H4" s="212">
        <f>+G4*(1-H3)</f>
        <v>3121.3771950800001</v>
      </c>
      <c r="I4" s="212">
        <f>+G4*(1-I3)</f>
        <v>3053.5211691</v>
      </c>
      <c r="J4" s="212">
        <f>+G4*(1-J3)</f>
        <v>3155.3052080699995</v>
      </c>
    </row>
    <row r="5" spans="1:12" s="207" customFormat="1" ht="25.5">
      <c r="A5" s="213" t="s">
        <v>519</v>
      </c>
      <c r="B5" s="119" t="s">
        <v>180</v>
      </c>
      <c r="C5" s="649">
        <f>+'TARIFAS HISTORICO POLIDUCTO'!AY13</f>
        <v>152.00285734814173</v>
      </c>
      <c r="E5" s="210" t="s">
        <v>337</v>
      </c>
      <c r="F5" s="655">
        <f>+BIODIESEL!B7*0.02</f>
        <v>211.49799999999999</v>
      </c>
      <c r="G5" s="212">
        <f>+BIODIESEL!B7</f>
        <v>10574.9</v>
      </c>
      <c r="H5" s="212">
        <f>+G5*H3</f>
        <v>845.99199999999996</v>
      </c>
      <c r="I5" s="212">
        <f>+G5*I3</f>
        <v>1057.49</v>
      </c>
      <c r="J5" s="212">
        <f>+G5*J3</f>
        <v>740.24300000000005</v>
      </c>
    </row>
    <row r="6" spans="1:12" s="207" customFormat="1" ht="25.5">
      <c r="A6" s="213" t="s">
        <v>1</v>
      </c>
      <c r="B6" s="119" t="s">
        <v>182</v>
      </c>
      <c r="C6" s="649">
        <v>88.98</v>
      </c>
      <c r="D6" s="209" t="s">
        <v>8</v>
      </c>
      <c r="E6" s="119" t="s">
        <v>181</v>
      </c>
      <c r="F6" s="649">
        <f>+F4+F5</f>
        <v>3536.4432730199997</v>
      </c>
      <c r="G6" s="212"/>
      <c r="H6" s="212">
        <f>+H4+H5</f>
        <v>3967.3691950800003</v>
      </c>
      <c r="I6" s="212">
        <f>+I4+I5</f>
        <v>4111.0111691000002</v>
      </c>
      <c r="J6" s="212">
        <f>+J4+J5</f>
        <v>3895.5482080699994</v>
      </c>
    </row>
    <row r="7" spans="1:12" s="207" customFormat="1">
      <c r="A7" s="213" t="s">
        <v>417</v>
      </c>
      <c r="B7" s="119" t="s">
        <v>184</v>
      </c>
      <c r="C7" s="649">
        <v>18.579999999999998</v>
      </c>
      <c r="E7" s="210" t="s">
        <v>563</v>
      </c>
      <c r="F7" s="650">
        <f>+C5</f>
        <v>152.00285734814173</v>
      </c>
    </row>
    <row r="8" spans="1:12" s="207" customFormat="1">
      <c r="A8" s="213" t="s">
        <v>159</v>
      </c>
      <c r="B8" s="119" t="s">
        <v>185</v>
      </c>
      <c r="C8" s="742">
        <v>11.16</v>
      </c>
      <c r="E8" s="210" t="s">
        <v>564</v>
      </c>
      <c r="F8" s="651">
        <v>9.24</v>
      </c>
    </row>
    <row r="9" spans="1:12" s="207" customFormat="1">
      <c r="A9" s="213" t="s">
        <v>11</v>
      </c>
      <c r="B9" s="119" t="s">
        <v>186</v>
      </c>
      <c r="C9" s="649">
        <v>71.510000000000005</v>
      </c>
      <c r="D9" s="213" t="s">
        <v>1</v>
      </c>
      <c r="E9" s="119" t="s">
        <v>182</v>
      </c>
      <c r="F9" s="649">
        <f>+C6</f>
        <v>88.98</v>
      </c>
      <c r="G9" s="858">
        <f>+G4/'COMBUSTIBLES '!E7</f>
        <v>0.84829999999999994</v>
      </c>
    </row>
    <row r="10" spans="1:12" s="207" customFormat="1" ht="25.5">
      <c r="A10" s="213" t="s">
        <v>12</v>
      </c>
      <c r="B10" s="119" t="s">
        <v>187</v>
      </c>
      <c r="C10" s="120">
        <f>+SUM(C4:C9)</f>
        <v>4235.5528573481415</v>
      </c>
      <c r="D10" s="213" t="s">
        <v>417</v>
      </c>
      <c r="E10" s="119" t="s">
        <v>184</v>
      </c>
      <c r="F10" s="649">
        <f>+C7</f>
        <v>18.579999999999998</v>
      </c>
      <c r="H10" s="645" t="s">
        <v>361</v>
      </c>
    </row>
    <row r="11" spans="1:12" s="207" customFormat="1">
      <c r="A11" s="213" t="s">
        <v>160</v>
      </c>
      <c r="B11" s="119" t="s">
        <v>188</v>
      </c>
      <c r="C11" s="649">
        <v>285</v>
      </c>
      <c r="D11" s="213" t="s">
        <v>159</v>
      </c>
      <c r="E11" s="119" t="s">
        <v>185</v>
      </c>
      <c r="F11" s="742">
        <v>11.16</v>
      </c>
      <c r="H11" s="207">
        <v>6.82</v>
      </c>
    </row>
    <row r="12" spans="1:12" s="207" customFormat="1" ht="38.25">
      <c r="A12" s="213" t="s">
        <v>168</v>
      </c>
      <c r="B12" s="119" t="s">
        <v>189</v>
      </c>
      <c r="C12" s="649">
        <v>233.77</v>
      </c>
      <c r="D12" s="213" t="s">
        <v>11</v>
      </c>
      <c r="E12" s="119" t="s">
        <v>186</v>
      </c>
      <c r="F12" s="649">
        <v>71.510000000000005</v>
      </c>
      <c r="H12" s="207">
        <v>3.7</v>
      </c>
    </row>
    <row r="13" spans="1:12" s="207" customFormat="1">
      <c r="A13" s="213" t="s">
        <v>24</v>
      </c>
      <c r="B13" s="119" t="s">
        <v>191</v>
      </c>
      <c r="C13" s="649">
        <v>475</v>
      </c>
      <c r="D13" s="213" t="s">
        <v>12</v>
      </c>
      <c r="E13" s="119" t="s">
        <v>187</v>
      </c>
      <c r="F13" s="120">
        <f>+F6+F7+F8+F9+F10+F11+F12</f>
        <v>3887.9161303681412</v>
      </c>
      <c r="H13" s="207">
        <f>H11+H12</f>
        <v>10.52</v>
      </c>
    </row>
    <row r="14" spans="1:12" s="207" customFormat="1">
      <c r="A14" s="213" t="s">
        <v>51</v>
      </c>
      <c r="B14" s="119" t="s">
        <v>192</v>
      </c>
      <c r="C14" s="120">
        <f>+C10+C11+C12+C13</f>
        <v>5229.322857348142</v>
      </c>
      <c r="D14" s="213" t="s">
        <v>160</v>
      </c>
      <c r="E14" s="119" t="s">
        <v>190</v>
      </c>
      <c r="F14" s="649">
        <v>285</v>
      </c>
    </row>
    <row r="15" spans="1:12" s="207" customFormat="1" ht="38.25">
      <c r="A15" s="213" t="s">
        <v>13</v>
      </c>
      <c r="B15" s="119" t="s">
        <v>194</v>
      </c>
      <c r="C15" s="649">
        <v>543.25</v>
      </c>
      <c r="D15" s="213" t="s">
        <v>168</v>
      </c>
      <c r="E15" s="119" t="s">
        <v>189</v>
      </c>
      <c r="F15" s="649">
        <v>233.77</v>
      </c>
    </row>
    <row r="16" spans="1:12" s="207" customFormat="1">
      <c r="A16" s="213" t="s">
        <v>169</v>
      </c>
      <c r="B16" s="119" t="s">
        <v>196</v>
      </c>
      <c r="C16" s="167">
        <v>19.440000000000001</v>
      </c>
      <c r="D16" s="213" t="s">
        <v>24</v>
      </c>
      <c r="E16" s="119" t="s">
        <v>201</v>
      </c>
      <c r="F16" s="649">
        <v>204</v>
      </c>
      <c r="L16" s="216"/>
    </row>
    <row r="17" spans="1:7" s="207" customFormat="1" ht="25.5">
      <c r="A17" s="213" t="s">
        <v>170</v>
      </c>
      <c r="B17" s="119" t="s">
        <v>198</v>
      </c>
      <c r="C17" s="649">
        <v>53.95</v>
      </c>
      <c r="D17" s="213" t="s">
        <v>51</v>
      </c>
      <c r="E17" s="119" t="s">
        <v>560</v>
      </c>
      <c r="F17" s="120">
        <f>+F13+F14+F15+F16</f>
        <v>4610.6861303681417</v>
      </c>
    </row>
    <row r="18" spans="1:7" s="207" customFormat="1" ht="25.5">
      <c r="A18" s="213" t="s">
        <v>172</v>
      </c>
      <c r="B18" s="119" t="s">
        <v>200</v>
      </c>
      <c r="C18" s="120">
        <f>+SUM(C14:C17)</f>
        <v>5845.9628573481414</v>
      </c>
      <c r="D18" s="213" t="s">
        <v>13</v>
      </c>
      <c r="E18" s="119" t="s">
        <v>195</v>
      </c>
      <c r="F18" s="649">
        <f>C15</f>
        <v>543.25</v>
      </c>
    </row>
    <row r="19" spans="1:7" s="207" customFormat="1" ht="18">
      <c r="A19" s="213" t="s">
        <v>2</v>
      </c>
      <c r="B19" s="217"/>
      <c r="C19" s="218"/>
      <c r="D19" s="213" t="s">
        <v>170</v>
      </c>
      <c r="E19" s="119" t="s">
        <v>561</v>
      </c>
      <c r="F19" s="649">
        <f>C17</f>
        <v>53.95</v>
      </c>
    </row>
    <row r="20" spans="1:7" s="219" customFormat="1">
      <c r="A20" s="213" t="s">
        <v>700</v>
      </c>
      <c r="C20" s="220">
        <f>'COMBUSTIBLES '!B13</f>
        <v>135</v>
      </c>
      <c r="D20" s="213"/>
      <c r="E20" s="119" t="s">
        <v>562</v>
      </c>
      <c r="F20" s="120">
        <f>+F17+F18+F19</f>
        <v>5207.8861303681415</v>
      </c>
    </row>
    <row r="21" spans="1:7" s="219" customFormat="1">
      <c r="A21" s="213"/>
      <c r="C21" s="220"/>
      <c r="E21" s="219" t="s">
        <v>700</v>
      </c>
      <c r="F21" s="910">
        <f>'COMBUSTIBLES '!E13*98%</f>
        <v>148.96</v>
      </c>
    </row>
    <row r="22" spans="1:7" s="219" customFormat="1">
      <c r="A22" s="213"/>
      <c r="D22" s="213"/>
      <c r="E22" s="119"/>
      <c r="F22" s="120"/>
    </row>
    <row r="23" spans="1:7" s="219" customFormat="1" ht="15">
      <c r="A23" s="213"/>
      <c r="D23" s="220">
        <f>C26*1.0396</f>
        <v>19.315767999999998</v>
      </c>
      <c r="E23" s="221"/>
      <c r="F23" s="221"/>
    </row>
    <row r="24" spans="1:7" s="224" customFormat="1" ht="15">
      <c r="A24" s="213"/>
      <c r="B24" s="222"/>
      <c r="C24" s="1004" t="s">
        <v>417</v>
      </c>
      <c r="D24" s="1004"/>
      <c r="E24" s="223"/>
      <c r="F24" s="1009" t="s">
        <v>1</v>
      </c>
      <c r="G24" s="1010"/>
    </row>
    <row r="25" spans="1:7" s="224" customFormat="1">
      <c r="A25" s="3"/>
      <c r="C25" s="66" t="s">
        <v>205</v>
      </c>
      <c r="D25" s="66" t="s">
        <v>204</v>
      </c>
      <c r="E25" s="223"/>
      <c r="F25" s="66" t="s">
        <v>205</v>
      </c>
      <c r="G25" s="66" t="s">
        <v>204</v>
      </c>
    </row>
    <row r="26" spans="1:7" s="224" customFormat="1">
      <c r="B26" s="224" t="s">
        <v>4</v>
      </c>
      <c r="C26" s="225">
        <f>+C7</f>
        <v>18.579999999999998</v>
      </c>
      <c r="D26" s="225">
        <v>16.47</v>
      </c>
      <c r="E26" s="223" t="str">
        <f t="shared" ref="E26:E40" si="0">+B26</f>
        <v>Arauca</v>
      </c>
      <c r="F26" s="225">
        <v>78.870276300000015</v>
      </c>
      <c r="G26" s="225">
        <v>78.870276300000015</v>
      </c>
    </row>
    <row r="27" spans="1:7" s="224" customFormat="1">
      <c r="B27" s="224" t="s">
        <v>162</v>
      </c>
      <c r="C27" s="225">
        <v>11.21</v>
      </c>
      <c r="D27" s="225">
        <v>16.47</v>
      </c>
      <c r="E27" s="223" t="str">
        <f t="shared" si="0"/>
        <v>Norte Santander</v>
      </c>
      <c r="F27" s="225">
        <v>78.870276300000015</v>
      </c>
      <c r="G27" s="225">
        <v>78.870276300000015</v>
      </c>
    </row>
    <row r="28" spans="1:7" s="224" customFormat="1" ht="15">
      <c r="B28" s="224" t="s">
        <v>56</v>
      </c>
      <c r="C28" s="225">
        <v>11.21</v>
      </c>
      <c r="D28" s="225">
        <v>16.47</v>
      </c>
      <c r="E28" s="223" t="str">
        <f t="shared" si="0"/>
        <v>Nariño</v>
      </c>
      <c r="F28" s="226" t="e">
        <v>#VALUE!</v>
      </c>
      <c r="G28" s="225" t="e">
        <v>#VALUE!</v>
      </c>
    </row>
    <row r="29" spans="1:7" s="224" customFormat="1">
      <c r="B29" s="224" t="s">
        <v>5</v>
      </c>
      <c r="C29" s="225">
        <v>16.47</v>
      </c>
      <c r="D29" s="225">
        <v>16.47</v>
      </c>
      <c r="E29" s="223" t="str">
        <f t="shared" si="0"/>
        <v>Cesar</v>
      </c>
      <c r="F29" s="225" t="e">
        <v>#VALUE!</v>
      </c>
      <c r="G29" s="225" t="e">
        <v>#VALUE!</v>
      </c>
    </row>
    <row r="30" spans="1:7" s="224" customFormat="1">
      <c r="B30" s="224" t="s">
        <v>224</v>
      </c>
      <c r="C30" s="225">
        <v>16.47</v>
      </c>
      <c r="D30" s="225">
        <v>16.47</v>
      </c>
      <c r="E30" s="223" t="str">
        <f t="shared" si="0"/>
        <v>cesar casco urbano</v>
      </c>
      <c r="F30" s="225">
        <v>78.870276300000015</v>
      </c>
      <c r="G30" s="225">
        <v>78.870276300000015</v>
      </c>
    </row>
    <row r="31" spans="1:7" s="224" customFormat="1">
      <c r="B31" s="224" t="s">
        <v>218</v>
      </c>
      <c r="C31" s="225">
        <v>16.47</v>
      </c>
      <c r="D31" s="225">
        <v>16.47</v>
      </c>
      <c r="E31" s="223" t="str">
        <f t="shared" si="0"/>
        <v>Putumayo</v>
      </c>
      <c r="F31" s="225" t="e">
        <v>#VALUE!</v>
      </c>
      <c r="G31" s="225" t="e">
        <v>#VALUE!</v>
      </c>
    </row>
    <row r="32" spans="1:7" s="224" customFormat="1">
      <c r="B32" s="224" t="s">
        <v>227</v>
      </c>
      <c r="C32" s="225">
        <v>16.47</v>
      </c>
      <c r="D32" s="227">
        <v>0</v>
      </c>
      <c r="E32" s="223" t="str">
        <f t="shared" si="0"/>
        <v>Guajira</v>
      </c>
      <c r="F32" s="227">
        <v>58.03</v>
      </c>
      <c r="G32" s="227">
        <v>58.03</v>
      </c>
    </row>
    <row r="33" spans="2:10" s="224" customFormat="1">
      <c r="B33" s="224" t="s">
        <v>229</v>
      </c>
      <c r="C33" s="225">
        <v>16.47</v>
      </c>
      <c r="D33" s="225">
        <v>16.47</v>
      </c>
      <c r="E33" s="223" t="str">
        <f t="shared" si="0"/>
        <v>Choco</v>
      </c>
      <c r="F33" s="225" t="e">
        <v>#VALUE!</v>
      </c>
      <c r="G33" s="225" t="e">
        <v>#VALUE!</v>
      </c>
      <c r="J33" s="557"/>
    </row>
    <row r="34" spans="2:10" s="224" customFormat="1">
      <c r="B34" s="224" t="s">
        <v>470</v>
      </c>
      <c r="C34" s="225">
        <v>16.47</v>
      </c>
      <c r="D34" s="225">
        <v>16.47</v>
      </c>
      <c r="E34" s="223" t="str">
        <f t="shared" si="0"/>
        <v>Amazonas - Boyacá</v>
      </c>
      <c r="F34" s="225" t="e">
        <v>#VALUE!</v>
      </c>
      <c r="G34" s="225" t="e">
        <v>#VALUE!</v>
      </c>
      <c r="J34" s="556"/>
    </row>
    <row r="35" spans="2:10" s="224" customFormat="1">
      <c r="B35" s="224" t="s">
        <v>231</v>
      </c>
      <c r="C35" s="225">
        <v>10.935240776470588</v>
      </c>
      <c r="D35" s="225">
        <v>16.47</v>
      </c>
      <c r="E35" s="223" t="str">
        <f t="shared" si="0"/>
        <v>Guania</v>
      </c>
      <c r="F35" s="225">
        <v>78.870276300000015</v>
      </c>
      <c r="G35" s="225">
        <v>78.870276300000015</v>
      </c>
      <c r="J35" s="557"/>
    </row>
    <row r="36" spans="2:10" s="224" customFormat="1">
      <c r="B36" s="224" t="s">
        <v>233</v>
      </c>
      <c r="C36" s="225">
        <v>16.47</v>
      </c>
      <c r="D36" s="225">
        <v>16.47</v>
      </c>
      <c r="E36" s="223" t="str">
        <f t="shared" si="0"/>
        <v>Vaupes</v>
      </c>
      <c r="F36" s="225" t="e">
        <v>#VALUE!</v>
      </c>
      <c r="G36" s="225" t="e">
        <v>#VALUE!</v>
      </c>
    </row>
    <row r="37" spans="2:10" s="224" customFormat="1">
      <c r="B37" s="224" t="s">
        <v>236</v>
      </c>
      <c r="C37" s="225">
        <v>16.47</v>
      </c>
      <c r="D37" s="225">
        <v>16.47</v>
      </c>
      <c r="E37" s="223" t="str">
        <f t="shared" si="0"/>
        <v>Vichada</v>
      </c>
      <c r="F37" s="225">
        <v>78.870276300000015</v>
      </c>
      <c r="G37" s="225">
        <v>78.870276300000015</v>
      </c>
    </row>
    <row r="38" spans="2:10" s="224" customFormat="1">
      <c r="B38" s="224" t="s">
        <v>274</v>
      </c>
      <c r="C38" s="225">
        <v>16.47</v>
      </c>
      <c r="D38" s="225">
        <v>16.47</v>
      </c>
      <c r="E38" s="223" t="str">
        <f t="shared" si="0"/>
        <v>Guajira nacional</v>
      </c>
      <c r="F38" s="225">
        <v>0</v>
      </c>
      <c r="G38" s="225">
        <v>0</v>
      </c>
    </row>
    <row r="39" spans="2:10" s="224" customFormat="1">
      <c r="B39" s="224" t="s">
        <v>544</v>
      </c>
      <c r="C39" s="225">
        <f>+C38</f>
        <v>16.47</v>
      </c>
      <c r="D39" s="225">
        <f>+D38</f>
        <v>16.47</v>
      </c>
      <c r="E39" s="223" t="str">
        <f t="shared" si="0"/>
        <v>Guajira importado</v>
      </c>
      <c r="F39" s="225"/>
      <c r="G39" s="225"/>
    </row>
    <row r="40" spans="2:10">
      <c r="C40" s="225"/>
      <c r="D40" s="225"/>
      <c r="E40" s="223">
        <f t="shared" si="0"/>
        <v>0</v>
      </c>
      <c r="F40" s="225"/>
      <c r="G40" s="225"/>
    </row>
    <row r="41" spans="2:10">
      <c r="E41" s="223"/>
    </row>
    <row r="42" spans="2:10">
      <c r="B42" s="1011" t="s">
        <v>275</v>
      </c>
      <c r="C42" s="1012"/>
      <c r="D42" s="1012"/>
      <c r="E42" s="223"/>
    </row>
    <row r="43" spans="2:10" s="229" customFormat="1" ht="25.5">
      <c r="B43" s="67" t="s">
        <v>243</v>
      </c>
      <c r="C43" s="228" t="s">
        <v>244</v>
      </c>
      <c r="D43" s="228" t="s">
        <v>402</v>
      </c>
    </row>
    <row r="44" spans="2:10">
      <c r="B44" s="230" t="s">
        <v>245</v>
      </c>
      <c r="C44" s="231">
        <v>36.686651798634479</v>
      </c>
      <c r="D44" s="232">
        <v>45.858314748293097</v>
      </c>
    </row>
    <row r="45" spans="2:10" ht="25.5">
      <c r="B45" s="230" t="s">
        <v>246</v>
      </c>
      <c r="C45" s="231">
        <v>37.993001417576941</v>
      </c>
      <c r="D45" s="232">
        <v>47.491251771971179</v>
      </c>
      <c r="E45" s="68" t="s">
        <v>301</v>
      </c>
      <c r="F45" s="68">
        <v>50</v>
      </c>
    </row>
    <row r="46" spans="2:10">
      <c r="B46" s="230" t="s">
        <v>247</v>
      </c>
      <c r="C46" s="231">
        <v>6.5317480947123672</v>
      </c>
      <c r="D46" s="232">
        <v>8.1646851183904587</v>
      </c>
    </row>
    <row r="47" spans="2:10">
      <c r="B47" s="230" t="s">
        <v>42</v>
      </c>
      <c r="C47" s="231">
        <v>32.114428132335817</v>
      </c>
      <c r="D47" s="232">
        <v>40.143035165419775</v>
      </c>
      <c r="E47" s="68" t="s">
        <v>345</v>
      </c>
      <c r="F47" s="68">
        <v>650.76</v>
      </c>
      <c r="G47" s="68">
        <f>+F47*8%</f>
        <v>52.0608</v>
      </c>
    </row>
    <row r="48" spans="2:10">
      <c r="B48" s="230" t="s">
        <v>248</v>
      </c>
      <c r="C48" s="231">
        <v>35.380302179691995</v>
      </c>
      <c r="D48" s="232">
        <v>44.225377724614994</v>
      </c>
    </row>
    <row r="49" spans="2:4">
      <c r="B49" s="230" t="s">
        <v>43</v>
      </c>
      <c r="C49" s="231">
        <v>18.506619601685045</v>
      </c>
      <c r="D49" s="232">
        <v>23.133274502106307</v>
      </c>
    </row>
    <row r="50" spans="2:4">
      <c r="B50" s="230" t="s">
        <v>249</v>
      </c>
      <c r="C50" s="231">
        <v>19.4863818158919</v>
      </c>
      <c r="D50" s="232">
        <v>24.357977269864875</v>
      </c>
    </row>
    <row r="51" spans="2:4">
      <c r="B51" s="230" t="s">
        <v>250</v>
      </c>
      <c r="C51" s="231">
        <v>5.7697108169959268</v>
      </c>
      <c r="D51" s="232">
        <v>7.212138521244909</v>
      </c>
    </row>
    <row r="52" spans="2:4">
      <c r="B52" s="230" t="s">
        <v>251</v>
      </c>
      <c r="C52" s="231">
        <v>20.466144030098757</v>
      </c>
      <c r="D52" s="232">
        <v>25.582680037623447</v>
      </c>
    </row>
    <row r="53" spans="2:4">
      <c r="B53" s="230" t="s">
        <v>45</v>
      </c>
      <c r="C53" s="231">
        <v>13.607808530650772</v>
      </c>
      <c r="D53" s="232">
        <v>17.009760663313465</v>
      </c>
    </row>
    <row r="54" spans="2:4">
      <c r="B54" s="230" t="s">
        <v>252</v>
      </c>
      <c r="C54" s="231">
        <v>27.868791870772782</v>
      </c>
      <c r="D54" s="232">
        <v>34.835989838465977</v>
      </c>
    </row>
    <row r="55" spans="2:4">
      <c r="B55" s="230" t="s">
        <v>253</v>
      </c>
      <c r="C55" s="231">
        <v>37.762451001228271</v>
      </c>
      <c r="D55" s="232">
        <v>47.203063751535339</v>
      </c>
    </row>
    <row r="56" spans="2:4" ht="25.5">
      <c r="B56" s="230" t="s">
        <v>254</v>
      </c>
      <c r="C56" s="231">
        <v>59.624922633518331</v>
      </c>
      <c r="D56" s="232">
        <v>74.531153291897908</v>
      </c>
    </row>
    <row r="57" spans="2:4">
      <c r="B57" s="230" t="s">
        <v>255</v>
      </c>
      <c r="C57" s="231">
        <v>44.100076751280007</v>
      </c>
      <c r="D57" s="232">
        <v>55.125095939100007</v>
      </c>
    </row>
    <row r="58" spans="2:4">
      <c r="B58" s="230" t="s">
        <v>256</v>
      </c>
      <c r="C58" s="231">
        <v>35.367388285680008</v>
      </c>
      <c r="D58" s="232">
        <v>44.209235357100013</v>
      </c>
    </row>
    <row r="59" spans="2:4">
      <c r="B59" s="230" t="s">
        <v>257</v>
      </c>
      <c r="C59" s="231">
        <v>35.367388285680008</v>
      </c>
      <c r="D59" s="232">
        <v>44.209235357100013</v>
      </c>
    </row>
    <row r="60" spans="2:4">
      <c r="B60" s="230" t="s">
        <v>258</v>
      </c>
      <c r="C60" s="231">
        <v>39.297098095200006</v>
      </c>
      <c r="D60" s="232">
        <v>49.121372619000013</v>
      </c>
    </row>
    <row r="61" spans="2:4">
      <c r="B61" s="230" t="s">
        <v>44</v>
      </c>
      <c r="C61" s="231">
        <v>88.792880000000011</v>
      </c>
      <c r="D61" s="232">
        <v>110.99110000000002</v>
      </c>
    </row>
    <row r="62" spans="2:4">
      <c r="B62" s="230" t="s">
        <v>299</v>
      </c>
      <c r="C62" s="231">
        <v>96.676360000000003</v>
      </c>
      <c r="D62" s="232">
        <v>120.84545000000001</v>
      </c>
    </row>
    <row r="63" spans="2:4">
      <c r="B63" s="230" t="s">
        <v>300</v>
      </c>
      <c r="C63" s="231">
        <v>88.792880000000011</v>
      </c>
      <c r="D63" s="232">
        <v>110.99110000000002</v>
      </c>
    </row>
    <row r="64" spans="2:4">
      <c r="B64" s="230" t="s">
        <v>363</v>
      </c>
      <c r="C64" s="231">
        <v>37.375906632768007</v>
      </c>
      <c r="D64" s="232">
        <v>46.719883290960013</v>
      </c>
    </row>
    <row r="65" spans="2:4">
      <c r="B65" s="230" t="s">
        <v>364</v>
      </c>
      <c r="C65" s="231">
        <v>22.966970664528002</v>
      </c>
      <c r="D65" s="232">
        <v>28.708713330660004</v>
      </c>
    </row>
    <row r="66" spans="2:4">
      <c r="B66" s="230" t="s">
        <v>409</v>
      </c>
      <c r="C66" s="231">
        <v>31.533920000000002</v>
      </c>
      <c r="D66" s="232">
        <v>39.417400000000008</v>
      </c>
    </row>
    <row r="68" spans="2:4">
      <c r="B68" s="1004" t="s">
        <v>271</v>
      </c>
      <c r="C68" s="1004"/>
    </row>
    <row r="69" spans="2:4">
      <c r="B69" s="68" t="s">
        <v>272</v>
      </c>
      <c r="C69" s="68" t="s">
        <v>273</v>
      </c>
    </row>
    <row r="70" spans="2:4">
      <c r="B70" s="233">
        <v>1900</v>
      </c>
      <c r="C70" s="233">
        <v>1900</v>
      </c>
    </row>
    <row r="71" spans="2:4">
      <c r="B71" s="233"/>
      <c r="C71" s="233"/>
    </row>
    <row r="72" spans="2:4">
      <c r="B72" s="233">
        <v>1900</v>
      </c>
      <c r="C72" s="233">
        <v>3400</v>
      </c>
    </row>
    <row r="74" spans="2:4" ht="15.75">
      <c r="B74" s="22">
        <f>1900*25%</f>
        <v>475</v>
      </c>
      <c r="C74" s="22">
        <f>1900*6%</f>
        <v>114</v>
      </c>
    </row>
    <row r="75" spans="2:4" ht="15.75">
      <c r="B75" s="22">
        <f>1900*25%</f>
        <v>475</v>
      </c>
      <c r="C75" s="22">
        <f>3400*6%</f>
        <v>204</v>
      </c>
    </row>
  </sheetData>
  <mergeCells count="8">
    <mergeCell ref="B42:D42"/>
    <mergeCell ref="B68:C68"/>
    <mergeCell ref="B1:C1"/>
    <mergeCell ref="E1:F1"/>
    <mergeCell ref="B2:B3"/>
    <mergeCell ref="E2:E3"/>
    <mergeCell ref="C24:D24"/>
    <mergeCell ref="F24:G24"/>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tabColor rgb="FF7030A0"/>
  </sheetPr>
  <dimension ref="A1:N78"/>
  <sheetViews>
    <sheetView zoomScale="80" zoomScaleNormal="80" workbookViewId="0">
      <selection activeCell="G6" sqref="G6"/>
    </sheetView>
  </sheetViews>
  <sheetFormatPr baseColWidth="10" defaultRowHeight="12.75" outlineLevelRow="1"/>
  <cols>
    <col min="1" max="1" width="11.42578125" style="68"/>
    <col min="2" max="2" width="42.28515625" style="68" customWidth="1"/>
    <col min="3" max="3" width="29.140625" style="68" customWidth="1"/>
    <col min="4" max="4" width="32" style="68" customWidth="1"/>
    <col min="5" max="5" width="13.42578125" style="68" bestFit="1" customWidth="1"/>
    <col min="6" max="6" width="52.140625" style="68" customWidth="1"/>
    <col min="7" max="7" width="20" style="68" customWidth="1"/>
    <col min="8" max="8" width="21" style="68" customWidth="1"/>
    <col min="9" max="9" width="11.42578125" style="68"/>
    <col min="10" max="10" width="12.42578125" style="68" bestFit="1" customWidth="1"/>
    <col min="11" max="16384" width="11.42578125" style="68"/>
  </cols>
  <sheetData>
    <row r="1" spans="1:14" s="206" customFormat="1" ht="46.5" customHeight="1" thickTop="1">
      <c r="B1" s="1005" t="s">
        <v>175</v>
      </c>
      <c r="C1" s="1006"/>
      <c r="D1" s="700"/>
      <c r="F1" s="1005" t="s">
        <v>175</v>
      </c>
      <c r="G1" s="1006"/>
      <c r="H1" s="1006"/>
    </row>
    <row r="2" spans="1:14" s="207" customFormat="1">
      <c r="B2" s="1007" t="s">
        <v>7</v>
      </c>
      <c r="C2" s="118" t="s">
        <v>645</v>
      </c>
      <c r="D2" s="118" t="s">
        <v>698</v>
      </c>
      <c r="F2" s="1007" t="s">
        <v>7</v>
      </c>
      <c r="G2" s="118" t="s">
        <v>387</v>
      </c>
      <c r="H2" s="118" t="s">
        <v>593</v>
      </c>
    </row>
    <row r="3" spans="1:14" s="207" customFormat="1">
      <c r="B3" s="1008"/>
      <c r="C3" s="118" t="s">
        <v>177</v>
      </c>
      <c r="D3" s="118" t="s">
        <v>177</v>
      </c>
      <c r="F3" s="1008"/>
      <c r="G3" s="735"/>
      <c r="H3" s="118" t="s">
        <v>177</v>
      </c>
      <c r="J3" s="208">
        <v>0.08</v>
      </c>
      <c r="K3" s="208">
        <v>0.1</v>
      </c>
      <c r="L3" s="208">
        <v>7.0000000000000007E-2</v>
      </c>
    </row>
    <row r="4" spans="1:14" s="207" customFormat="1">
      <c r="A4" s="209" t="s">
        <v>8</v>
      </c>
      <c r="B4" s="119" t="s">
        <v>604</v>
      </c>
      <c r="C4" s="668">
        <f>'OTROS DPTOS - BASE'!C2*92%</f>
        <v>3278.1131468800004</v>
      </c>
      <c r="D4" s="701">
        <f>+'OTROS DPTOS - BASE'!C2*94%</f>
        <v>3349.37647616</v>
      </c>
      <c r="F4" s="119" t="s">
        <v>604</v>
      </c>
      <c r="G4" s="668">
        <f>'OTROS DPTOS - BASE'!C3*98%</f>
        <v>3302.9958523800001</v>
      </c>
      <c r="H4" s="668">
        <f>'OTROS DPTOS - BASE'!C3*90%</f>
        <v>3033.3635379000002</v>
      </c>
      <c r="I4" s="212">
        <f>+H4/0.9</f>
        <v>3370.4039310000003</v>
      </c>
      <c r="J4" s="212">
        <f>+I4*(1-J3)</f>
        <v>3100.7716165200004</v>
      </c>
      <c r="K4" s="212">
        <f>+I4*(1-K3)</f>
        <v>3033.3635379000002</v>
      </c>
      <c r="L4" s="212">
        <f>+I4*(1-L3)</f>
        <v>3134.4756558300001</v>
      </c>
    </row>
    <row r="5" spans="1:14" s="207" customFormat="1">
      <c r="A5" s="209"/>
      <c r="B5" s="119" t="s">
        <v>605</v>
      </c>
      <c r="C5" s="668">
        <f>'CORRIENTE OXIGENADA'!B7*8%</f>
        <v>656.90240000000006</v>
      </c>
      <c r="D5" s="668">
        <f>'CORRIENTE OXIGENADA'!B7*6%</f>
        <v>492.67680000000001</v>
      </c>
      <c r="F5" s="119" t="s">
        <v>617</v>
      </c>
      <c r="G5" s="856">
        <f>(I5*2%)</f>
        <v>211.49799999999999</v>
      </c>
      <c r="H5" s="668">
        <f>BIODIESEL!H9</f>
        <v>1057.49</v>
      </c>
      <c r="I5" s="212">
        <f>+BIODIESEL!B7</f>
        <v>10574.9</v>
      </c>
      <c r="J5" s="212">
        <f>+I5*J3</f>
        <v>845.99199999999996</v>
      </c>
      <c r="K5" s="212">
        <f>+I5*K3</f>
        <v>1057.49</v>
      </c>
      <c r="L5" s="212">
        <f>+I5*L3</f>
        <v>740.24300000000005</v>
      </c>
    </row>
    <row r="6" spans="1:14" s="207" customFormat="1">
      <c r="A6" s="209"/>
      <c r="B6" s="119" t="s">
        <v>606</v>
      </c>
      <c r="C6" s="120">
        <f>+C4+C5</f>
        <v>3935.0155468800003</v>
      </c>
      <c r="D6" s="120">
        <f>+D4+D5</f>
        <v>3842.0532761600002</v>
      </c>
      <c r="E6" s="209" t="s">
        <v>8</v>
      </c>
      <c r="F6" s="119" t="s">
        <v>606</v>
      </c>
      <c r="G6" s="738">
        <f>G4+G5+0.01</f>
        <v>3514.5038523800004</v>
      </c>
      <c r="H6" s="120">
        <f>+H4+H5-0.004</f>
        <v>4090.8495379000005</v>
      </c>
      <c r="I6" s="212"/>
      <c r="J6" s="212">
        <f>+J4+J5</f>
        <v>3946.7636165200001</v>
      </c>
      <c r="K6" s="212">
        <f>+K4+K5</f>
        <v>4090.8535379000004</v>
      </c>
      <c r="L6" s="212">
        <f>+L4+L5</f>
        <v>3874.71865583</v>
      </c>
    </row>
    <row r="7" spans="1:14" s="207" customFormat="1">
      <c r="A7" s="213" t="s">
        <v>519</v>
      </c>
      <c r="B7" s="119" t="s">
        <v>618</v>
      </c>
      <c r="C7" s="649">
        <v>358.33</v>
      </c>
      <c r="D7" s="649">
        <v>358.33</v>
      </c>
      <c r="E7" s="213" t="s">
        <v>519</v>
      </c>
      <c r="F7" s="119" t="s">
        <v>618</v>
      </c>
      <c r="G7" s="736"/>
      <c r="H7" s="649">
        <v>428.58</v>
      </c>
    </row>
    <row r="8" spans="1:14" s="207" customFormat="1">
      <c r="A8" s="213" t="s">
        <v>417</v>
      </c>
      <c r="B8" s="119" t="s">
        <v>619</v>
      </c>
      <c r="C8" s="649"/>
      <c r="D8" s="649"/>
      <c r="E8" s="213" t="s">
        <v>417</v>
      </c>
      <c r="F8" s="119" t="s">
        <v>619</v>
      </c>
      <c r="G8" s="736"/>
      <c r="H8" s="649"/>
    </row>
    <row r="9" spans="1:14" s="207" customFormat="1">
      <c r="A9" s="213" t="s">
        <v>1</v>
      </c>
      <c r="B9" s="119" t="s">
        <v>620</v>
      </c>
      <c r="C9" s="649"/>
      <c r="D9" s="649"/>
      <c r="E9" s="213" t="s">
        <v>1</v>
      </c>
      <c r="F9" s="119" t="s">
        <v>620</v>
      </c>
      <c r="G9" s="736"/>
      <c r="H9" s="649"/>
    </row>
    <row r="10" spans="1:14" s="207" customFormat="1">
      <c r="A10" s="213"/>
      <c r="B10" s="119" t="s">
        <v>607</v>
      </c>
      <c r="C10" s="649">
        <v>86.42</v>
      </c>
      <c r="D10" s="649">
        <v>86.42</v>
      </c>
      <c r="E10" s="213"/>
      <c r="F10" s="119" t="s">
        <v>607</v>
      </c>
      <c r="G10" s="736"/>
      <c r="H10" s="649">
        <v>86.42</v>
      </c>
      <c r="J10" s="645" t="s">
        <v>361</v>
      </c>
    </row>
    <row r="11" spans="1:14" s="207" customFormat="1" ht="25.5">
      <c r="A11" s="213" t="s">
        <v>168</v>
      </c>
      <c r="B11" s="119" t="s">
        <v>608</v>
      </c>
      <c r="C11" s="671" t="s">
        <v>621</v>
      </c>
      <c r="D11" s="671"/>
      <c r="E11" s="213" t="s">
        <v>168</v>
      </c>
      <c r="F11" s="119" t="s">
        <v>608</v>
      </c>
      <c r="G11" s="736"/>
      <c r="H11" s="671" t="s">
        <v>621</v>
      </c>
    </row>
    <row r="12" spans="1:14" s="207" customFormat="1" ht="25.5">
      <c r="A12" s="213" t="s">
        <v>12</v>
      </c>
      <c r="B12" s="119" t="s">
        <v>609</v>
      </c>
      <c r="C12" s="120">
        <f>+SUM(C6:C11)</f>
        <v>4379.7655468800003</v>
      </c>
      <c r="D12" s="120">
        <f>+SUM(D6:D11)</f>
        <v>4286.8032761600007</v>
      </c>
      <c r="E12" s="213" t="s">
        <v>12</v>
      </c>
      <c r="F12" s="119" t="s">
        <v>609</v>
      </c>
      <c r="G12" s="736"/>
      <c r="H12" s="120">
        <f>+SUM(H6:H11)</f>
        <v>4605.8495379000005</v>
      </c>
    </row>
    <row r="13" spans="1:14" s="207" customFormat="1">
      <c r="A13" s="213" t="s">
        <v>160</v>
      </c>
      <c r="B13" s="119" t="s">
        <v>610</v>
      </c>
      <c r="C13" s="649">
        <v>305</v>
      </c>
      <c r="D13" s="649">
        <v>305</v>
      </c>
      <c r="E13" s="213" t="s">
        <v>160</v>
      </c>
      <c r="F13" s="119" t="s">
        <v>610</v>
      </c>
      <c r="G13" s="736"/>
      <c r="H13" s="649">
        <v>305</v>
      </c>
    </row>
    <row r="14" spans="1:14" s="207" customFormat="1">
      <c r="A14" s="213" t="s">
        <v>24</v>
      </c>
      <c r="B14" s="119" t="s">
        <v>611</v>
      </c>
      <c r="C14" s="649">
        <v>437</v>
      </c>
      <c r="D14" s="649">
        <v>437</v>
      </c>
      <c r="E14" s="213" t="s">
        <v>24</v>
      </c>
      <c r="F14" s="119" t="s">
        <v>611</v>
      </c>
      <c r="G14" s="736"/>
      <c r="H14" s="649">
        <v>204</v>
      </c>
      <c r="N14" s="216"/>
    </row>
    <row r="15" spans="1:14" s="207" customFormat="1">
      <c r="A15" s="213" t="s">
        <v>51</v>
      </c>
      <c r="B15" s="119" t="s">
        <v>612</v>
      </c>
      <c r="C15" s="120">
        <f>SUM(C12:C14)</f>
        <v>5121.7655468800003</v>
      </c>
      <c r="D15" s="120">
        <f>SUM(D12:D14)</f>
        <v>5028.8032761600007</v>
      </c>
      <c r="E15" s="213" t="s">
        <v>51</v>
      </c>
      <c r="F15" s="119" t="s">
        <v>612</v>
      </c>
      <c r="G15" s="736"/>
      <c r="H15" s="120">
        <f>SUM(H12:H14)</f>
        <v>5114.8495379000005</v>
      </c>
    </row>
    <row r="16" spans="1:14" s="219" customFormat="1">
      <c r="A16" s="213" t="s">
        <v>13</v>
      </c>
      <c r="B16" s="119" t="s">
        <v>613</v>
      </c>
      <c r="C16" s="649">
        <v>578</v>
      </c>
      <c r="D16" s="649">
        <v>578</v>
      </c>
      <c r="E16" s="213" t="s">
        <v>13</v>
      </c>
      <c r="F16" s="119" t="s">
        <v>613</v>
      </c>
      <c r="G16" s="736"/>
      <c r="H16" s="649">
        <v>578</v>
      </c>
    </row>
    <row r="17" spans="1:12" s="219" customFormat="1">
      <c r="A17" s="213" t="s">
        <v>169</v>
      </c>
      <c r="B17" s="119" t="s">
        <v>614</v>
      </c>
      <c r="C17" s="167">
        <v>20.76</v>
      </c>
      <c r="D17" s="167">
        <v>20.76</v>
      </c>
      <c r="E17" s="213" t="s">
        <v>169</v>
      </c>
      <c r="F17" s="119" t="s">
        <v>614</v>
      </c>
      <c r="G17" s="736"/>
      <c r="H17" s="167">
        <v>0</v>
      </c>
    </row>
    <row r="18" spans="1:12" s="219" customFormat="1" ht="25.5">
      <c r="A18" s="213" t="s">
        <v>170</v>
      </c>
      <c r="B18" s="119" t="s">
        <v>622</v>
      </c>
      <c r="C18" s="649">
        <v>55</v>
      </c>
      <c r="D18" s="649">
        <v>55</v>
      </c>
      <c r="E18" s="213" t="s">
        <v>170</v>
      </c>
      <c r="F18" s="119" t="s">
        <v>622</v>
      </c>
      <c r="G18" s="736"/>
      <c r="H18" s="649">
        <v>55</v>
      </c>
    </row>
    <row r="19" spans="1:12" s="219" customFormat="1">
      <c r="A19" s="213" t="s">
        <v>172</v>
      </c>
      <c r="B19" s="119" t="s">
        <v>615</v>
      </c>
      <c r="C19" s="120">
        <f>+SUM(C15:C18)</f>
        <v>5775.5255468800005</v>
      </c>
      <c r="D19" s="120">
        <f>+SUM(D15:D18)</f>
        <v>5682.5632761600009</v>
      </c>
      <c r="E19" s="213" t="s">
        <v>172</v>
      </c>
      <c r="F19" s="119" t="s">
        <v>615</v>
      </c>
      <c r="G19" s="736"/>
      <c r="H19" s="120">
        <f>+SUM(H15:H18)</f>
        <v>5747.8495379000005</v>
      </c>
    </row>
    <row r="20" spans="1:12" s="224" customFormat="1" ht="18">
      <c r="A20" s="213" t="s">
        <v>2</v>
      </c>
      <c r="B20" s="217"/>
      <c r="C20" s="218"/>
      <c r="D20" s="218"/>
      <c r="E20" s="213" t="s">
        <v>2</v>
      </c>
      <c r="F20" s="217"/>
      <c r="G20" s="737"/>
      <c r="H20" s="218"/>
      <c r="I20" s="219"/>
    </row>
    <row r="21" spans="1:12" s="224" customFormat="1">
      <c r="A21" s="213" t="s">
        <v>700</v>
      </c>
      <c r="B21" s="219"/>
      <c r="C21" s="220">
        <f>'COMBUSTIBLES '!B13*(1-8%)</f>
        <v>124.2</v>
      </c>
      <c r="D21" s="220">
        <f>'COMBUSTIBLES '!C13*(1-6%)</f>
        <v>126.89999999999999</v>
      </c>
      <c r="E21" s="213" t="s">
        <v>700</v>
      </c>
      <c r="F21" s="219"/>
      <c r="G21" s="220">
        <f>'COMBUSTIBLES '!E13*(1-2%)</f>
        <v>148.96</v>
      </c>
      <c r="H21" s="220">
        <f>'COMBUSTIBLES '!E13*(1-10%)</f>
        <v>136.80000000000001</v>
      </c>
      <c r="I21" s="219"/>
    </row>
    <row r="22" spans="1:12" s="224" customFormat="1" ht="15">
      <c r="A22" s="213"/>
      <c r="B22" s="219"/>
      <c r="C22" s="220"/>
      <c r="D22" s="220"/>
      <c r="E22" s="219"/>
      <c r="F22" s="221"/>
      <c r="G22" s="221"/>
      <c r="H22" s="221"/>
      <c r="I22" s="219"/>
    </row>
    <row r="23" spans="1:12" s="224" customFormat="1" hidden="1" outlineLevel="1">
      <c r="A23" s="213"/>
      <c r="B23" s="219"/>
      <c r="C23" s="219"/>
      <c r="D23" s="219"/>
      <c r="E23" s="213"/>
      <c r="F23" s="223"/>
      <c r="G23" s="223"/>
      <c r="H23" s="1009" t="s">
        <v>1</v>
      </c>
      <c r="I23" s="1010"/>
    </row>
    <row r="24" spans="1:12" s="224" customFormat="1" hidden="1" outlineLevel="1">
      <c r="A24" s="213"/>
      <c r="B24" s="219"/>
      <c r="C24" s="219"/>
      <c r="D24" s="219"/>
      <c r="F24" s="223"/>
      <c r="G24" s="223"/>
      <c r="H24" s="66" t="s">
        <v>205</v>
      </c>
      <c r="I24" s="66" t="s">
        <v>204</v>
      </c>
    </row>
    <row r="25" spans="1:12" s="224" customFormat="1" ht="15" hidden="1" outlineLevel="1">
      <c r="A25" s="213"/>
      <c r="B25" s="222"/>
      <c r="C25" s="1004" t="s">
        <v>417</v>
      </c>
      <c r="D25" s="1004"/>
      <c r="E25" s="1004"/>
      <c r="F25" s="223" t="str">
        <f t="shared" ref="F25:F39" si="0">+B27</f>
        <v>Arauca</v>
      </c>
      <c r="G25" s="223"/>
      <c r="H25" s="225">
        <v>78.870276300000015</v>
      </c>
      <c r="I25" s="225">
        <v>78.870276300000015</v>
      </c>
    </row>
    <row r="26" spans="1:12" s="224" customFormat="1" hidden="1" outlineLevel="1">
      <c r="A26" s="3"/>
      <c r="C26" s="66" t="s">
        <v>205</v>
      </c>
      <c r="D26" s="66"/>
      <c r="E26" s="66" t="s">
        <v>204</v>
      </c>
      <c r="F26" s="223" t="str">
        <f t="shared" si="0"/>
        <v>Norte Santander</v>
      </c>
      <c r="G26" s="223"/>
      <c r="H26" s="225">
        <v>78.870276300000015</v>
      </c>
      <c r="I26" s="225">
        <v>78.870276300000015</v>
      </c>
    </row>
    <row r="27" spans="1:12" s="224" customFormat="1" ht="15" hidden="1" outlineLevel="1">
      <c r="B27" s="224" t="s">
        <v>4</v>
      </c>
      <c r="C27" s="225" t="str">
        <f>+C11</f>
        <v>(5)</v>
      </c>
      <c r="D27" s="225"/>
      <c r="E27" s="225">
        <v>16.47</v>
      </c>
      <c r="F27" s="223" t="str">
        <f t="shared" si="0"/>
        <v>Nariño</v>
      </c>
      <c r="G27" s="223"/>
      <c r="H27" s="226" t="e">
        <v>#VALUE!</v>
      </c>
      <c r="I27" s="225" t="e">
        <v>#VALUE!</v>
      </c>
    </row>
    <row r="28" spans="1:12" s="224" customFormat="1" hidden="1" outlineLevel="1">
      <c r="B28" s="224" t="s">
        <v>162</v>
      </c>
      <c r="C28" s="225">
        <v>11.21</v>
      </c>
      <c r="D28" s="225"/>
      <c r="E28" s="225">
        <v>16.47</v>
      </c>
      <c r="F28" s="223" t="str">
        <f t="shared" si="0"/>
        <v>Cesar</v>
      </c>
      <c r="G28" s="223"/>
      <c r="H28" s="225" t="e">
        <v>#VALUE!</v>
      </c>
      <c r="I28" s="225" t="e">
        <v>#VALUE!</v>
      </c>
    </row>
    <row r="29" spans="1:12" s="224" customFormat="1" hidden="1" outlineLevel="1">
      <c r="B29" s="224" t="s">
        <v>56</v>
      </c>
      <c r="C29" s="225">
        <v>11.21</v>
      </c>
      <c r="D29" s="225"/>
      <c r="E29" s="225">
        <v>16.47</v>
      </c>
      <c r="F29" s="223" t="str">
        <f t="shared" si="0"/>
        <v>cesar casco urbano</v>
      </c>
      <c r="G29" s="223"/>
      <c r="H29" s="225">
        <v>78.870276300000015</v>
      </c>
      <c r="I29" s="225">
        <v>78.870276300000015</v>
      </c>
      <c r="L29" s="557"/>
    </row>
    <row r="30" spans="1:12" s="224" customFormat="1" hidden="1" outlineLevel="1">
      <c r="B30" s="224" t="s">
        <v>5</v>
      </c>
      <c r="C30" s="225">
        <v>16.47</v>
      </c>
      <c r="D30" s="225"/>
      <c r="E30" s="225">
        <v>16.47</v>
      </c>
      <c r="F30" s="223" t="str">
        <f t="shared" si="0"/>
        <v>Putumayo</v>
      </c>
      <c r="G30" s="223"/>
      <c r="H30" s="225" t="e">
        <v>#VALUE!</v>
      </c>
      <c r="I30" s="225" t="e">
        <v>#VALUE!</v>
      </c>
      <c r="L30" s="556"/>
    </row>
    <row r="31" spans="1:12" s="224" customFormat="1" hidden="1" outlineLevel="1">
      <c r="B31" s="224" t="s">
        <v>224</v>
      </c>
      <c r="C31" s="225">
        <v>16.47</v>
      </c>
      <c r="D31" s="225"/>
      <c r="E31" s="225">
        <v>16.47</v>
      </c>
      <c r="F31" s="223" t="str">
        <f t="shared" si="0"/>
        <v>Guajira</v>
      </c>
      <c r="G31" s="223"/>
      <c r="H31" s="227">
        <v>58.03</v>
      </c>
      <c r="I31" s="227">
        <v>58.03</v>
      </c>
      <c r="L31" s="557"/>
    </row>
    <row r="32" spans="1:12" s="224" customFormat="1" hidden="1" outlineLevel="1">
      <c r="B32" s="224" t="s">
        <v>218</v>
      </c>
      <c r="C32" s="225">
        <v>16.47</v>
      </c>
      <c r="D32" s="225"/>
      <c r="E32" s="225">
        <v>16.47</v>
      </c>
      <c r="F32" s="223" t="str">
        <f t="shared" si="0"/>
        <v>Choco</v>
      </c>
      <c r="G32" s="223"/>
      <c r="H32" s="225" t="e">
        <v>#VALUE!</v>
      </c>
      <c r="I32" s="225" t="e">
        <v>#VALUE!</v>
      </c>
    </row>
    <row r="33" spans="1:9" s="224" customFormat="1" hidden="1" outlineLevel="1">
      <c r="B33" s="224" t="s">
        <v>227</v>
      </c>
      <c r="C33" s="225">
        <v>16.47</v>
      </c>
      <c r="D33" s="225"/>
      <c r="E33" s="227">
        <v>0</v>
      </c>
      <c r="F33" s="223" t="str">
        <f t="shared" si="0"/>
        <v>Amazonas - Boyacá</v>
      </c>
      <c r="G33" s="223"/>
      <c r="H33" s="225" t="e">
        <v>#VALUE!</v>
      </c>
      <c r="I33" s="225" t="e">
        <v>#VALUE!</v>
      </c>
    </row>
    <row r="34" spans="1:9" s="224" customFormat="1" hidden="1" outlineLevel="1">
      <c r="B34" s="224" t="s">
        <v>229</v>
      </c>
      <c r="C34" s="225">
        <v>16.47</v>
      </c>
      <c r="D34" s="225"/>
      <c r="E34" s="225">
        <v>16.47</v>
      </c>
      <c r="F34" s="223" t="str">
        <f t="shared" si="0"/>
        <v>Guania</v>
      </c>
      <c r="G34" s="223"/>
      <c r="H34" s="225">
        <v>78.870276300000015</v>
      </c>
      <c r="I34" s="225">
        <v>78.870276300000015</v>
      </c>
    </row>
    <row r="35" spans="1:9" s="224" customFormat="1" hidden="1" outlineLevel="1">
      <c r="B35" s="224" t="s">
        <v>470</v>
      </c>
      <c r="C35" s="225">
        <v>16.47</v>
      </c>
      <c r="D35" s="225"/>
      <c r="E35" s="225">
        <v>16.47</v>
      </c>
      <c r="F35" s="223" t="str">
        <f t="shared" si="0"/>
        <v>Vaupes</v>
      </c>
      <c r="G35" s="223"/>
      <c r="H35" s="225" t="e">
        <v>#VALUE!</v>
      </c>
      <c r="I35" s="225" t="e">
        <v>#VALUE!</v>
      </c>
    </row>
    <row r="36" spans="1:9" hidden="1" outlineLevel="1">
      <c r="A36" s="224"/>
      <c r="B36" s="224" t="s">
        <v>231</v>
      </c>
      <c r="C36" s="225">
        <v>10.935240776470588</v>
      </c>
      <c r="D36" s="225"/>
      <c r="E36" s="225">
        <v>16.47</v>
      </c>
      <c r="F36" s="223" t="str">
        <f t="shared" si="0"/>
        <v>Vichada</v>
      </c>
      <c r="G36" s="223"/>
      <c r="H36" s="225">
        <v>78.870276300000015</v>
      </c>
      <c r="I36" s="225">
        <v>78.870276300000015</v>
      </c>
    </row>
    <row r="37" spans="1:9" hidden="1" outlineLevel="1">
      <c r="A37" s="224"/>
      <c r="B37" s="224" t="s">
        <v>233</v>
      </c>
      <c r="C37" s="225">
        <v>16.47</v>
      </c>
      <c r="D37" s="225"/>
      <c r="E37" s="225">
        <v>16.47</v>
      </c>
      <c r="F37" s="223" t="str">
        <f t="shared" si="0"/>
        <v>Guajira nacional</v>
      </c>
      <c r="G37" s="223"/>
      <c r="H37" s="225">
        <v>0</v>
      </c>
      <c r="I37" s="225">
        <v>0</v>
      </c>
    </row>
    <row r="38" spans="1:9" hidden="1" outlineLevel="1">
      <c r="A38" s="224"/>
      <c r="B38" s="224" t="s">
        <v>236</v>
      </c>
      <c r="C38" s="225">
        <v>16.47</v>
      </c>
      <c r="D38" s="225"/>
      <c r="E38" s="225">
        <v>16.47</v>
      </c>
      <c r="F38" s="223" t="str">
        <f t="shared" si="0"/>
        <v>Guajira importado</v>
      </c>
      <c r="G38" s="223"/>
      <c r="H38" s="225"/>
      <c r="I38" s="225"/>
    </row>
    <row r="39" spans="1:9" s="229" customFormat="1" hidden="1" outlineLevel="1">
      <c r="A39" s="224"/>
      <c r="B39" s="224" t="s">
        <v>274</v>
      </c>
      <c r="C39" s="225">
        <v>16.47</v>
      </c>
      <c r="D39" s="225"/>
      <c r="E39" s="225">
        <v>16.47</v>
      </c>
      <c r="F39" s="223">
        <f t="shared" si="0"/>
        <v>0</v>
      </c>
      <c r="G39" s="223"/>
      <c r="H39" s="225"/>
      <c r="I39" s="225"/>
    </row>
    <row r="40" spans="1:9" hidden="1" outlineLevel="1">
      <c r="A40" s="224"/>
      <c r="B40" s="224" t="s">
        <v>544</v>
      </c>
      <c r="C40" s="225">
        <f>+C39</f>
        <v>16.47</v>
      </c>
      <c r="D40" s="225"/>
      <c r="E40" s="225">
        <f>+E39</f>
        <v>16.47</v>
      </c>
      <c r="F40" s="223"/>
      <c r="G40" s="223"/>
    </row>
    <row r="41" spans="1:9" hidden="1" outlineLevel="1">
      <c r="C41" s="225"/>
      <c r="D41" s="225"/>
      <c r="E41" s="225"/>
      <c r="F41" s="223"/>
      <c r="G41" s="223"/>
    </row>
    <row r="42" spans="1:9" hidden="1" outlineLevel="1">
      <c r="F42" s="229"/>
      <c r="G42" s="229"/>
      <c r="H42" s="229"/>
      <c r="I42" s="229"/>
    </row>
    <row r="43" spans="1:9" hidden="1" outlineLevel="1">
      <c r="B43" s="1011" t="s">
        <v>275</v>
      </c>
      <c r="C43" s="1012"/>
      <c r="D43" s="1012"/>
      <c r="E43" s="1012"/>
    </row>
    <row r="44" spans="1:9" ht="25.5" hidden="1" outlineLevel="1">
      <c r="A44" s="229"/>
      <c r="B44" s="67" t="s">
        <v>243</v>
      </c>
      <c r="C44" s="228" t="s">
        <v>244</v>
      </c>
      <c r="D44" s="228"/>
      <c r="E44" s="228" t="s">
        <v>402</v>
      </c>
      <c r="F44" s="68" t="s">
        <v>301</v>
      </c>
      <c r="H44" s="68">
        <v>50</v>
      </c>
    </row>
    <row r="45" spans="1:9" hidden="1" outlineLevel="1">
      <c r="B45" s="230" t="s">
        <v>245</v>
      </c>
      <c r="C45" s="231">
        <v>36.686651798634479</v>
      </c>
      <c r="D45" s="231"/>
      <c r="E45" s="232">
        <v>45.858314748293097</v>
      </c>
    </row>
    <row r="46" spans="1:9" hidden="1" outlineLevel="1">
      <c r="B46" s="230" t="s">
        <v>246</v>
      </c>
      <c r="C46" s="231">
        <v>37.993001417576941</v>
      </c>
      <c r="D46" s="231"/>
      <c r="E46" s="232">
        <v>47.491251771971179</v>
      </c>
      <c r="F46" s="68" t="s">
        <v>345</v>
      </c>
      <c r="H46" s="68">
        <v>650.76</v>
      </c>
      <c r="I46" s="68">
        <f>+H46*8%</f>
        <v>52.0608</v>
      </c>
    </row>
    <row r="47" spans="1:9" hidden="1" outlineLevel="1">
      <c r="B47" s="230" t="s">
        <v>247</v>
      </c>
      <c r="C47" s="231">
        <v>6.5317480947123672</v>
      </c>
      <c r="D47" s="231"/>
      <c r="E47" s="232">
        <v>8.1646851183904587</v>
      </c>
    </row>
    <row r="48" spans="1:9" hidden="1" outlineLevel="1">
      <c r="B48" s="230" t="s">
        <v>42</v>
      </c>
      <c r="C48" s="231">
        <v>32.114428132335817</v>
      </c>
      <c r="D48" s="231"/>
      <c r="E48" s="232">
        <v>40.143035165419775</v>
      </c>
    </row>
    <row r="49" spans="2:5" hidden="1" outlineLevel="1">
      <c r="B49" s="230" t="s">
        <v>248</v>
      </c>
      <c r="C49" s="231">
        <v>35.380302179691995</v>
      </c>
      <c r="D49" s="231"/>
      <c r="E49" s="232">
        <v>44.225377724614994</v>
      </c>
    </row>
    <row r="50" spans="2:5" hidden="1" outlineLevel="1">
      <c r="B50" s="230" t="s">
        <v>43</v>
      </c>
      <c r="C50" s="231">
        <v>18.506619601685045</v>
      </c>
      <c r="D50" s="231"/>
      <c r="E50" s="232">
        <v>23.133274502106307</v>
      </c>
    </row>
    <row r="51" spans="2:5" hidden="1" outlineLevel="1">
      <c r="B51" s="230" t="s">
        <v>249</v>
      </c>
      <c r="C51" s="231">
        <v>19.4863818158919</v>
      </c>
      <c r="D51" s="231"/>
      <c r="E51" s="232">
        <v>24.357977269864875</v>
      </c>
    </row>
    <row r="52" spans="2:5" hidden="1" outlineLevel="1">
      <c r="B52" s="230" t="s">
        <v>250</v>
      </c>
      <c r="C52" s="231">
        <v>5.7697108169959268</v>
      </c>
      <c r="D52" s="231"/>
      <c r="E52" s="232">
        <v>7.212138521244909</v>
      </c>
    </row>
    <row r="53" spans="2:5" hidden="1" outlineLevel="1">
      <c r="B53" s="230" t="s">
        <v>251</v>
      </c>
      <c r="C53" s="231">
        <v>20.466144030098757</v>
      </c>
      <c r="D53" s="231"/>
      <c r="E53" s="232">
        <v>25.582680037623447</v>
      </c>
    </row>
    <row r="54" spans="2:5" hidden="1" outlineLevel="1">
      <c r="B54" s="230" t="s">
        <v>45</v>
      </c>
      <c r="C54" s="231">
        <v>13.607808530650772</v>
      </c>
      <c r="D54" s="231"/>
      <c r="E54" s="232">
        <v>17.009760663313465</v>
      </c>
    </row>
    <row r="55" spans="2:5" hidden="1" outlineLevel="1">
      <c r="B55" s="230" t="s">
        <v>252</v>
      </c>
      <c r="C55" s="231">
        <v>27.868791870772782</v>
      </c>
      <c r="D55" s="231"/>
      <c r="E55" s="232">
        <v>34.835989838465977</v>
      </c>
    </row>
    <row r="56" spans="2:5" hidden="1" outlineLevel="1">
      <c r="B56" s="230" t="s">
        <v>253</v>
      </c>
      <c r="C56" s="231">
        <v>37.762451001228271</v>
      </c>
      <c r="D56" s="231"/>
      <c r="E56" s="232">
        <v>47.203063751535339</v>
      </c>
    </row>
    <row r="57" spans="2:5" ht="25.5" hidden="1" outlineLevel="1">
      <c r="B57" s="230" t="s">
        <v>254</v>
      </c>
      <c r="C57" s="231">
        <v>59.624922633518331</v>
      </c>
      <c r="D57" s="231"/>
      <c r="E57" s="232">
        <v>74.531153291897908</v>
      </c>
    </row>
    <row r="58" spans="2:5" hidden="1" outlineLevel="1">
      <c r="B58" s="230" t="s">
        <v>255</v>
      </c>
      <c r="C58" s="231">
        <v>44.100076751280007</v>
      </c>
      <c r="D58" s="231"/>
      <c r="E58" s="232">
        <v>55.125095939100007</v>
      </c>
    </row>
    <row r="59" spans="2:5" hidden="1" outlineLevel="1">
      <c r="B59" s="230" t="s">
        <v>256</v>
      </c>
      <c r="C59" s="231">
        <v>35.367388285680008</v>
      </c>
      <c r="D59" s="231"/>
      <c r="E59" s="232">
        <v>44.209235357100013</v>
      </c>
    </row>
    <row r="60" spans="2:5" hidden="1" outlineLevel="1">
      <c r="B60" s="230" t="s">
        <v>257</v>
      </c>
      <c r="C60" s="231">
        <v>35.367388285680008</v>
      </c>
      <c r="D60" s="231"/>
      <c r="E60" s="232">
        <v>44.209235357100013</v>
      </c>
    </row>
    <row r="61" spans="2:5" hidden="1" outlineLevel="1">
      <c r="B61" s="230" t="s">
        <v>258</v>
      </c>
      <c r="C61" s="231">
        <v>39.297098095200006</v>
      </c>
      <c r="D61" s="231"/>
      <c r="E61" s="232">
        <v>49.121372619000013</v>
      </c>
    </row>
    <row r="62" spans="2:5" hidden="1" outlineLevel="1">
      <c r="B62" s="230" t="s">
        <v>44</v>
      </c>
      <c r="C62" s="231">
        <v>88.792880000000011</v>
      </c>
      <c r="D62" s="231"/>
      <c r="E62" s="232">
        <v>110.99110000000002</v>
      </c>
    </row>
    <row r="63" spans="2:5" hidden="1" outlineLevel="1">
      <c r="B63" s="230" t="s">
        <v>299</v>
      </c>
      <c r="C63" s="231">
        <v>96.676360000000003</v>
      </c>
      <c r="D63" s="231"/>
      <c r="E63" s="232">
        <v>120.84545000000001</v>
      </c>
    </row>
    <row r="64" spans="2:5" hidden="1" outlineLevel="1">
      <c r="B64" s="230" t="s">
        <v>300</v>
      </c>
      <c r="C64" s="231">
        <v>88.792880000000011</v>
      </c>
      <c r="D64" s="231"/>
      <c r="E64" s="232">
        <v>110.99110000000002</v>
      </c>
    </row>
    <row r="65" spans="2:5" hidden="1" outlineLevel="1">
      <c r="B65" s="230" t="s">
        <v>363</v>
      </c>
      <c r="C65" s="231">
        <v>37.375906632768007</v>
      </c>
      <c r="D65" s="231"/>
      <c r="E65" s="232">
        <v>46.719883290960013</v>
      </c>
    </row>
    <row r="66" spans="2:5" hidden="1" outlineLevel="1">
      <c r="B66" s="230" t="s">
        <v>364</v>
      </c>
      <c r="C66" s="231">
        <v>22.966970664528002</v>
      </c>
      <c r="D66" s="231"/>
      <c r="E66" s="232">
        <v>28.708713330660004</v>
      </c>
    </row>
    <row r="67" spans="2:5" hidden="1" outlineLevel="1">
      <c r="B67" s="230" t="s">
        <v>409</v>
      </c>
      <c r="C67" s="231">
        <v>31.533920000000002</v>
      </c>
      <c r="D67" s="231"/>
      <c r="E67" s="232">
        <v>39.417400000000008</v>
      </c>
    </row>
    <row r="68" spans="2:5" hidden="1" outlineLevel="1"/>
    <row r="69" spans="2:5" hidden="1" outlineLevel="1">
      <c r="B69" s="1004" t="s">
        <v>271</v>
      </c>
      <c r="C69" s="1004"/>
      <c r="D69" s="702"/>
    </row>
    <row r="70" spans="2:5" hidden="1" outlineLevel="1">
      <c r="B70" s="68" t="s">
        <v>272</v>
      </c>
      <c r="C70" s="68" t="s">
        <v>273</v>
      </c>
    </row>
    <row r="71" spans="2:5" hidden="1" outlineLevel="1">
      <c r="B71" s="233">
        <v>1900</v>
      </c>
      <c r="C71" s="233">
        <v>1900</v>
      </c>
      <c r="D71" s="703"/>
    </row>
    <row r="72" spans="2:5" hidden="1" outlineLevel="1">
      <c r="B72" s="233"/>
      <c r="C72" s="233"/>
      <c r="D72" s="703"/>
    </row>
    <row r="73" spans="2:5" hidden="1" outlineLevel="1">
      <c r="B73" s="233">
        <v>1900</v>
      </c>
      <c r="C73" s="233">
        <v>3400</v>
      </c>
      <c r="D73" s="703"/>
    </row>
    <row r="74" spans="2:5" hidden="1" outlineLevel="1"/>
    <row r="75" spans="2:5" ht="15.75" hidden="1" outlineLevel="1">
      <c r="B75" s="22">
        <f>1900*25%</f>
        <v>475</v>
      </c>
      <c r="C75" s="22">
        <f>1900*6%</f>
        <v>114</v>
      </c>
      <c r="D75" s="704"/>
    </row>
    <row r="76" spans="2:5" ht="15.75" hidden="1" outlineLevel="1">
      <c r="B76" s="22">
        <f>1900*25%</f>
        <v>475</v>
      </c>
      <c r="C76" s="22">
        <f>3400*6%</f>
        <v>204</v>
      </c>
      <c r="D76" s="704"/>
    </row>
    <row r="77" spans="2:5" hidden="1" outlineLevel="1"/>
    <row r="78" spans="2:5" collapsed="1"/>
  </sheetData>
  <mergeCells count="8">
    <mergeCell ref="B43:E43"/>
    <mergeCell ref="B69:C69"/>
    <mergeCell ref="B1:C1"/>
    <mergeCell ref="F1:H1"/>
    <mergeCell ref="B2:B3"/>
    <mergeCell ref="F2:F3"/>
    <mergeCell ref="C25:E25"/>
    <mergeCell ref="H23:I2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27</vt:i4>
      </vt:variant>
      <vt:variant>
        <vt:lpstr>Rangos con nombre</vt:lpstr>
      </vt:variant>
      <vt:variant>
        <vt:i4>13</vt:i4>
      </vt:variant>
    </vt:vector>
  </HeadingPairs>
  <TitlesOfParts>
    <vt:vector size="40" baseType="lpstr">
      <vt:lpstr>TARIFAS HISTORICO POLIDUCTO</vt:lpstr>
      <vt:lpstr>Rubros</vt:lpstr>
      <vt:lpstr>EXTRA OXIGENADA</vt:lpstr>
      <vt:lpstr>BIODIESEL</vt:lpstr>
      <vt:lpstr>COMBUSTIBLES </vt:lpstr>
      <vt:lpstr>CORRIENTE OXIGENADA</vt:lpstr>
      <vt:lpstr>OTROS DPTOS - BASE</vt:lpstr>
      <vt:lpstr>NORTEDESANTANDER - BASE</vt:lpstr>
      <vt:lpstr>NARIÑO-PUTUMAYO - BASE</vt:lpstr>
      <vt:lpstr>RESOLUCION ZF</vt:lpstr>
      <vt:lpstr>AMAZONAS -  BASE</vt:lpstr>
      <vt:lpstr>GUAJIRA - BASE</vt:lpstr>
      <vt:lpstr>RESOLUCION NORTEDESANTANDER</vt:lpstr>
      <vt:lpstr>RES ALGUNAS ZONAS</vt:lpstr>
      <vt:lpstr>NORTESANTANDER</vt:lpstr>
      <vt:lpstr>AMAZONAS</vt:lpstr>
      <vt:lpstr>NARIÑO</vt:lpstr>
      <vt:lpstr>PUTUMAYO</vt:lpstr>
      <vt:lpstr>ARAUCA</vt:lpstr>
      <vt:lpstr>BOYACA</vt:lpstr>
      <vt:lpstr>GUAINIA</vt:lpstr>
      <vt:lpstr>VICHADA</vt:lpstr>
      <vt:lpstr>GUAJIRA</vt:lpstr>
      <vt:lpstr>CESAR</vt:lpstr>
      <vt:lpstr>CHOCO</vt:lpstr>
      <vt:lpstr>VAUPES</vt:lpstr>
      <vt:lpstr>ELECTROCOMBUSTIBLE</vt:lpstr>
      <vt:lpstr>AJ</vt:lpstr>
      <vt:lpstr>BIODIESEL!Área_de_impresión</vt:lpstr>
      <vt:lpstr>'COMBUSTIBLES '!Área_de_impresión</vt:lpstr>
      <vt:lpstr>'CORRIENTE OXIGENADA'!Área_de_impresión</vt:lpstr>
      <vt:lpstr>'EXTRA OXIGENADA'!Área_de_impresión</vt:lpstr>
      <vt:lpstr>'TARIFAS HISTORICO POLIDUCTO'!Área_de_impresión</vt:lpstr>
      <vt:lpstr>'RES ALGUNAS ZONAS'!Nota</vt:lpstr>
      <vt:lpstr>'RESOLUCION NORTEDESANTANDER'!Nota</vt:lpstr>
      <vt:lpstr>Nota</vt:lpstr>
      <vt:lpstr>BIODIESEL!TABLE</vt:lpstr>
      <vt:lpstr>'COMBUSTIBLES '!TABLE</vt:lpstr>
      <vt:lpstr>'CORRIENTE OXIGENADA'!TABLE</vt:lpstr>
      <vt:lpstr>'EXTRA OXIGENADA'!TABLE</vt:lpstr>
    </vt:vector>
  </TitlesOfParts>
  <Company>ECOPETROL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everis</cp:lastModifiedBy>
  <cp:lastPrinted>2013-06-01T01:07:01Z</cp:lastPrinted>
  <dcterms:created xsi:type="dcterms:W3CDTF">2010-02-24T13:33:46Z</dcterms:created>
  <dcterms:modified xsi:type="dcterms:W3CDTF">2020-03-04T22:09:04Z</dcterms:modified>
</cp:coreProperties>
</file>