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1.46.150\apps\Teusaca\Precios PME\GRE_PUBLICACIONES\PRECIOS VIGENTES\"/>
    </mc:Choice>
  </mc:AlternateContent>
  <xr:revisionPtr revIDLastSave="0" documentId="13_ncr:1_{CDEA180A-7957-4BDE-80FE-4FAEC93F573C}" xr6:coauthVersionLast="47" xr6:coauthVersionMax="47" xr10:uidLastSave="{00000000-0000-0000-0000-000000000000}"/>
  <workbookProtection workbookAlgorithmName="SHA-512" workbookHashValue="i4j7NiyjhY5j6F+jqL4RKP/EdbFveMZV3KSPo63bFKSARVXMB5Arqnnx6eFrpzyqB7lXnZLeYS6mSqRlPhYRSA==" workbookSaltValue="g26yotg8pZCml5zA7PdX5A==" workbookSpinCount="100000" lockStructure="1"/>
  <bookViews>
    <workbookView xWindow="20370" yWindow="-120" windowWidth="29040" windowHeight="15840" firstSheet="1" activeTab="2" xr2:uid="{00000000-000D-0000-FFFF-FFFF00000000}"/>
  </bookViews>
  <sheets>
    <sheet name="Crudos" sheetId="1" state="hidden" r:id="rId1"/>
    <sheet name="Fuel Oil" sheetId="2" r:id="rId2"/>
    <sheet name="Fuel Oil No. 4" sheetId="12" r:id="rId3"/>
    <sheet name="Base pesada para IFOS" sheetId="3" r:id="rId4"/>
    <sheet name="BASE_LIVIANA PARA IFOS" sheetId="7" state="hidden" r:id="rId5"/>
    <sheet name="ESCALA POR CALIDAD BASE LIVIANA" sheetId="8" state="hidden" r:id="rId6"/>
    <sheet name="ESCALA FUEL OIL HIST" sheetId="9" state="hidden" r:id="rId7"/>
    <sheet name="ESCALA POR CALIDAD FUEL OIL" sheetId="10" state="hidden" r:id="rId8"/>
    <sheet name="Base liviana para IFOS" sheetId="13" state="hidden" r:id="rId9"/>
    <sheet name="ALC" sheetId="11" state="hidden" r:id="rId10"/>
  </sheets>
  <externalReferences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49" i="12" l="1"/>
  <c r="B649" i="12" s="1"/>
  <c r="E1089" i="2"/>
  <c r="F1089" i="2"/>
  <c r="A1089" i="2"/>
  <c r="B1089" i="2" s="1"/>
  <c r="A648" i="12"/>
  <c r="B648" i="12" s="1"/>
  <c r="F1088" i="2"/>
  <c r="E1088" i="2"/>
  <c r="A1088" i="2"/>
  <c r="B1088" i="2" s="1"/>
  <c r="J647" i="12"/>
  <c r="K647" i="12"/>
  <c r="A647" i="12"/>
  <c r="B647" i="12" s="1"/>
  <c r="E647" i="12"/>
  <c r="F647" i="12"/>
  <c r="E1087" i="2"/>
  <c r="F1087" i="2"/>
  <c r="A646" i="12"/>
  <c r="B646" i="12" s="1"/>
  <c r="K645" i="12"/>
  <c r="J645" i="12"/>
  <c r="F645" i="12"/>
  <c r="E645" i="12"/>
  <c r="A645" i="12"/>
  <c r="B645" i="12" s="1"/>
  <c r="F1085" i="2"/>
  <c r="E1085" i="2"/>
  <c r="A918" i="3"/>
  <c r="F918" i="3"/>
  <c r="G918" i="3" s="1"/>
  <c r="K650" i="12"/>
  <c r="J650" i="12"/>
  <c r="K649" i="12"/>
  <c r="J649" i="12"/>
  <c r="K648" i="12"/>
  <c r="J648" i="12"/>
  <c r="K646" i="12"/>
  <c r="J646" i="12"/>
  <c r="K644" i="12"/>
  <c r="J644" i="12"/>
  <c r="E651" i="12"/>
  <c r="E650" i="12"/>
  <c r="E649" i="12"/>
  <c r="E648" i="12"/>
  <c r="E646" i="12"/>
  <c r="E644" i="12"/>
  <c r="F651" i="12"/>
  <c r="F650" i="12"/>
  <c r="F649" i="12"/>
  <c r="F648" i="12"/>
  <c r="F646" i="12"/>
  <c r="F644" i="12"/>
  <c r="B644" i="12"/>
  <c r="A644" i="12"/>
  <c r="F1086" i="2"/>
  <c r="E1086" i="2"/>
  <c r="F1084" i="2"/>
  <c r="E1084" i="2"/>
  <c r="B643" i="12"/>
  <c r="K643" i="12"/>
  <c r="J643" i="12"/>
  <c r="F643" i="12"/>
  <c r="E643" i="12"/>
  <c r="A643" i="12"/>
  <c r="F1083" i="2"/>
  <c r="E1083" i="2"/>
  <c r="B642" i="12"/>
  <c r="K642" i="12"/>
  <c r="J642" i="12"/>
  <c r="F642" i="12"/>
  <c r="E642" i="12"/>
  <c r="A642" i="12"/>
  <c r="F1082" i="2"/>
  <c r="E1082" i="2"/>
  <c r="K641" i="12"/>
  <c r="J641" i="12"/>
  <c r="F641" i="12"/>
  <c r="E641" i="12"/>
  <c r="F1081" i="2"/>
  <c r="E1081" i="2"/>
  <c r="K640" i="12"/>
  <c r="J640" i="12"/>
  <c r="F640" i="12"/>
  <c r="E640" i="12"/>
  <c r="E1080" i="2"/>
  <c r="F1080" i="2"/>
  <c r="F639" i="12"/>
  <c r="F638" i="12"/>
  <c r="F637" i="12"/>
  <c r="F636" i="12"/>
  <c r="J639" i="12"/>
  <c r="J638" i="12"/>
  <c r="J637" i="12"/>
  <c r="J636" i="12"/>
  <c r="J635" i="12"/>
  <c r="J634" i="12"/>
  <c r="J633" i="12"/>
  <c r="E639" i="12"/>
  <c r="E638" i="12"/>
  <c r="E637" i="12"/>
  <c r="E636" i="12"/>
  <c r="E635" i="12"/>
  <c r="K639" i="12"/>
  <c r="K638" i="12"/>
  <c r="K637" i="12"/>
  <c r="K636" i="12"/>
  <c r="K635" i="12"/>
  <c r="F635" i="12"/>
  <c r="F1079" i="2"/>
  <c r="F1078" i="2"/>
  <c r="F1077" i="2"/>
  <c r="F1076" i="2"/>
  <c r="F1075" i="2"/>
  <c r="E1079" i="2"/>
  <c r="E1078" i="2"/>
  <c r="E1077" i="2"/>
  <c r="E1076" i="2"/>
  <c r="E1075" i="2"/>
  <c r="K634" i="12"/>
  <c r="K633" i="12"/>
  <c r="K632" i="12"/>
  <c r="J632" i="12"/>
  <c r="F634" i="12"/>
  <c r="F633" i="12"/>
  <c r="F632" i="12"/>
  <c r="E634" i="12"/>
  <c r="E633" i="12"/>
  <c r="E632" i="12"/>
  <c r="F1074" i="2"/>
  <c r="F1073" i="2"/>
  <c r="F1072" i="2"/>
  <c r="E1074" i="2"/>
  <c r="E1073" i="2"/>
  <c r="E1072" i="2"/>
  <c r="F917" i="3"/>
  <c r="G917" i="3" s="1"/>
  <c r="A631" i="12"/>
  <c r="B631" i="12" s="1"/>
  <c r="A632" i="12" s="1"/>
  <c r="B632" i="12" s="1"/>
  <c r="A633" i="12" s="1"/>
  <c r="B633" i="12" s="1"/>
  <c r="A634" i="12" s="1"/>
  <c r="B634" i="12" s="1"/>
  <c r="B635" i="12" s="1"/>
  <c r="A636" i="12" s="1"/>
  <c r="B636" i="12" s="1"/>
  <c r="A637" i="12" s="1"/>
  <c r="B637" i="12" s="1"/>
  <c r="A638" i="12" s="1"/>
  <c r="B638" i="12" s="1"/>
  <c r="A639" i="12" s="1"/>
  <c r="B639" i="12" s="1"/>
  <c r="A640" i="12" s="1"/>
  <c r="B640" i="12" s="1"/>
  <c r="A641" i="12" s="1"/>
  <c r="B641" i="12" s="1"/>
  <c r="K631" i="12"/>
  <c r="J631" i="12"/>
  <c r="F631" i="12"/>
  <c r="E631" i="12"/>
  <c r="A1071" i="2"/>
  <c r="B1071" i="2" s="1"/>
  <c r="A1072" i="2" s="1"/>
  <c r="B1072" i="2" s="1"/>
  <c r="A1073" i="2" s="1"/>
  <c r="B1073" i="2" s="1"/>
  <c r="A1074" i="2" s="1"/>
  <c r="B1074" i="2" s="1"/>
  <c r="A1075" i="2" s="1"/>
  <c r="B1075" i="2" s="1"/>
  <c r="A1076" i="2" s="1"/>
  <c r="B1076" i="2" s="1"/>
  <c r="A1077" i="2" s="1"/>
  <c r="B1077" i="2" s="1"/>
  <c r="A1078" i="2" s="1"/>
  <c r="B1078" i="2" s="1"/>
  <c r="A1079" i="2" s="1"/>
  <c r="B1079" i="2" s="1"/>
  <c r="A1080" i="2" s="1"/>
  <c r="B1080" i="2" s="1"/>
  <c r="A1081" i="2" s="1"/>
  <c r="B1081" i="2" s="1"/>
  <c r="A1082" i="2" s="1"/>
  <c r="B1082" i="2" s="1"/>
  <c r="A1083" i="2" s="1"/>
  <c r="B1083" i="2" s="1"/>
  <c r="A1084" i="2" s="1"/>
  <c r="B1084" i="2" s="1"/>
  <c r="A1085" i="2" s="1"/>
  <c r="B1085" i="2" s="1"/>
  <c r="A1086" i="2" s="1"/>
  <c r="B1086" i="2" s="1"/>
  <c r="A1087" i="2" s="1"/>
  <c r="B1087" i="2" s="1"/>
  <c r="E1071" i="2"/>
  <c r="F1071" i="2"/>
  <c r="F916" i="3"/>
  <c r="G916" i="3" s="1"/>
  <c r="A916" i="3"/>
  <c r="B916" i="3" s="1"/>
  <c r="A917" i="3" s="1"/>
  <c r="K630" i="12"/>
  <c r="J630" i="12"/>
  <c r="F630" i="12"/>
  <c r="E630" i="12"/>
  <c r="F1070" i="2"/>
  <c r="E1070" i="2"/>
  <c r="F915" i="3"/>
  <c r="G915" i="3" s="1"/>
  <c r="B915" i="3"/>
  <c r="A915" i="3"/>
  <c r="K629" i="12"/>
  <c r="J629" i="12"/>
  <c r="F629" i="12"/>
  <c r="E629" i="12"/>
  <c r="F1069" i="2"/>
  <c r="E1069" i="2"/>
  <c r="F914" i="3"/>
  <c r="G914" i="3" s="1"/>
  <c r="B914" i="3"/>
  <c r="A914" i="3"/>
  <c r="K628" i="12"/>
  <c r="J628" i="12"/>
  <c r="F628" i="12"/>
  <c r="E628" i="12"/>
  <c r="F1068" i="2"/>
  <c r="E1068" i="2"/>
  <c r="F913" i="3"/>
  <c r="G913" i="3" s="1"/>
  <c r="B913" i="3"/>
  <c r="A913" i="3"/>
  <c r="K627" i="12"/>
  <c r="J627" i="12"/>
  <c r="F627" i="12"/>
  <c r="E627" i="12"/>
  <c r="F1067" i="2"/>
  <c r="E1067" i="2"/>
  <c r="F912" i="3"/>
  <c r="G912" i="3" s="1"/>
  <c r="B912" i="3"/>
  <c r="A912" i="3"/>
  <c r="K626" i="12"/>
  <c r="J626" i="12"/>
  <c r="F626" i="12"/>
  <c r="E626" i="12"/>
  <c r="F1066" i="2"/>
  <c r="E1066" i="2"/>
  <c r="B911" i="3"/>
  <c r="A911" i="3"/>
  <c r="F911" i="3"/>
  <c r="G911" i="3" s="1"/>
  <c r="K625" i="12"/>
  <c r="J625" i="12"/>
  <c r="F625" i="12"/>
  <c r="E625" i="12"/>
  <c r="F1065" i="2"/>
  <c r="E1065" i="2"/>
  <c r="F910" i="3"/>
  <c r="G910" i="3" s="1"/>
  <c r="K624" i="12"/>
  <c r="J624" i="12"/>
  <c r="F624" i="12"/>
  <c r="E624" i="12"/>
  <c r="F1064" i="2"/>
  <c r="E1064" i="2"/>
  <c r="F909" i="3"/>
  <c r="G909" i="3" s="1"/>
  <c r="K623" i="12"/>
  <c r="J623" i="12"/>
  <c r="F623" i="12"/>
  <c r="E623" i="12"/>
  <c r="A623" i="12"/>
  <c r="B623" i="12" s="1"/>
  <c r="F1063" i="2"/>
  <c r="E1063" i="2"/>
  <c r="A1063" i="2"/>
  <c r="B1063" i="2" s="1"/>
  <c r="F908" i="3"/>
  <c r="G908" i="3" s="1"/>
  <c r="B908" i="3"/>
  <c r="A909" i="3" s="1"/>
  <c r="B909" i="3" s="1"/>
  <c r="A910" i="3" s="1"/>
  <c r="B910" i="3" s="1"/>
  <c r="A908" i="3"/>
  <c r="K622" i="12"/>
  <c r="J622" i="12"/>
  <c r="F622" i="12"/>
  <c r="E622" i="12"/>
  <c r="F1062" i="2"/>
  <c r="E1062" i="2"/>
  <c r="F907" i="3"/>
  <c r="G907" i="3" s="1"/>
  <c r="B907" i="3"/>
  <c r="A907" i="3"/>
  <c r="K621" i="12"/>
  <c r="J621" i="12"/>
  <c r="F621" i="12"/>
  <c r="E621" i="12"/>
  <c r="F1061" i="2"/>
  <c r="E1061" i="2"/>
  <c r="F906" i="3"/>
  <c r="G906" i="3" s="1"/>
  <c r="B906" i="3"/>
  <c r="A906" i="3"/>
  <c r="K620" i="12"/>
  <c r="J620" i="12"/>
  <c r="F620" i="12"/>
  <c r="E620" i="12"/>
  <c r="F1060" i="2"/>
  <c r="E1060" i="2"/>
  <c r="F905" i="3"/>
  <c r="G905" i="3" s="1"/>
  <c r="B905" i="3"/>
  <c r="A905" i="3"/>
  <c r="K619" i="12"/>
  <c r="J619" i="12"/>
  <c r="F619" i="12"/>
  <c r="E619" i="12"/>
  <c r="F1059" i="2"/>
  <c r="E1059" i="2"/>
  <c r="F904" i="3"/>
  <c r="G904" i="3" s="1"/>
  <c r="B904" i="3"/>
  <c r="A904" i="3"/>
  <c r="K618" i="12"/>
  <c r="J618" i="12"/>
  <c r="F618" i="12"/>
  <c r="E618" i="12"/>
  <c r="F1058" i="2"/>
  <c r="E1058" i="2"/>
  <c r="F903" i="3"/>
  <c r="G903" i="3" s="1"/>
  <c r="B903" i="3"/>
  <c r="A903" i="3"/>
  <c r="K617" i="12"/>
  <c r="J617" i="12"/>
  <c r="F617" i="12"/>
  <c r="E617" i="12"/>
  <c r="F1057" i="2"/>
  <c r="E1057" i="2"/>
  <c r="F902" i="3"/>
  <c r="G902" i="3" s="1"/>
  <c r="B902" i="3"/>
  <c r="A902" i="3"/>
  <c r="K616" i="12"/>
  <c r="J616" i="12"/>
  <c r="F616" i="12"/>
  <c r="E616" i="12"/>
  <c r="F1056" i="2"/>
  <c r="E1056" i="2"/>
  <c r="F901" i="3"/>
  <c r="G901" i="3" s="1"/>
  <c r="B901" i="3"/>
  <c r="A901" i="3"/>
  <c r="K615" i="12"/>
  <c r="J615" i="12"/>
  <c r="F615" i="12"/>
  <c r="E615" i="12"/>
  <c r="F1055" i="2"/>
  <c r="E1055" i="2"/>
  <c r="F900" i="3"/>
  <c r="G900" i="3" s="1"/>
  <c r="B900" i="3"/>
  <c r="A900" i="3"/>
  <c r="K614" i="12"/>
  <c r="J614" i="12"/>
  <c r="F614" i="12"/>
  <c r="E614" i="12"/>
  <c r="F1054" i="2"/>
  <c r="E1054" i="2"/>
  <c r="A635" i="12" l="1"/>
  <c r="F899" i="3"/>
  <c r="G899" i="3" s="1"/>
  <c r="B899" i="3"/>
  <c r="A899" i="3"/>
  <c r="K613" i="12"/>
  <c r="J613" i="12"/>
  <c r="F613" i="12"/>
  <c r="E613" i="12"/>
  <c r="F1053" i="2"/>
  <c r="E1053" i="2"/>
  <c r="F898" i="3"/>
  <c r="G898" i="3" s="1"/>
  <c r="B898" i="3"/>
  <c r="A898" i="3"/>
  <c r="F897" i="3"/>
  <c r="G897" i="3" s="1"/>
  <c r="B897" i="3"/>
  <c r="A897" i="3"/>
  <c r="K611" i="12"/>
  <c r="J611" i="12"/>
  <c r="F611" i="12"/>
  <c r="E611" i="12"/>
  <c r="F1051" i="2"/>
  <c r="E1051" i="2"/>
  <c r="F896" i="3"/>
  <c r="G896" i="3" s="1"/>
  <c r="B896" i="3"/>
  <c r="A896" i="3"/>
  <c r="F1050" i="2"/>
  <c r="E1050" i="2"/>
  <c r="F895" i="3"/>
  <c r="G895" i="3" s="1"/>
  <c r="B895" i="3"/>
  <c r="A895" i="3"/>
  <c r="K609" i="12"/>
  <c r="J609" i="12"/>
  <c r="F609" i="12"/>
  <c r="E609" i="12"/>
  <c r="F1049" i="2"/>
  <c r="E1049" i="2"/>
  <c r="F894" i="3"/>
  <c r="G894" i="3" s="1"/>
  <c r="B894" i="3"/>
  <c r="A894" i="3"/>
  <c r="K608" i="12"/>
  <c r="J608" i="12"/>
  <c r="F608" i="12"/>
  <c r="E608" i="12"/>
  <c r="F1048" i="2"/>
  <c r="E1048" i="2"/>
  <c r="F893" i="3"/>
  <c r="G893" i="3" s="1"/>
  <c r="B893" i="3"/>
  <c r="A893" i="3"/>
  <c r="J607" i="12"/>
  <c r="K607" i="12"/>
  <c r="E607" i="12"/>
  <c r="F607" i="12"/>
  <c r="F1047" i="2"/>
  <c r="E1047" i="2"/>
  <c r="B892" i="3"/>
  <c r="A892" i="3"/>
  <c r="K606" i="12"/>
  <c r="J606" i="12"/>
  <c r="F606" i="12"/>
  <c r="E606" i="12"/>
  <c r="F1046" i="2"/>
  <c r="E1046" i="2"/>
  <c r="F889" i="3"/>
  <c r="G889" i="3" s="1"/>
  <c r="F892" i="3"/>
  <c r="G892" i="3" s="1"/>
  <c r="F891" i="3"/>
  <c r="G891" i="3" s="1"/>
  <c r="F890" i="3"/>
  <c r="G890" i="3" s="1"/>
  <c r="F888" i="3"/>
  <c r="G888" i="3" s="1"/>
  <c r="F887" i="3"/>
  <c r="G887" i="3" s="1"/>
  <c r="F886" i="3"/>
  <c r="G886" i="3" s="1"/>
  <c r="F885" i="3"/>
  <c r="G885" i="3" s="1"/>
  <c r="B891" i="3"/>
  <c r="B890" i="3"/>
  <c r="B889" i="3"/>
  <c r="B888" i="3"/>
  <c r="B887" i="3"/>
  <c r="B886" i="3"/>
  <c r="A891" i="3"/>
  <c r="A890" i="3"/>
  <c r="A889" i="3"/>
  <c r="A888" i="3"/>
  <c r="A887" i="3"/>
  <c r="A886" i="3"/>
  <c r="K612" i="12"/>
  <c r="K610" i="12"/>
  <c r="K605" i="12"/>
  <c r="K604" i="12"/>
  <c r="K603" i="12"/>
  <c r="K602" i="12"/>
  <c r="K601" i="12"/>
  <c r="K600" i="12"/>
  <c r="K599" i="12"/>
  <c r="J612" i="12"/>
  <c r="J610" i="12"/>
  <c r="J605" i="12"/>
  <c r="J604" i="12"/>
  <c r="J603" i="12"/>
  <c r="J602" i="12"/>
  <c r="J601" i="12"/>
  <c r="J600" i="12"/>
  <c r="J599" i="12"/>
  <c r="J598" i="12"/>
  <c r="F600" i="12"/>
  <c r="F601" i="12"/>
  <c r="F602" i="12"/>
  <c r="F603" i="12"/>
  <c r="F604" i="12"/>
  <c r="F605" i="12"/>
  <c r="F610" i="12"/>
  <c r="F612" i="12"/>
  <c r="F599" i="12"/>
  <c r="E612" i="12"/>
  <c r="E610" i="12"/>
  <c r="E605" i="12"/>
  <c r="E604" i="12"/>
  <c r="E603" i="12"/>
  <c r="E602" i="12"/>
  <c r="E601" i="12"/>
  <c r="E600" i="12"/>
  <c r="E599" i="12"/>
  <c r="F1052" i="2"/>
  <c r="F1045" i="2"/>
  <c r="F1044" i="2"/>
  <c r="F1043" i="2"/>
  <c r="F1042" i="2"/>
  <c r="F1041" i="2"/>
  <c r="E1043" i="2"/>
  <c r="E1044" i="2"/>
  <c r="E1045" i="2"/>
  <c r="E1052" i="2"/>
  <c r="F1040" i="2"/>
  <c r="F1039" i="2"/>
  <c r="E1042" i="2"/>
  <c r="E1041" i="2"/>
  <c r="E1040" i="2"/>
  <c r="E1039" i="2"/>
  <c r="F884" i="3"/>
  <c r="G884" i="3" s="1"/>
  <c r="E598" i="12"/>
  <c r="E1038" i="2"/>
  <c r="J597" i="12"/>
  <c r="E597" i="12"/>
  <c r="E1037" i="2"/>
  <c r="F883" i="3"/>
  <c r="F882" i="3"/>
  <c r="G882" i="3" s="1"/>
  <c r="G883" i="3" l="1"/>
  <c r="J596" i="12"/>
  <c r="E596" i="12"/>
  <c r="E1036" i="2"/>
  <c r="F881" i="3"/>
  <c r="G881" i="3" s="1"/>
  <c r="J595" i="12"/>
  <c r="E595" i="12"/>
  <c r="E1035" i="2"/>
  <c r="F880" i="3"/>
  <c r="G880" i="3" s="1"/>
  <c r="J594" i="12"/>
  <c r="E594" i="12"/>
  <c r="E1034" i="2"/>
  <c r="F879" i="3"/>
  <c r="G879" i="3" s="1"/>
  <c r="J593" i="12"/>
  <c r="E593" i="12"/>
  <c r="E1033" i="2"/>
  <c r="F878" i="3"/>
  <c r="G878" i="3" s="1"/>
  <c r="J592" i="12"/>
  <c r="E592" i="12"/>
  <c r="E1032" i="2"/>
  <c r="F877" i="3"/>
  <c r="G877" i="3" s="1"/>
  <c r="J591" i="12"/>
  <c r="E591" i="12"/>
  <c r="E1031" i="2" l="1"/>
  <c r="E1030" i="2"/>
  <c r="F876" i="3"/>
  <c r="G876" i="3" s="1"/>
  <c r="J590" i="12"/>
  <c r="E590" i="12"/>
  <c r="E1029" i="2"/>
  <c r="F875" i="3"/>
  <c r="G875" i="3" s="1"/>
  <c r="J589" i="12"/>
  <c r="E589" i="12"/>
  <c r="E1028" i="2"/>
  <c r="J588" i="12"/>
  <c r="E588" i="12"/>
  <c r="E1027" i="2"/>
  <c r="J587" i="12"/>
  <c r="E587" i="12"/>
  <c r="E1026" i="2"/>
  <c r="F873" i="3"/>
  <c r="G873" i="3" s="1"/>
  <c r="F874" i="3" l="1"/>
  <c r="G874" i="3" s="1"/>
  <c r="F872" i="3"/>
  <c r="G872" i="3" s="1"/>
  <c r="J586" i="12"/>
  <c r="E586" i="12"/>
  <c r="E1025" i="2"/>
  <c r="F871" i="3"/>
  <c r="G871" i="3" s="1"/>
  <c r="J585" i="12"/>
  <c r="E585" i="12"/>
  <c r="E1024" i="2"/>
  <c r="F870" i="3"/>
  <c r="G870" i="3" s="1"/>
  <c r="J584" i="12"/>
  <c r="E584" i="12"/>
  <c r="E1023" i="2"/>
  <c r="F869" i="3"/>
  <c r="G869" i="3" s="1"/>
  <c r="J583" i="12"/>
  <c r="E583" i="12"/>
  <c r="E1022" i="2"/>
  <c r="J582" i="12"/>
  <c r="E582" i="12"/>
  <c r="E1021" i="2"/>
  <c r="F867" i="3"/>
  <c r="G867" i="3" s="1"/>
  <c r="J581" i="12"/>
  <c r="E581" i="12"/>
  <c r="E1020" i="2"/>
  <c r="F866" i="3"/>
  <c r="G866" i="3" s="1"/>
  <c r="J580" i="12"/>
  <c r="E580" i="12"/>
  <c r="F868" i="3" l="1"/>
  <c r="G868" i="3" s="1"/>
  <c r="E1019" i="2"/>
  <c r="F865" i="3"/>
  <c r="I579" i="12"/>
  <c r="J579" i="12" s="1"/>
  <c r="D579" i="12"/>
  <c r="E579" i="12" s="1"/>
  <c r="E1018" i="2"/>
  <c r="F864" i="3"/>
  <c r="J577" i="12"/>
  <c r="E577" i="12"/>
  <c r="E1016" i="2"/>
  <c r="F862" i="3"/>
  <c r="G862" i="3" s="1"/>
  <c r="J576" i="12"/>
  <c r="E576" i="12"/>
  <c r="E1015" i="2"/>
  <c r="F861" i="3"/>
  <c r="G861" i="3" s="1"/>
  <c r="J575" i="12"/>
  <c r="E575" i="12"/>
  <c r="E1014" i="2"/>
  <c r="F860" i="3"/>
  <c r="G860" i="3" s="1"/>
  <c r="J574" i="12"/>
  <c r="E574" i="12"/>
  <c r="E1013" i="2"/>
  <c r="F859" i="3"/>
  <c r="G859" i="3" s="1"/>
  <c r="J573" i="12"/>
  <c r="E573" i="12"/>
  <c r="E1012" i="2"/>
  <c r="F858" i="3"/>
  <c r="G858" i="3" s="1"/>
  <c r="J572" i="12"/>
  <c r="E572" i="12"/>
  <c r="E1011" i="2"/>
  <c r="F857" i="3"/>
  <c r="G857" i="3" s="1"/>
  <c r="E571" i="12"/>
  <c r="J571" i="12"/>
  <c r="E1010" i="2"/>
  <c r="F856" i="3"/>
  <c r="G856" i="3" s="1"/>
  <c r="J570" i="12"/>
  <c r="E570" i="12"/>
  <c r="E1009" i="2"/>
  <c r="F855" i="3"/>
  <c r="G855" i="3" s="1"/>
  <c r="J569" i="12"/>
  <c r="E569" i="12"/>
  <c r="E1008" i="2"/>
  <c r="B854" i="3"/>
  <c r="A855" i="3" s="1"/>
  <c r="B855" i="3" s="1"/>
  <c r="A856" i="3" s="1"/>
  <c r="B856" i="3" s="1"/>
  <c r="A857" i="3" s="1"/>
  <c r="B857" i="3" s="1"/>
  <c r="A858" i="3" s="1"/>
  <c r="B858" i="3" s="1"/>
  <c r="A859" i="3" s="1"/>
  <c r="B859" i="3" s="1"/>
  <c r="A860" i="3" s="1"/>
  <c r="B860" i="3" s="1"/>
  <c r="A861" i="3" s="1"/>
  <c r="B861" i="3" s="1"/>
  <c r="A862" i="3" s="1"/>
  <c r="B862" i="3" s="1"/>
  <c r="A863" i="3" s="1"/>
  <c r="B863" i="3" s="1"/>
  <c r="A864" i="3" s="1"/>
  <c r="B864" i="3" s="1"/>
  <c r="A865" i="3" s="1"/>
  <c r="B865" i="3" s="1"/>
  <c r="A866" i="3" s="1"/>
  <c r="B866" i="3" s="1"/>
  <c r="A867" i="3" s="1"/>
  <c r="B867" i="3" s="1"/>
  <c r="A868" i="3" s="1"/>
  <c r="B868" i="3" s="1"/>
  <c r="A869" i="3" s="1"/>
  <c r="B869" i="3" s="1"/>
  <c r="A870" i="3" s="1"/>
  <c r="B870" i="3" s="1"/>
  <c r="A871" i="3" s="1"/>
  <c r="B871" i="3" s="1"/>
  <c r="A872" i="3" s="1"/>
  <c r="B872" i="3" s="1"/>
  <c r="A873" i="3" s="1"/>
  <c r="B873" i="3" s="1"/>
  <c r="A874" i="3" s="1"/>
  <c r="B874" i="3" s="1"/>
  <c r="A875" i="3" s="1"/>
  <c r="B875" i="3" s="1"/>
  <c r="A876" i="3" s="1"/>
  <c r="B876" i="3" s="1"/>
  <c r="A877" i="3" s="1"/>
  <c r="B877" i="3" s="1"/>
  <c r="A878" i="3" s="1"/>
  <c r="B878" i="3" s="1"/>
  <c r="A879" i="3" s="1"/>
  <c r="B879" i="3" s="1"/>
  <c r="A880" i="3" s="1"/>
  <c r="B880" i="3" s="1"/>
  <c r="A881" i="3" s="1"/>
  <c r="B881" i="3" s="1"/>
  <c r="A882" i="3" s="1"/>
  <c r="B882" i="3" s="1"/>
  <c r="A883" i="3" s="1"/>
  <c r="B883" i="3" s="1"/>
  <c r="A884" i="3" s="1"/>
  <c r="B884" i="3" s="1"/>
  <c r="F854" i="3"/>
  <c r="G854" i="3" s="1"/>
  <c r="F853" i="3"/>
  <c r="G853" i="3" s="1"/>
  <c r="J568" i="12"/>
  <c r="E568" i="12"/>
  <c r="E1007" i="2"/>
  <c r="F852" i="3"/>
  <c r="G852" i="3" s="1"/>
  <c r="B852" i="3"/>
  <c r="A852" i="3"/>
  <c r="J567" i="12"/>
  <c r="E567" i="12"/>
  <c r="B567" i="12"/>
  <c r="B568" i="12" s="1"/>
  <c r="A569" i="12" s="1"/>
  <c r="A567" i="12"/>
  <c r="E1006" i="2"/>
  <c r="F851" i="3"/>
  <c r="G851" i="3" s="1"/>
  <c r="J566" i="12"/>
  <c r="E566" i="12"/>
  <c r="E1005" i="2"/>
  <c r="F850" i="3"/>
  <c r="G850" i="3" s="1"/>
  <c r="J565" i="12"/>
  <c r="E565" i="12"/>
  <c r="E1004" i="2"/>
  <c r="F849" i="3"/>
  <c r="G849" i="3" s="1"/>
  <c r="J564" i="12"/>
  <c r="E564" i="12"/>
  <c r="E1003" i="2"/>
  <c r="F847" i="3"/>
  <c r="G847" i="3" s="1"/>
  <c r="F848" i="3"/>
  <c r="G848" i="3" s="1"/>
  <c r="F1002" i="2"/>
  <c r="F1003" i="2" s="1"/>
  <c r="F1004" i="2" s="1"/>
  <c r="F1005" i="2" s="1"/>
  <c r="F1006" i="2" s="1"/>
  <c r="F1007" i="2" s="1"/>
  <c r="F1008" i="2" s="1"/>
  <c r="F1009" i="2" s="1"/>
  <c r="F1010" i="2" s="1"/>
  <c r="F1011" i="2" s="1"/>
  <c r="F1012" i="2" s="1"/>
  <c r="F1013" i="2" s="1"/>
  <c r="F1014" i="2" s="1"/>
  <c r="F1015" i="2" s="1"/>
  <c r="F1016" i="2" s="1"/>
  <c r="F1017" i="2" s="1"/>
  <c r="F1018" i="2" s="1"/>
  <c r="F1019" i="2" s="1"/>
  <c r="F1020" i="2" s="1"/>
  <c r="F563" i="12"/>
  <c r="K563" i="12" s="1"/>
  <c r="J563" i="12"/>
  <c r="E563" i="12"/>
  <c r="E1002" i="2"/>
  <c r="F846" i="3"/>
  <c r="G846" i="3" s="1"/>
  <c r="K562" i="12"/>
  <c r="J562" i="12"/>
  <c r="E562" i="12"/>
  <c r="E1001" i="2"/>
  <c r="F845" i="3"/>
  <c r="G845" i="3" s="1"/>
  <c r="K561" i="12"/>
  <c r="J561" i="12"/>
  <c r="E561" i="12"/>
  <c r="E1000" i="2"/>
  <c r="F844" i="3"/>
  <c r="G844" i="3" s="1"/>
  <c r="K560" i="12"/>
  <c r="J560" i="12"/>
  <c r="E560" i="12"/>
  <c r="E999" i="2"/>
  <c r="F843" i="3"/>
  <c r="G843" i="3" s="1"/>
  <c r="F842" i="3"/>
  <c r="G842" i="3" s="1"/>
  <c r="J559" i="12"/>
  <c r="K559" i="12"/>
  <c r="E559" i="12"/>
  <c r="E998" i="2"/>
  <c r="F841" i="3"/>
  <c r="G841" i="3" s="1"/>
  <c r="K558" i="12"/>
  <c r="J558" i="12"/>
  <c r="E558" i="12"/>
  <c r="E997" i="2"/>
  <c r="F840" i="3"/>
  <c r="G840" i="3" s="1"/>
  <c r="K557" i="12"/>
  <c r="J557" i="12"/>
  <c r="E557" i="12"/>
  <c r="E996" i="2"/>
  <c r="G865" i="3" l="1"/>
  <c r="F863" i="3"/>
  <c r="G863" i="3" s="1"/>
  <c r="G864" i="3"/>
  <c r="B569" i="12"/>
  <c r="B570" i="12" s="1"/>
  <c r="B571" i="12" s="1"/>
  <c r="A568" i="12"/>
  <c r="A853" i="3"/>
  <c r="F564" i="12"/>
  <c r="F839" i="3"/>
  <c r="G839" i="3" s="1"/>
  <c r="K556" i="12"/>
  <c r="J556" i="12"/>
  <c r="E556" i="12"/>
  <c r="E995" i="2"/>
  <c r="F838" i="3"/>
  <c r="G838" i="3" s="1"/>
  <c r="K555" i="12"/>
  <c r="J555" i="12"/>
  <c r="E555" i="12"/>
  <c r="E994" i="2"/>
  <c r="F837" i="3"/>
  <c r="G837" i="3" s="1"/>
  <c r="K554" i="12"/>
  <c r="J554" i="12"/>
  <c r="E554" i="12"/>
  <c r="E993" i="2"/>
  <c r="F836" i="3"/>
  <c r="G836" i="3" s="1"/>
  <c r="K553" i="12"/>
  <c r="J553" i="12"/>
  <c r="E553" i="12"/>
  <c r="E992" i="2"/>
  <c r="F835" i="3"/>
  <c r="G835" i="3" s="1"/>
  <c r="K552" i="12"/>
  <c r="J552" i="12"/>
  <c r="E552" i="12"/>
  <c r="E991" i="2"/>
  <c r="A834" i="3"/>
  <c r="B834" i="3" s="1"/>
  <c r="A835" i="3" s="1"/>
  <c r="B835" i="3" s="1"/>
  <c r="A836" i="3" s="1"/>
  <c r="B836" i="3" s="1"/>
  <c r="A837" i="3" s="1"/>
  <c r="B837" i="3" s="1"/>
  <c r="A838" i="3" s="1"/>
  <c r="B838" i="3" s="1"/>
  <c r="A839" i="3" s="1"/>
  <c r="B839" i="3" s="1"/>
  <c r="A840" i="3" s="1"/>
  <c r="B840" i="3" s="1"/>
  <c r="A841" i="3" s="1"/>
  <c r="B841" i="3" s="1"/>
  <c r="A842" i="3" s="1"/>
  <c r="B842" i="3" s="1"/>
  <c r="A843" i="3" s="1"/>
  <c r="B843" i="3" s="1"/>
  <c r="A844" i="3" s="1"/>
  <c r="B844" i="3" s="1"/>
  <c r="A845" i="3" s="1"/>
  <c r="B845" i="3" s="1"/>
  <c r="A846" i="3" s="1"/>
  <c r="B846" i="3" s="1"/>
  <c r="A847" i="3" s="1"/>
  <c r="B847" i="3" s="1"/>
  <c r="A848" i="3" s="1"/>
  <c r="B848" i="3" s="1"/>
  <c r="A849" i="3" s="1"/>
  <c r="B849" i="3" s="1"/>
  <c r="A850" i="3" s="1"/>
  <c r="B850" i="3" s="1"/>
  <c r="A851" i="3" s="1"/>
  <c r="F834" i="3"/>
  <c r="G834" i="3" s="1"/>
  <c r="K551" i="12"/>
  <c r="J551" i="12"/>
  <c r="E551" i="12"/>
  <c r="E990" i="2"/>
  <c r="F833" i="3"/>
  <c r="G833" i="3" s="1"/>
  <c r="F832" i="3"/>
  <c r="G832" i="3" s="1"/>
  <c r="K550" i="12"/>
  <c r="J550" i="12"/>
  <c r="E550" i="12"/>
  <c r="E989" i="2"/>
  <c r="F831" i="3"/>
  <c r="G831" i="3" s="1"/>
  <c r="B549" i="12"/>
  <c r="A550" i="12" s="1"/>
  <c r="B550" i="12" s="1"/>
  <c r="A551" i="12" s="1"/>
  <c r="B551" i="12" s="1"/>
  <c r="A552" i="12" s="1"/>
  <c r="B552" i="12" s="1"/>
  <c r="A553" i="12" s="1"/>
  <c r="B553" i="12" s="1"/>
  <c r="A554" i="12" s="1"/>
  <c r="B554" i="12" s="1"/>
  <c r="A555" i="12" s="1"/>
  <c r="B555" i="12" s="1"/>
  <c r="A556" i="12" s="1"/>
  <c r="B556" i="12" s="1"/>
  <c r="A557" i="12" s="1"/>
  <c r="B557" i="12" s="1"/>
  <c r="A558" i="12" s="1"/>
  <c r="B558" i="12" s="1"/>
  <c r="K549" i="12"/>
  <c r="J549" i="12"/>
  <c r="E549" i="12"/>
  <c r="B988" i="2"/>
  <c r="A989" i="2" s="1"/>
  <c r="B989" i="2" s="1"/>
  <c r="A990" i="2" s="1"/>
  <c r="B990" i="2" s="1"/>
  <c r="A991" i="2" s="1"/>
  <c r="B991" i="2" s="1"/>
  <c r="A992" i="2" s="1"/>
  <c r="B992" i="2" s="1"/>
  <c r="A993" i="2" s="1"/>
  <c r="B993" i="2" s="1"/>
  <c r="A994" i="2" s="1"/>
  <c r="E988" i="2"/>
  <c r="F830" i="3"/>
  <c r="G830" i="3" s="1"/>
  <c r="E548" i="12"/>
  <c r="J548" i="12"/>
  <c r="K548" i="12"/>
  <c r="E987" i="2"/>
  <c r="F829" i="3"/>
  <c r="G829" i="3" s="1"/>
  <c r="A829" i="3"/>
  <c r="B829" i="3" s="1"/>
  <c r="A830" i="3" s="1"/>
  <c r="B830" i="3" s="1"/>
  <c r="A831" i="3" s="1"/>
  <c r="B831" i="3" s="1"/>
  <c r="A832" i="3" s="1"/>
  <c r="B832" i="3" s="1"/>
  <c r="K547" i="12"/>
  <c r="J547" i="12"/>
  <c r="E547" i="12"/>
  <c r="E986" i="2"/>
  <c r="F828" i="3"/>
  <c r="G828" i="3" s="1"/>
  <c r="F827" i="3"/>
  <c r="G827" i="3" s="1"/>
  <c r="K546" i="12"/>
  <c r="J546" i="12"/>
  <c r="E546" i="12"/>
  <c r="E985" i="2"/>
  <c r="F826" i="3"/>
  <c r="G826" i="3" s="1"/>
  <c r="K545" i="12"/>
  <c r="J545" i="12"/>
  <c r="E545" i="12"/>
  <c r="E984" i="2"/>
  <c r="F825" i="3"/>
  <c r="G825" i="3" s="1"/>
  <c r="K544" i="12"/>
  <c r="J544" i="12"/>
  <c r="E544" i="12"/>
  <c r="E983" i="2"/>
  <c r="F824" i="3"/>
  <c r="G824" i="3" s="1"/>
  <c r="K543" i="12"/>
  <c r="J543" i="12"/>
  <c r="E543" i="12"/>
  <c r="E982" i="2"/>
  <c r="F823" i="3"/>
  <c r="G823" i="3" s="1"/>
  <c r="K542" i="12"/>
  <c r="J542" i="12"/>
  <c r="E542" i="12"/>
  <c r="E981" i="2"/>
  <c r="F822" i="3"/>
  <c r="G822" i="3" s="1"/>
  <c r="K541" i="12"/>
  <c r="J541" i="12"/>
  <c r="E541" i="12"/>
  <c r="E980" i="2"/>
  <c r="F821" i="3"/>
  <c r="G821" i="3" s="1"/>
  <c r="E540" i="12"/>
  <c r="J540" i="12"/>
  <c r="K540" i="12"/>
  <c r="E979" i="2"/>
  <c r="F820" i="3"/>
  <c r="G820" i="3" s="1"/>
  <c r="E539" i="12"/>
  <c r="J539" i="12"/>
  <c r="K539" i="12"/>
  <c r="E978" i="2"/>
  <c r="A571" i="12" l="1"/>
  <c r="A570" i="12"/>
  <c r="B572" i="12"/>
  <c r="A572" i="12"/>
  <c r="K564" i="12"/>
  <c r="F565" i="12"/>
  <c r="B994" i="2"/>
  <c r="B559" i="12"/>
  <c r="A559" i="12"/>
  <c r="F819" i="3"/>
  <c r="G819" i="3" s="1"/>
  <c r="E538" i="12"/>
  <c r="J538" i="12"/>
  <c r="K538" i="12"/>
  <c r="E977" i="2"/>
  <c r="F818" i="3"/>
  <c r="G818" i="3" s="1"/>
  <c r="K537" i="12"/>
  <c r="J537" i="12"/>
  <c r="E537" i="12"/>
  <c r="E976" i="2"/>
  <c r="F817" i="3"/>
  <c r="G817" i="3" s="1"/>
  <c r="K536" i="12"/>
  <c r="J536" i="12"/>
  <c r="E536" i="12"/>
  <c r="E975" i="2"/>
  <c r="F816" i="3"/>
  <c r="G816" i="3" s="1"/>
  <c r="K535" i="12"/>
  <c r="J535" i="12"/>
  <c r="E535" i="12"/>
  <c r="E974" i="2"/>
  <c r="F815" i="3"/>
  <c r="G815" i="3" s="1"/>
  <c r="K534" i="12"/>
  <c r="J534" i="12"/>
  <c r="E534" i="12"/>
  <c r="E973" i="2"/>
  <c r="F814" i="3"/>
  <c r="G814" i="3" s="1"/>
  <c r="F813" i="3"/>
  <c r="G813" i="3" s="1"/>
  <c r="K533" i="12"/>
  <c r="J533" i="12"/>
  <c r="E533" i="12"/>
  <c r="E972" i="2"/>
  <c r="E971" i="2"/>
  <c r="K532" i="12"/>
  <c r="J532" i="12"/>
  <c r="E532" i="12"/>
  <c r="F812" i="3"/>
  <c r="G812" i="3" s="1"/>
  <c r="F811" i="3"/>
  <c r="G811" i="3" s="1"/>
  <c r="K531" i="12"/>
  <c r="J531" i="12"/>
  <c r="E531" i="12"/>
  <c r="E970" i="2"/>
  <c r="F810" i="3"/>
  <c r="G810" i="3" s="1"/>
  <c r="K530" i="12"/>
  <c r="J530" i="12"/>
  <c r="E530" i="12"/>
  <c r="E969" i="2"/>
  <c r="B529" i="12"/>
  <c r="A530" i="12" s="1"/>
  <c r="B530" i="12" s="1"/>
  <c r="A531" i="12" s="1"/>
  <c r="B531" i="12" s="1"/>
  <c r="A532" i="12" s="1"/>
  <c r="B532" i="12" s="1"/>
  <c r="A533" i="12" s="1"/>
  <c r="B533" i="12" s="1"/>
  <c r="A534" i="12" s="1"/>
  <c r="B534" i="12" s="1"/>
  <c r="A535" i="12" s="1"/>
  <c r="B535" i="12" s="1"/>
  <c r="A536" i="12" s="1"/>
  <c r="B536" i="12" s="1"/>
  <c r="A537" i="12" s="1"/>
  <c r="B537" i="12" s="1"/>
  <c r="A538" i="12" s="1"/>
  <c r="B538" i="12" s="1"/>
  <c r="A539" i="12" s="1"/>
  <c r="B539" i="12" s="1"/>
  <c r="A540" i="12" s="1"/>
  <c r="B540" i="12" s="1"/>
  <c r="A541" i="12" s="1"/>
  <c r="B541" i="12" s="1"/>
  <c r="A542" i="12" s="1"/>
  <c r="B542" i="12" s="1"/>
  <c r="A543" i="12" s="1"/>
  <c r="B543" i="12" s="1"/>
  <c r="A544" i="12" s="1"/>
  <c r="B544" i="12" s="1"/>
  <c r="A545" i="12" s="1"/>
  <c r="B545" i="12" s="1"/>
  <c r="A546" i="12" s="1"/>
  <c r="B546" i="12" s="1"/>
  <c r="A547" i="12" s="1"/>
  <c r="B547" i="12" s="1"/>
  <c r="A548" i="12" s="1"/>
  <c r="B548" i="12" s="1"/>
  <c r="J529" i="12"/>
  <c r="K529" i="12"/>
  <c r="E529" i="12"/>
  <c r="B968" i="2"/>
  <c r="A969" i="2" s="1"/>
  <c r="B969" i="2" s="1"/>
  <c r="A970" i="2" s="1"/>
  <c r="B970" i="2" s="1"/>
  <c r="A971" i="2" s="1"/>
  <c r="B971" i="2" s="1"/>
  <c r="A972" i="2" s="1"/>
  <c r="B972" i="2" s="1"/>
  <c r="A973" i="2" s="1"/>
  <c r="B973" i="2" s="1"/>
  <c r="A974" i="2" s="1"/>
  <c r="B974" i="2" s="1"/>
  <c r="A975" i="2" s="1"/>
  <c r="B975" i="2" s="1"/>
  <c r="A976" i="2" s="1"/>
  <c r="B976" i="2" s="1"/>
  <c r="A977" i="2" s="1"/>
  <c r="B977" i="2" s="1"/>
  <c r="A978" i="2" s="1"/>
  <c r="B978" i="2" s="1"/>
  <c r="A979" i="2" s="1"/>
  <c r="B979" i="2" s="1"/>
  <c r="A980" i="2" s="1"/>
  <c r="B980" i="2" s="1"/>
  <c r="A981" i="2" s="1"/>
  <c r="B981" i="2" s="1"/>
  <c r="A982" i="2" s="1"/>
  <c r="B982" i="2" s="1"/>
  <c r="A983" i="2" s="1"/>
  <c r="B983" i="2" s="1"/>
  <c r="A984" i="2" s="1"/>
  <c r="B984" i="2" s="1"/>
  <c r="A985" i="2" s="1"/>
  <c r="B985" i="2" s="1"/>
  <c r="A986" i="2" s="1"/>
  <c r="B986" i="2" s="1"/>
  <c r="A987" i="2" s="1"/>
  <c r="B987" i="2" s="1"/>
  <c r="E968" i="2"/>
  <c r="F809" i="3"/>
  <c r="G809" i="3" s="1"/>
  <c r="F808" i="3"/>
  <c r="G808" i="3" s="1"/>
  <c r="J528" i="12"/>
  <c r="E528" i="12"/>
  <c r="E967" i="2"/>
  <c r="F807" i="3"/>
  <c r="G807" i="3" s="1"/>
  <c r="J527" i="12"/>
  <c r="E527" i="12"/>
  <c r="E966" i="2"/>
  <c r="F806" i="3"/>
  <c r="G806" i="3" s="1"/>
  <c r="J526" i="12"/>
  <c r="E526" i="12"/>
  <c r="E965" i="2"/>
  <c r="F805" i="3"/>
  <c r="G805" i="3" s="1"/>
  <c r="J525" i="12"/>
  <c r="E525" i="12"/>
  <c r="E964" i="2"/>
  <c r="F804" i="3"/>
  <c r="G804" i="3" s="1"/>
  <c r="F524" i="12"/>
  <c r="F525" i="12" s="1"/>
  <c r="J524" i="12"/>
  <c r="E524" i="12"/>
  <c r="F963" i="2"/>
  <c r="F964" i="2" s="1"/>
  <c r="F965" i="2" s="1"/>
  <c r="F966" i="2" s="1"/>
  <c r="F967" i="2" s="1"/>
  <c r="E963" i="2"/>
  <c r="B523" i="12"/>
  <c r="A524" i="12" s="1"/>
  <c r="B524" i="12" s="1"/>
  <c r="A525" i="12" s="1"/>
  <c r="B525" i="12" s="1"/>
  <c r="A526" i="12" s="1"/>
  <c r="B526" i="12" s="1"/>
  <c r="A527" i="12" s="1"/>
  <c r="B527" i="12" s="1"/>
  <c r="A528" i="12" s="1"/>
  <c r="B528" i="12" s="1"/>
  <c r="K523" i="12"/>
  <c r="J523" i="12"/>
  <c r="E523" i="12"/>
  <c r="B962" i="2"/>
  <c r="A963" i="2" s="1"/>
  <c r="B963" i="2" s="1"/>
  <c r="A964" i="2" s="1"/>
  <c r="B964" i="2" s="1"/>
  <c r="A965" i="2" s="1"/>
  <c r="B965" i="2" s="1"/>
  <c r="A966" i="2" s="1"/>
  <c r="B966" i="2" s="1"/>
  <c r="A967" i="2" s="1"/>
  <c r="B967" i="2" s="1"/>
  <c r="E962" i="2"/>
  <c r="F961" i="2"/>
  <c r="E961" i="2"/>
  <c r="J522" i="12"/>
  <c r="F522" i="12"/>
  <c r="K522" i="12" s="1"/>
  <c r="E522" i="12"/>
  <c r="F803" i="3"/>
  <c r="G803" i="3" s="1"/>
  <c r="F802" i="3"/>
  <c r="G802" i="3" s="1"/>
  <c r="J521" i="12"/>
  <c r="F521" i="12"/>
  <c r="K521" i="12" s="1"/>
  <c r="E521" i="12"/>
  <c r="F960" i="2"/>
  <c r="E960" i="2"/>
  <c r="F801" i="3"/>
  <c r="G801" i="3" s="1"/>
  <c r="J520" i="12"/>
  <c r="F520" i="12"/>
  <c r="K520" i="12" s="1"/>
  <c r="E520" i="12"/>
  <c r="F959" i="2"/>
  <c r="E959" i="2"/>
  <c r="F800" i="3"/>
  <c r="G800" i="3" s="1"/>
  <c r="J519" i="12"/>
  <c r="F519" i="12"/>
  <c r="K519" i="12" s="1"/>
  <c r="E519" i="12"/>
  <c r="F958" i="2"/>
  <c r="E958" i="2"/>
  <c r="F799" i="3"/>
  <c r="G799" i="3" s="1"/>
  <c r="J518" i="12"/>
  <c r="F518" i="12"/>
  <c r="K518" i="12" s="1"/>
  <c r="E518" i="12"/>
  <c r="F957" i="2"/>
  <c r="E957" i="2"/>
  <c r="F798" i="3"/>
  <c r="G798" i="3" s="1"/>
  <c r="J517" i="12"/>
  <c r="F517" i="12"/>
  <c r="K517" i="12" s="1"/>
  <c r="E517" i="12"/>
  <c r="F956" i="2"/>
  <c r="E956" i="2"/>
  <c r="F797" i="3"/>
  <c r="G797" i="3" s="1"/>
  <c r="J516" i="12"/>
  <c r="F516" i="12"/>
  <c r="K516" i="12" s="1"/>
  <c r="E516" i="12"/>
  <c r="F955" i="2"/>
  <c r="E955" i="2"/>
  <c r="F796" i="3"/>
  <c r="G796" i="3" s="1"/>
  <c r="J515" i="12"/>
  <c r="F515" i="12"/>
  <c r="K515" i="12" s="1"/>
  <c r="E515" i="12"/>
  <c r="B573" i="12" l="1"/>
  <c r="A573" i="12"/>
  <c r="K565" i="12"/>
  <c r="F566" i="12"/>
  <c r="A995" i="2"/>
  <c r="B560" i="12"/>
  <c r="A560" i="12"/>
  <c r="K525" i="12"/>
  <c r="F526" i="12"/>
  <c r="K524" i="12"/>
  <c r="F954" i="2"/>
  <c r="E954" i="2"/>
  <c r="F795" i="3"/>
  <c r="G795" i="3" s="1"/>
  <c r="J514" i="12"/>
  <c r="F514" i="12"/>
  <c r="K514" i="12" s="1"/>
  <c r="E514" i="12"/>
  <c r="F953" i="2"/>
  <c r="E953" i="2"/>
  <c r="F794" i="3"/>
  <c r="G794" i="3" s="1"/>
  <c r="J513" i="12"/>
  <c r="F513" i="12"/>
  <c r="K513" i="12" s="1"/>
  <c r="E513" i="12"/>
  <c r="F952" i="2"/>
  <c r="E952" i="2"/>
  <c r="F793" i="3"/>
  <c r="G793" i="3" s="1"/>
  <c r="J512" i="12"/>
  <c r="F512" i="12"/>
  <c r="K512" i="12" s="1"/>
  <c r="E512" i="12"/>
  <c r="F951" i="2"/>
  <c r="E951" i="2"/>
  <c r="A574" i="12" l="1"/>
  <c r="B574" i="12"/>
  <c r="K566" i="12"/>
  <c r="F567" i="12"/>
  <c r="B561" i="12"/>
  <c r="A561" i="12"/>
  <c r="B995" i="2"/>
  <c r="K526" i="12"/>
  <c r="F527" i="12"/>
  <c r="E950" i="2"/>
  <c r="F950" i="2"/>
  <c r="E511" i="12"/>
  <c r="F511" i="12"/>
  <c r="K511" i="12" s="1"/>
  <c r="J511" i="12"/>
  <c r="F792" i="3"/>
  <c r="G792" i="3" s="1"/>
  <c r="F791" i="3"/>
  <c r="G791" i="3" s="1"/>
  <c r="E510" i="12"/>
  <c r="F510" i="12"/>
  <c r="K510" i="12" s="1"/>
  <c r="J510" i="12"/>
  <c r="E949" i="2"/>
  <c r="F949" i="2"/>
  <c r="F790" i="3"/>
  <c r="G790" i="3" s="1"/>
  <c r="J509" i="12"/>
  <c r="F509" i="12"/>
  <c r="K509" i="12" s="1"/>
  <c r="E509" i="12"/>
  <c r="F948" i="2"/>
  <c r="E948" i="2"/>
  <c r="F947" i="2"/>
  <c r="E947" i="2"/>
  <c r="J508" i="12"/>
  <c r="F508" i="12"/>
  <c r="K508" i="12" s="1"/>
  <c r="E508" i="12"/>
  <c r="F789" i="3"/>
  <c r="G789" i="3" s="1"/>
  <c r="F946" i="2"/>
  <c r="E946" i="2"/>
  <c r="J507" i="12"/>
  <c r="F507" i="12"/>
  <c r="K507" i="12" s="1"/>
  <c r="E507" i="12"/>
  <c r="F788" i="3"/>
  <c r="G788" i="3" s="1"/>
  <c r="F945" i="2"/>
  <c r="E945" i="2"/>
  <c r="J506" i="12"/>
  <c r="F506" i="12"/>
  <c r="K506" i="12" s="1"/>
  <c r="E506" i="12"/>
  <c r="F787" i="3"/>
  <c r="G787" i="3" s="1"/>
  <c r="F786" i="3"/>
  <c r="G786" i="3" s="1"/>
  <c r="J505" i="12"/>
  <c r="F505" i="12"/>
  <c r="K505" i="12" s="1"/>
  <c r="E505" i="12"/>
  <c r="F944" i="2"/>
  <c r="E944" i="2"/>
  <c r="B575" i="12" l="1"/>
  <c r="A575" i="12"/>
  <c r="K567" i="12"/>
  <c r="F568" i="12"/>
  <c r="A562" i="12"/>
  <c r="B562" i="12"/>
  <c r="A996" i="2"/>
  <c r="K527" i="12"/>
  <c r="F528" i="12"/>
  <c r="K528" i="12" s="1"/>
  <c r="F943" i="2"/>
  <c r="E943" i="2"/>
  <c r="J504" i="12"/>
  <c r="F504" i="12"/>
  <c r="K504" i="12" s="1"/>
  <c r="E504" i="12"/>
  <c r="F785" i="3"/>
  <c r="G785" i="3" s="1"/>
  <c r="F784" i="3"/>
  <c r="G784" i="3" s="1"/>
  <c r="J503" i="12"/>
  <c r="F503" i="12"/>
  <c r="K503" i="12" s="1"/>
  <c r="E503" i="12"/>
  <c r="F942" i="2"/>
  <c r="E942" i="2"/>
  <c r="F941" i="2"/>
  <c r="E941" i="2"/>
  <c r="J502" i="12"/>
  <c r="F502" i="12"/>
  <c r="K502" i="12" s="1"/>
  <c r="E502" i="12"/>
  <c r="F783" i="3"/>
  <c r="G783" i="3" s="1"/>
  <c r="F940" i="2"/>
  <c r="E940" i="2"/>
  <c r="J501" i="12"/>
  <c r="F501" i="12"/>
  <c r="K501" i="12" s="1"/>
  <c r="E501" i="12"/>
  <c r="F782" i="3"/>
  <c r="G782" i="3" s="1"/>
  <c r="A576" i="12" l="1"/>
  <c r="B576" i="12"/>
  <c r="K568" i="12"/>
  <c r="F569" i="12"/>
  <c r="B563" i="12"/>
  <c r="A563" i="12"/>
  <c r="B996" i="2"/>
  <c r="F781" i="3"/>
  <c r="G781" i="3" s="1"/>
  <c r="J500" i="12"/>
  <c r="F500" i="12"/>
  <c r="K500" i="12" s="1"/>
  <c r="E500" i="12"/>
  <c r="F939" i="2"/>
  <c r="E939" i="2"/>
  <c r="F938" i="2"/>
  <c r="E938" i="2"/>
  <c r="J499" i="12"/>
  <c r="F499" i="12"/>
  <c r="K499" i="12" s="1"/>
  <c r="E499" i="12"/>
  <c r="F780" i="3"/>
  <c r="G780" i="3" s="1"/>
  <c r="F779" i="3"/>
  <c r="G779" i="3" s="1"/>
  <c r="J498" i="12"/>
  <c r="F498" i="12"/>
  <c r="K498" i="12" s="1"/>
  <c r="E498" i="12"/>
  <c r="F937" i="2"/>
  <c r="E937" i="2"/>
  <c r="F936" i="2"/>
  <c r="E936" i="2"/>
  <c r="F778" i="3"/>
  <c r="G778" i="3" s="1"/>
  <c r="J497" i="12"/>
  <c r="F497" i="12"/>
  <c r="K497" i="12" s="1"/>
  <c r="E497" i="12"/>
  <c r="F777" i="3"/>
  <c r="G777" i="3" s="1"/>
  <c r="J496" i="12"/>
  <c r="F496" i="12"/>
  <c r="K496" i="12" s="1"/>
  <c r="E496" i="12"/>
  <c r="A577" i="12" l="1"/>
  <c r="B577" i="12"/>
  <c r="K569" i="12"/>
  <c r="F570" i="12"/>
  <c r="B564" i="12"/>
  <c r="A564" i="12"/>
  <c r="A997" i="2"/>
  <c r="F935" i="2"/>
  <c r="E935" i="2"/>
  <c r="F776" i="3"/>
  <c r="G776" i="3" s="1"/>
  <c r="J495" i="12"/>
  <c r="F495" i="12"/>
  <c r="K495" i="12" s="1"/>
  <c r="E495" i="12"/>
  <c r="F934" i="2"/>
  <c r="E934" i="2"/>
  <c r="F775" i="3"/>
  <c r="G775" i="3" s="1"/>
  <c r="J494" i="12"/>
  <c r="F494" i="12"/>
  <c r="K494" i="12" s="1"/>
  <c r="E494" i="12"/>
  <c r="F933" i="2"/>
  <c r="E933" i="2"/>
  <c r="F932" i="2"/>
  <c r="E932" i="2"/>
  <c r="J493" i="12"/>
  <c r="F493" i="12"/>
  <c r="K493" i="12" s="1"/>
  <c r="E493" i="12"/>
  <c r="F774" i="3"/>
  <c r="G774" i="3" s="1"/>
  <c r="F931" i="2"/>
  <c r="E931" i="2"/>
  <c r="J492" i="12"/>
  <c r="F492" i="12"/>
  <c r="K492" i="12" s="1"/>
  <c r="E492" i="12"/>
  <c r="F773" i="3"/>
  <c r="G773" i="3" s="1"/>
  <c r="B578" i="12" l="1"/>
  <c r="A578" i="12"/>
  <c r="F571" i="12"/>
  <c r="K570" i="12"/>
  <c r="A565" i="12"/>
  <c r="B565" i="12"/>
  <c r="A566" i="12" s="1"/>
  <c r="B997" i="2"/>
  <c r="F772" i="3"/>
  <c r="G772" i="3" s="1"/>
  <c r="J491" i="12"/>
  <c r="F491" i="12"/>
  <c r="K491" i="12" s="1"/>
  <c r="E491" i="12"/>
  <c r="F930" i="2"/>
  <c r="E930" i="2"/>
  <c r="F771" i="3"/>
  <c r="G771" i="3" s="1"/>
  <c r="J490" i="12"/>
  <c r="F490" i="12"/>
  <c r="K490" i="12" s="1"/>
  <c r="E490" i="12"/>
  <c r="F929" i="2"/>
  <c r="E929" i="2"/>
  <c r="F770" i="3"/>
  <c r="G770" i="3" s="1"/>
  <c r="J489" i="12"/>
  <c r="F489" i="12"/>
  <c r="K489" i="12" s="1"/>
  <c r="E489" i="12"/>
  <c r="F928" i="2"/>
  <c r="E928" i="2"/>
  <c r="F927" i="2"/>
  <c r="E927" i="2"/>
  <c r="J488" i="12"/>
  <c r="F488" i="12"/>
  <c r="K488" i="12" s="1"/>
  <c r="E488" i="12"/>
  <c r="F769" i="3"/>
  <c r="G769" i="3" s="1"/>
  <c r="F768" i="3"/>
  <c r="G768" i="3" s="1"/>
  <c r="J487" i="12"/>
  <c r="F487" i="12"/>
  <c r="K487" i="12" s="1"/>
  <c r="E487" i="12"/>
  <c r="F926" i="2"/>
  <c r="E926" i="2"/>
  <c r="F767" i="3"/>
  <c r="G767" i="3" s="1"/>
  <c r="J486" i="12"/>
  <c r="F486" i="12"/>
  <c r="K486" i="12" s="1"/>
  <c r="E486" i="12"/>
  <c r="F925" i="2"/>
  <c r="E925" i="2"/>
  <c r="F766" i="3"/>
  <c r="G766" i="3" s="1"/>
  <c r="J485" i="12"/>
  <c r="F485" i="12"/>
  <c r="K485" i="12" s="1"/>
  <c r="E485" i="12"/>
  <c r="F924" i="2"/>
  <c r="E924" i="2"/>
  <c r="F923" i="2"/>
  <c r="E923" i="2"/>
  <c r="J484" i="12"/>
  <c r="F484" i="12"/>
  <c r="K484" i="12" s="1"/>
  <c r="E484" i="12"/>
  <c r="F765" i="3"/>
  <c r="G765" i="3" s="1"/>
  <c r="F922" i="2"/>
  <c r="E922" i="2"/>
  <c r="J483" i="12"/>
  <c r="F483" i="12"/>
  <c r="K483" i="12" s="1"/>
  <c r="E483" i="12"/>
  <c r="F764" i="3"/>
  <c r="G764" i="3" s="1"/>
  <c r="F921" i="2"/>
  <c r="E921" i="2"/>
  <c r="J482" i="12"/>
  <c r="F482" i="12"/>
  <c r="K482" i="12" s="1"/>
  <c r="E482" i="12"/>
  <c r="F763" i="3"/>
  <c r="G763" i="3" s="1"/>
  <c r="F762" i="3"/>
  <c r="G762" i="3" s="1"/>
  <c r="J481" i="12"/>
  <c r="F481" i="12"/>
  <c r="K481" i="12" s="1"/>
  <c r="E481" i="12"/>
  <c r="F920" i="2"/>
  <c r="E920" i="2"/>
  <c r="F761" i="3"/>
  <c r="G761" i="3" s="1"/>
  <c r="J480" i="12"/>
  <c r="F480" i="12"/>
  <c r="K480" i="12" s="1"/>
  <c r="E480" i="12"/>
  <c r="F919" i="2"/>
  <c r="E919" i="2"/>
  <c r="F918" i="2"/>
  <c r="E918" i="2"/>
  <c r="J479" i="12"/>
  <c r="F479" i="12"/>
  <c r="K479" i="12" s="1"/>
  <c r="E479" i="12"/>
  <c r="A479" i="12"/>
  <c r="B479" i="12" s="1"/>
  <c r="A480" i="12" s="1"/>
  <c r="B480" i="12" s="1"/>
  <c r="A481" i="12" s="1"/>
  <c r="B481" i="12" s="1"/>
  <c r="A482" i="12" s="1"/>
  <c r="B482" i="12" s="1"/>
  <c r="A483" i="12" s="1"/>
  <c r="B483" i="12" s="1"/>
  <c r="A484" i="12" s="1"/>
  <c r="B484" i="12" s="1"/>
  <c r="A485" i="12" s="1"/>
  <c r="B485" i="12" s="1"/>
  <c r="A486" i="12" s="1"/>
  <c r="B486" i="12" s="1"/>
  <c r="A487" i="12" s="1"/>
  <c r="B487" i="12" s="1"/>
  <c r="A488" i="12" s="1"/>
  <c r="B488" i="12" s="1"/>
  <c r="A489" i="12" s="1"/>
  <c r="B489" i="12" s="1"/>
  <c r="A490" i="12" s="1"/>
  <c r="B490" i="12" s="1"/>
  <c r="A491" i="12" s="1"/>
  <c r="B491" i="12" s="1"/>
  <c r="A492" i="12" s="1"/>
  <c r="B492" i="12" s="1"/>
  <c r="A493" i="12" s="1"/>
  <c r="B493" i="12" s="1"/>
  <c r="A494" i="12" s="1"/>
  <c r="B494" i="12" s="1"/>
  <c r="A495" i="12" s="1"/>
  <c r="B495" i="12" s="1"/>
  <c r="A496" i="12" s="1"/>
  <c r="B496" i="12" s="1"/>
  <c r="A497" i="12" s="1"/>
  <c r="B497" i="12" s="1"/>
  <c r="A498" i="12" s="1"/>
  <c r="B498" i="12" s="1"/>
  <c r="A499" i="12" s="1"/>
  <c r="B499" i="12" s="1"/>
  <c r="A500" i="12" s="1"/>
  <c r="B500" i="12" s="1"/>
  <c r="A501" i="12" s="1"/>
  <c r="B501" i="12" s="1"/>
  <c r="A502" i="12" s="1"/>
  <c r="B502" i="12" s="1"/>
  <c r="A503" i="12" s="1"/>
  <c r="B503" i="12" s="1"/>
  <c r="A504" i="12" s="1"/>
  <c r="B504" i="12" s="1"/>
  <c r="A505" i="12" s="1"/>
  <c r="B505" i="12" s="1"/>
  <c r="A506" i="12" s="1"/>
  <c r="B506" i="12" s="1"/>
  <c r="A507" i="12" s="1"/>
  <c r="B507" i="12" s="1"/>
  <c r="A508" i="12" s="1"/>
  <c r="B508" i="12" s="1"/>
  <c r="A509" i="12" s="1"/>
  <c r="B509" i="12" s="1"/>
  <c r="A510" i="12" s="1"/>
  <c r="B510" i="12" s="1"/>
  <c r="A511" i="12" s="1"/>
  <c r="B511" i="12" s="1"/>
  <c r="A512" i="12" s="1"/>
  <c r="B512" i="12" s="1"/>
  <c r="A513" i="12" s="1"/>
  <c r="B513" i="12" s="1"/>
  <c r="A514" i="12" s="1"/>
  <c r="B514" i="12" s="1"/>
  <c r="A515" i="12" s="1"/>
  <c r="B515" i="12" s="1"/>
  <c r="A516" i="12" s="1"/>
  <c r="B516" i="12" s="1"/>
  <c r="A517" i="12" s="1"/>
  <c r="B517" i="12" s="1"/>
  <c r="A518" i="12" s="1"/>
  <c r="B518" i="12" s="1"/>
  <c r="A519" i="12" s="1"/>
  <c r="B519" i="12" s="1"/>
  <c r="A520" i="12" s="1"/>
  <c r="B520" i="12" s="1"/>
  <c r="A521" i="12" s="1"/>
  <c r="B521" i="12" s="1"/>
  <c r="A522" i="12" s="1"/>
  <c r="B522" i="12" s="1"/>
  <c r="F760" i="3"/>
  <c r="G760" i="3" s="1"/>
  <c r="F759" i="3"/>
  <c r="G759" i="3" s="1"/>
  <c r="J478" i="12"/>
  <c r="F478" i="12"/>
  <c r="K478" i="12" s="1"/>
  <c r="E478" i="12"/>
  <c r="F917" i="2"/>
  <c r="E917" i="2"/>
  <c r="F916" i="2"/>
  <c r="E916" i="2"/>
  <c r="J477" i="12"/>
  <c r="F477" i="12"/>
  <c r="K477" i="12" s="1"/>
  <c r="E477" i="12"/>
  <c r="F758" i="3"/>
  <c r="G758" i="3" s="1"/>
  <c r="F757" i="3"/>
  <c r="G757" i="3" s="1"/>
  <c r="J476" i="12"/>
  <c r="F476" i="12"/>
  <c r="K476" i="12" s="1"/>
  <c r="E476" i="12"/>
  <c r="F915" i="2"/>
  <c r="E915" i="2"/>
  <c r="F475" i="12"/>
  <c r="F914" i="2"/>
  <c r="F756" i="3"/>
  <c r="G756" i="3" s="1"/>
  <c r="B579" i="12" l="1"/>
  <c r="A579" i="12"/>
  <c r="K571" i="12"/>
  <c r="F572" i="12"/>
  <c r="A998" i="2"/>
  <c r="K475" i="12"/>
  <c r="F755" i="3"/>
  <c r="G755" i="3" s="1"/>
  <c r="J475" i="12"/>
  <c r="E475" i="12"/>
  <c r="K474" i="12"/>
  <c r="J474" i="12"/>
  <c r="E474" i="12"/>
  <c r="E914" i="2"/>
  <c r="E913" i="2"/>
  <c r="F754" i="3"/>
  <c r="G754" i="3" s="1"/>
  <c r="K473" i="12"/>
  <c r="J473" i="12"/>
  <c r="E473" i="12"/>
  <c r="E912" i="2"/>
  <c r="F753" i="3"/>
  <c r="G753" i="3" s="1"/>
  <c r="K472" i="12"/>
  <c r="J472" i="12"/>
  <c r="E472" i="12"/>
  <c r="E911" i="2"/>
  <c r="F752" i="3"/>
  <c r="G752" i="3" s="1"/>
  <c r="K471" i="12"/>
  <c r="J471" i="12"/>
  <c r="E471" i="12"/>
  <c r="E910" i="2"/>
  <c r="F751" i="3"/>
  <c r="G751" i="3" s="1"/>
  <c r="K470" i="12"/>
  <c r="J470" i="12"/>
  <c r="E470" i="12"/>
  <c r="E909" i="2"/>
  <c r="F750" i="3"/>
  <c r="G750" i="3" s="1"/>
  <c r="K469" i="12"/>
  <c r="J469" i="12"/>
  <c r="E469" i="12"/>
  <c r="E908" i="2"/>
  <c r="F749" i="3"/>
  <c r="G749" i="3" s="1"/>
  <c r="K468" i="12"/>
  <c r="J468" i="12"/>
  <c r="E468" i="12"/>
  <c r="E907" i="2"/>
  <c r="E906" i="2"/>
  <c r="K467" i="12"/>
  <c r="J467" i="12"/>
  <c r="E467" i="12"/>
  <c r="F748" i="3"/>
  <c r="G748" i="3" s="1"/>
  <c r="F747" i="3"/>
  <c r="G747" i="3" s="1"/>
  <c r="K466" i="12"/>
  <c r="J466" i="12"/>
  <c r="E466" i="12"/>
  <c r="E905" i="2"/>
  <c r="F746" i="3"/>
  <c r="G746" i="3" s="1"/>
  <c r="K465" i="12"/>
  <c r="J465" i="12"/>
  <c r="E465" i="12"/>
  <c r="E904" i="2"/>
  <c r="A745" i="3"/>
  <c r="B745" i="3" s="1"/>
  <c r="A746" i="3" s="1"/>
  <c r="B746" i="3" s="1"/>
  <c r="A747" i="3" s="1"/>
  <c r="B747" i="3" s="1"/>
  <c r="A748" i="3" s="1"/>
  <c r="B748" i="3" s="1"/>
  <c r="A749" i="3" s="1"/>
  <c r="B749" i="3" s="1"/>
  <c r="A750" i="3" s="1"/>
  <c r="B750" i="3" s="1"/>
  <c r="A751" i="3" s="1"/>
  <c r="B751" i="3" s="1"/>
  <c r="A752" i="3" s="1"/>
  <c r="B752" i="3" s="1"/>
  <c r="A753" i="3" s="1"/>
  <c r="B753" i="3" s="1"/>
  <c r="A754" i="3" s="1"/>
  <c r="B754" i="3" s="1"/>
  <c r="A755" i="3" s="1"/>
  <c r="B755" i="3" s="1"/>
  <c r="A756" i="3" s="1"/>
  <c r="B756" i="3" s="1"/>
  <c r="A757" i="3" s="1"/>
  <c r="B757" i="3" s="1"/>
  <c r="A758" i="3" s="1"/>
  <c r="B758" i="3" s="1"/>
  <c r="A759" i="3" s="1"/>
  <c r="B759" i="3" s="1"/>
  <c r="A760" i="3" s="1"/>
  <c r="B760" i="3" s="1"/>
  <c r="A761" i="3" s="1"/>
  <c r="B761" i="3" s="1"/>
  <c r="A762" i="3" s="1"/>
  <c r="B762" i="3" s="1"/>
  <c r="A763" i="3" s="1"/>
  <c r="B763" i="3" s="1"/>
  <c r="A764" i="3" s="1"/>
  <c r="B764" i="3" s="1"/>
  <c r="A765" i="3" s="1"/>
  <c r="B765" i="3" s="1"/>
  <c r="A766" i="3" s="1"/>
  <c r="B766" i="3" s="1"/>
  <c r="A767" i="3" s="1"/>
  <c r="B767" i="3" s="1"/>
  <c r="A768" i="3" s="1"/>
  <c r="B768" i="3" s="1"/>
  <c r="A769" i="3" s="1"/>
  <c r="B769" i="3" s="1"/>
  <c r="A770" i="3" s="1"/>
  <c r="B770" i="3" s="1"/>
  <c r="A771" i="3" s="1"/>
  <c r="B771" i="3" s="1"/>
  <c r="A772" i="3" s="1"/>
  <c r="B772" i="3" s="1"/>
  <c r="A773" i="3" s="1"/>
  <c r="B773" i="3" s="1"/>
  <c r="A774" i="3" s="1"/>
  <c r="B774" i="3" s="1"/>
  <c r="A775" i="3" s="1"/>
  <c r="B775" i="3" s="1"/>
  <c r="A776" i="3" s="1"/>
  <c r="B776" i="3" s="1"/>
  <c r="A777" i="3" s="1"/>
  <c r="B777" i="3" s="1"/>
  <c r="A778" i="3" s="1"/>
  <c r="B778" i="3" s="1"/>
  <c r="A779" i="3" s="1"/>
  <c r="B779" i="3" s="1"/>
  <c r="A780" i="3" s="1"/>
  <c r="B780" i="3" s="1"/>
  <c r="A781" i="3" s="1"/>
  <c r="B781" i="3" s="1"/>
  <c r="A782" i="3" s="1"/>
  <c r="B782" i="3" s="1"/>
  <c r="A783" i="3" s="1"/>
  <c r="B783" i="3" s="1"/>
  <c r="A784" i="3" s="1"/>
  <c r="B784" i="3" s="1"/>
  <c r="A785" i="3" s="1"/>
  <c r="B785" i="3" s="1"/>
  <c r="A786" i="3" s="1"/>
  <c r="B786" i="3" s="1"/>
  <c r="A787" i="3" s="1"/>
  <c r="B787" i="3" s="1"/>
  <c r="A788" i="3" s="1"/>
  <c r="B788" i="3" s="1"/>
  <c r="A789" i="3" s="1"/>
  <c r="B789" i="3" s="1"/>
  <c r="A790" i="3" s="1"/>
  <c r="B790" i="3" s="1"/>
  <c r="A791" i="3" s="1"/>
  <c r="B791" i="3" s="1"/>
  <c r="A792" i="3" s="1"/>
  <c r="B792" i="3" s="1"/>
  <c r="A793" i="3" s="1"/>
  <c r="B793" i="3" s="1"/>
  <c r="A794" i="3" s="1"/>
  <c r="B794" i="3" s="1"/>
  <c r="A795" i="3" s="1"/>
  <c r="B795" i="3" s="1"/>
  <c r="A796" i="3" s="1"/>
  <c r="B796" i="3" s="1"/>
  <c r="A797" i="3" s="1"/>
  <c r="B797" i="3" s="1"/>
  <c r="A798" i="3" s="1"/>
  <c r="B798" i="3" s="1"/>
  <c r="A799" i="3" s="1"/>
  <c r="B799" i="3" s="1"/>
  <c r="A800" i="3" s="1"/>
  <c r="B800" i="3" s="1"/>
  <c r="A801" i="3" s="1"/>
  <c r="B801" i="3" s="1"/>
  <c r="A802" i="3" s="1"/>
  <c r="B802" i="3" s="1"/>
  <c r="A803" i="3" s="1"/>
  <c r="B803" i="3" s="1"/>
  <c r="A804" i="3" s="1"/>
  <c r="B804" i="3" s="1"/>
  <c r="A805" i="3" s="1"/>
  <c r="B805" i="3" s="1"/>
  <c r="A806" i="3" s="1"/>
  <c r="B806" i="3" s="1"/>
  <c r="A807" i="3" s="1"/>
  <c r="B807" i="3" s="1"/>
  <c r="A808" i="3" s="1"/>
  <c r="B808" i="3" s="1"/>
  <c r="A809" i="3" s="1"/>
  <c r="B809" i="3" s="1"/>
  <c r="A810" i="3" s="1"/>
  <c r="B810" i="3" s="1"/>
  <c r="A811" i="3" s="1"/>
  <c r="B811" i="3" s="1"/>
  <c r="A812" i="3" s="1"/>
  <c r="B812" i="3" s="1"/>
  <c r="A813" i="3" s="1"/>
  <c r="B813" i="3" s="1"/>
  <c r="A814" i="3" s="1"/>
  <c r="B814" i="3" s="1"/>
  <c r="A815" i="3" s="1"/>
  <c r="B815" i="3" s="1"/>
  <c r="A816" i="3" s="1"/>
  <c r="B816" i="3" s="1"/>
  <c r="A817" i="3" s="1"/>
  <c r="B817" i="3" s="1"/>
  <c r="A818" i="3" s="1"/>
  <c r="B818" i="3" s="1"/>
  <c r="A819" i="3" s="1"/>
  <c r="B819" i="3" s="1"/>
  <c r="A820" i="3" s="1"/>
  <c r="B820" i="3" s="1"/>
  <c r="A821" i="3" s="1"/>
  <c r="B821" i="3" s="1"/>
  <c r="A822" i="3" s="1"/>
  <c r="B822" i="3" s="1"/>
  <c r="A823" i="3" s="1"/>
  <c r="B823" i="3" s="1"/>
  <c r="A824" i="3" s="1"/>
  <c r="B824" i="3" s="1"/>
  <c r="A825" i="3" s="1"/>
  <c r="B825" i="3" s="1"/>
  <c r="A826" i="3" s="1"/>
  <c r="B826" i="3" s="1"/>
  <c r="A827" i="3" s="1"/>
  <c r="B827" i="3" s="1"/>
  <c r="A828" i="3" s="1"/>
  <c r="F745" i="3"/>
  <c r="G745" i="3" s="1"/>
  <c r="K464" i="12"/>
  <c r="J464" i="12"/>
  <c r="E464" i="12"/>
  <c r="A464" i="12"/>
  <c r="B464" i="12" s="1"/>
  <c r="A465" i="12" s="1"/>
  <c r="B465" i="12" s="1"/>
  <c r="A466" i="12" s="1"/>
  <c r="B466" i="12" s="1"/>
  <c r="A467" i="12" s="1"/>
  <c r="B467" i="12" s="1"/>
  <c r="A468" i="12" s="1"/>
  <c r="B468" i="12" s="1"/>
  <c r="A469" i="12" s="1"/>
  <c r="B469" i="12" s="1"/>
  <c r="A470" i="12" s="1"/>
  <c r="B470" i="12" s="1"/>
  <c r="A471" i="12" s="1"/>
  <c r="B471" i="12" s="1"/>
  <c r="A472" i="12" s="1"/>
  <c r="B472" i="12" s="1"/>
  <c r="A473" i="12" s="1"/>
  <c r="B473" i="12" s="1"/>
  <c r="A474" i="12" s="1"/>
  <c r="B474" i="12" s="1"/>
  <c r="A475" i="12" s="1"/>
  <c r="B475" i="12" s="1"/>
  <c r="A476" i="12" s="1"/>
  <c r="B476" i="12" s="1"/>
  <c r="A477" i="12" s="1"/>
  <c r="B477" i="12" s="1"/>
  <c r="E903" i="2"/>
  <c r="A903" i="2"/>
  <c r="B903" i="2" s="1"/>
  <c r="A904" i="2" s="1"/>
  <c r="B904" i="2" s="1"/>
  <c r="A905" i="2" s="1"/>
  <c r="B905" i="2" s="1"/>
  <c r="A906" i="2" s="1"/>
  <c r="B906" i="2" s="1"/>
  <c r="A907" i="2" s="1"/>
  <c r="B907" i="2" s="1"/>
  <c r="A908" i="2" s="1"/>
  <c r="B908" i="2" s="1"/>
  <c r="A909" i="2" s="1"/>
  <c r="B909" i="2" s="1"/>
  <c r="A910" i="2" s="1"/>
  <c r="B910" i="2" s="1"/>
  <c r="A911" i="2" s="1"/>
  <c r="B911" i="2" s="1"/>
  <c r="A912" i="2" s="1"/>
  <c r="B912" i="2" s="1"/>
  <c r="A913" i="2" s="1"/>
  <c r="B913" i="2" s="1"/>
  <c r="A914" i="2" s="1"/>
  <c r="B914" i="2" s="1"/>
  <c r="A915" i="2" s="1"/>
  <c r="B915" i="2" s="1"/>
  <c r="A916" i="2" s="1"/>
  <c r="B916" i="2" s="1"/>
  <c r="A917" i="2" s="1"/>
  <c r="B917" i="2" s="1"/>
  <c r="A918" i="2" s="1"/>
  <c r="B918" i="2" s="1"/>
  <c r="A919" i="2" s="1"/>
  <c r="B919" i="2" s="1"/>
  <c r="A920" i="2" s="1"/>
  <c r="B920" i="2" s="1"/>
  <c r="A921" i="2" s="1"/>
  <c r="B921" i="2" s="1"/>
  <c r="A922" i="2" s="1"/>
  <c r="B922" i="2" s="1"/>
  <c r="A923" i="2" s="1"/>
  <c r="B923" i="2" s="1"/>
  <c r="A924" i="2" s="1"/>
  <c r="B924" i="2" s="1"/>
  <c r="A925" i="2" s="1"/>
  <c r="B925" i="2" s="1"/>
  <c r="A926" i="2" s="1"/>
  <c r="B926" i="2" s="1"/>
  <c r="A927" i="2" s="1"/>
  <c r="B927" i="2" s="1"/>
  <c r="A928" i="2" s="1"/>
  <c r="B928" i="2" s="1"/>
  <c r="A929" i="2" s="1"/>
  <c r="B929" i="2" s="1"/>
  <c r="A930" i="2" s="1"/>
  <c r="B930" i="2" s="1"/>
  <c r="A931" i="2" s="1"/>
  <c r="B931" i="2" s="1"/>
  <c r="A932" i="2" s="1"/>
  <c r="B932" i="2" s="1"/>
  <c r="A933" i="2" s="1"/>
  <c r="B933" i="2" s="1"/>
  <c r="A934" i="2" s="1"/>
  <c r="B934" i="2" s="1"/>
  <c r="A935" i="2" s="1"/>
  <c r="B935" i="2" s="1"/>
  <c r="A936" i="2" s="1"/>
  <c r="B936" i="2" s="1"/>
  <c r="A937" i="2" s="1"/>
  <c r="B937" i="2" s="1"/>
  <c r="A938" i="2" s="1"/>
  <c r="B938" i="2" s="1"/>
  <c r="A939" i="2" s="1"/>
  <c r="B939" i="2" s="1"/>
  <c r="A940" i="2" s="1"/>
  <c r="B940" i="2" s="1"/>
  <c r="A941" i="2" s="1"/>
  <c r="B941" i="2" s="1"/>
  <c r="A942" i="2" s="1"/>
  <c r="B942" i="2" s="1"/>
  <c r="A943" i="2" s="1"/>
  <c r="B943" i="2" s="1"/>
  <c r="A944" i="2" s="1"/>
  <c r="B944" i="2" s="1"/>
  <c r="A945" i="2" s="1"/>
  <c r="B945" i="2" s="1"/>
  <c r="A946" i="2" s="1"/>
  <c r="B946" i="2" s="1"/>
  <c r="A947" i="2" s="1"/>
  <c r="B947" i="2" s="1"/>
  <c r="A948" i="2" s="1"/>
  <c r="B948" i="2" s="1"/>
  <c r="A949" i="2" s="1"/>
  <c r="B949" i="2" s="1"/>
  <c r="A950" i="2" s="1"/>
  <c r="B950" i="2" s="1"/>
  <c r="A951" i="2" s="1"/>
  <c r="B951" i="2" s="1"/>
  <c r="A952" i="2" s="1"/>
  <c r="B952" i="2" s="1"/>
  <c r="A953" i="2" s="1"/>
  <c r="B953" i="2" s="1"/>
  <c r="A954" i="2" s="1"/>
  <c r="B954" i="2" s="1"/>
  <c r="A955" i="2" s="1"/>
  <c r="B955" i="2" s="1"/>
  <c r="A956" i="2" s="1"/>
  <c r="B956" i="2" s="1"/>
  <c r="A957" i="2" s="1"/>
  <c r="B957" i="2" s="1"/>
  <c r="A958" i="2" s="1"/>
  <c r="B958" i="2" s="1"/>
  <c r="A959" i="2" s="1"/>
  <c r="B959" i="2" s="1"/>
  <c r="A960" i="2" s="1"/>
  <c r="B960" i="2" s="1"/>
  <c r="A961" i="2" s="1"/>
  <c r="B961" i="2" s="1"/>
  <c r="F744" i="3"/>
  <c r="G744" i="3" s="1"/>
  <c r="A463" i="12"/>
  <c r="K463" i="12"/>
  <c r="J463" i="12"/>
  <c r="E463" i="12"/>
  <c r="A902" i="2"/>
  <c r="E902" i="2"/>
  <c r="F743" i="3"/>
  <c r="G743" i="3" s="1"/>
  <c r="K462" i="12"/>
  <c r="J462" i="12"/>
  <c r="E462" i="12"/>
  <c r="E901" i="2"/>
  <c r="F742" i="3"/>
  <c r="G742" i="3" s="1"/>
  <c r="K461" i="12"/>
  <c r="J461" i="12"/>
  <c r="E461" i="12"/>
  <c r="E900" i="2"/>
  <c r="B580" i="12" l="1"/>
  <c r="A580" i="12"/>
  <c r="K572" i="12"/>
  <c r="F573" i="12"/>
  <c r="B998" i="2"/>
  <c r="E899" i="2"/>
  <c r="K460" i="12"/>
  <c r="J460" i="12"/>
  <c r="E460" i="12"/>
  <c r="F741" i="3"/>
  <c r="G741" i="3" s="1"/>
  <c r="A581" i="12" l="1"/>
  <c r="B581" i="12" s="1"/>
  <c r="K573" i="12"/>
  <c r="F574" i="12"/>
  <c r="A999" i="2"/>
  <c r="E898" i="2"/>
  <c r="K459" i="12"/>
  <c r="J459" i="12"/>
  <c r="E459" i="12"/>
  <c r="F740" i="3"/>
  <c r="G740" i="3" s="1"/>
  <c r="A582" i="12" l="1"/>
  <c r="B582" i="12"/>
  <c r="K574" i="12"/>
  <c r="F575" i="12"/>
  <c r="B999" i="2"/>
  <c r="E897" i="2"/>
  <c r="K458" i="12"/>
  <c r="J458" i="12"/>
  <c r="E458" i="12"/>
  <c r="F739" i="3"/>
  <c r="G739" i="3" s="1"/>
  <c r="B583" i="12" l="1"/>
  <c r="A583" i="12"/>
  <c r="K575" i="12"/>
  <c r="F576" i="12"/>
  <c r="A1000" i="2"/>
  <c r="E896" i="2"/>
  <c r="K457" i="12"/>
  <c r="J457" i="12"/>
  <c r="E457" i="12"/>
  <c r="F738" i="3"/>
  <c r="G738" i="3" s="1"/>
  <c r="A584" i="12" l="1"/>
  <c r="B584" i="12"/>
  <c r="K576" i="12"/>
  <c r="F577" i="12"/>
  <c r="B1000" i="2"/>
  <c r="A1001" i="2" s="1"/>
  <c r="B1001" i="2" s="1"/>
  <c r="A1002" i="2" s="1"/>
  <c r="B1002" i="2" s="1"/>
  <c r="A1003" i="2" s="1"/>
  <c r="B1003" i="2" s="1"/>
  <c r="A1004" i="2" s="1"/>
  <c r="B1004" i="2" s="1"/>
  <c r="E895" i="2"/>
  <c r="K456" i="12"/>
  <c r="J456" i="12"/>
  <c r="E456" i="12"/>
  <c r="F737" i="3"/>
  <c r="G737" i="3" s="1"/>
  <c r="A585" i="12" l="1"/>
  <c r="B585" i="12"/>
  <c r="K577" i="12"/>
  <c r="F578" i="12"/>
  <c r="A1005" i="2"/>
  <c r="B1005" i="2"/>
  <c r="E894" i="2"/>
  <c r="K455" i="12"/>
  <c r="J455" i="12"/>
  <c r="E455" i="12"/>
  <c r="F736" i="3"/>
  <c r="G736" i="3" s="1"/>
  <c r="B586" i="12" l="1"/>
  <c r="A586" i="12"/>
  <c r="K578" i="12"/>
  <c r="F579" i="12"/>
  <c r="A1006" i="2"/>
  <c r="B1006" i="2"/>
  <c r="F735" i="3"/>
  <c r="G735" i="3" s="1"/>
  <c r="K454" i="12"/>
  <c r="J454" i="12"/>
  <c r="E454" i="12"/>
  <c r="E893" i="2"/>
  <c r="A587" i="12" l="1"/>
  <c r="B587" i="12"/>
  <c r="K579" i="12"/>
  <c r="F580" i="12"/>
  <c r="A1007" i="2"/>
  <c r="B1007" i="2"/>
  <c r="F734" i="3"/>
  <c r="G734" i="3" s="1"/>
  <c r="K453" i="12"/>
  <c r="J453" i="12"/>
  <c r="E453" i="12"/>
  <c r="E892" i="2"/>
  <c r="A588" i="12" l="1"/>
  <c r="B588" i="12"/>
  <c r="B589" i="12" s="1"/>
  <c r="K580" i="12"/>
  <c r="F581" i="12"/>
  <c r="K581" i="12" s="1"/>
  <c r="A1008" i="2"/>
  <c r="B1008" i="2"/>
  <c r="F733" i="3"/>
  <c r="G733" i="3" s="1"/>
  <c r="K452" i="12"/>
  <c r="J452" i="12"/>
  <c r="E452" i="12"/>
  <c r="E891" i="2"/>
  <c r="B590" i="12" l="1"/>
  <c r="A590" i="12"/>
  <c r="A589" i="12"/>
  <c r="B1009" i="2"/>
  <c r="A1009" i="2"/>
  <c r="F732" i="3"/>
  <c r="G732" i="3" s="1"/>
  <c r="K451" i="12"/>
  <c r="J451" i="12"/>
  <c r="E451" i="12"/>
  <c r="E890" i="2"/>
  <c r="B591" i="12" l="1"/>
  <c r="A591" i="12"/>
  <c r="A1010" i="2"/>
  <c r="B1010" i="2"/>
  <c r="E889" i="2"/>
  <c r="K450" i="12"/>
  <c r="J450" i="12"/>
  <c r="E450" i="12"/>
  <c r="F731" i="3"/>
  <c r="G731" i="3" s="1"/>
  <c r="B592" i="12" l="1"/>
  <c r="A592" i="12"/>
  <c r="B1011" i="2"/>
  <c r="A1011" i="2"/>
  <c r="E888" i="2"/>
  <c r="K449" i="12"/>
  <c r="J449" i="12"/>
  <c r="E449" i="12"/>
  <c r="F730" i="3"/>
  <c r="G730" i="3" s="1"/>
  <c r="B593" i="12" l="1"/>
  <c r="A593" i="12"/>
  <c r="A1012" i="2"/>
  <c r="B1012" i="2"/>
  <c r="F729" i="3"/>
  <c r="G729" i="3" s="1"/>
  <c r="K448" i="12"/>
  <c r="J448" i="12"/>
  <c r="E448" i="12"/>
  <c r="E887" i="2"/>
  <c r="F728" i="3"/>
  <c r="G728" i="3" s="1"/>
  <c r="K447" i="12"/>
  <c r="J447" i="12"/>
  <c r="E447" i="12"/>
  <c r="B447" i="12"/>
  <c r="A448" i="12" s="1"/>
  <c r="B448" i="12" s="1"/>
  <c r="A449" i="12" s="1"/>
  <c r="B449" i="12" s="1"/>
  <c r="A450" i="12" s="1"/>
  <c r="B450" i="12" s="1"/>
  <c r="A451" i="12" s="1"/>
  <c r="B451" i="12" s="1"/>
  <c r="A452" i="12" s="1"/>
  <c r="B452" i="12" s="1"/>
  <c r="A453" i="12" s="1"/>
  <c r="B453" i="12" s="1"/>
  <c r="A454" i="12" s="1"/>
  <c r="B454" i="12" s="1"/>
  <c r="A455" i="12" s="1"/>
  <c r="B455" i="12" s="1"/>
  <c r="A456" i="12" s="1"/>
  <c r="B456" i="12" s="1"/>
  <c r="A457" i="12" s="1"/>
  <c r="B457" i="12" s="1"/>
  <c r="A458" i="12" s="1"/>
  <c r="B458" i="12" s="1"/>
  <c r="A459" i="12" s="1"/>
  <c r="B459" i="12" s="1"/>
  <c r="A460" i="12" s="1"/>
  <c r="B460" i="12" s="1"/>
  <c r="A461" i="12" s="1"/>
  <c r="B461" i="12" s="1"/>
  <c r="E886" i="2"/>
  <c r="E885" i="2"/>
  <c r="K446" i="12"/>
  <c r="J446" i="12"/>
  <c r="E446" i="12"/>
  <c r="F727" i="3"/>
  <c r="G727" i="3" s="1"/>
  <c r="E884" i="2"/>
  <c r="K445" i="12"/>
  <c r="J445" i="12"/>
  <c r="E445" i="12"/>
  <c r="F726" i="3"/>
  <c r="G726" i="3" s="1"/>
  <c r="F725" i="3"/>
  <c r="G725" i="3" s="1"/>
  <c r="F724" i="3"/>
  <c r="G724" i="3" s="1"/>
  <c r="K444" i="12"/>
  <c r="J444" i="12"/>
  <c r="E444" i="12"/>
  <c r="E883" i="2"/>
  <c r="F723" i="3"/>
  <c r="G723" i="3" s="1"/>
  <c r="K443" i="12"/>
  <c r="J443" i="12"/>
  <c r="E443" i="12"/>
  <c r="E882" i="2"/>
  <c r="F722" i="3"/>
  <c r="G722" i="3" s="1"/>
  <c r="K442" i="12"/>
  <c r="J442" i="12"/>
  <c r="E442" i="12"/>
  <c r="E881" i="2"/>
  <c r="E880" i="2"/>
  <c r="K441" i="12"/>
  <c r="J441" i="12"/>
  <c r="E441" i="12"/>
  <c r="F721" i="3"/>
  <c r="G721" i="3" s="1"/>
  <c r="E879" i="2"/>
  <c r="K440" i="12"/>
  <c r="J440" i="12"/>
  <c r="E440" i="12"/>
  <c r="F720" i="3"/>
  <c r="G720" i="3" s="1"/>
  <c r="F719" i="3"/>
  <c r="G719" i="3" s="1"/>
  <c r="K439" i="12"/>
  <c r="J439" i="12"/>
  <c r="E439" i="12"/>
  <c r="E878" i="2"/>
  <c r="E877" i="2"/>
  <c r="K438" i="12"/>
  <c r="J438" i="12"/>
  <c r="E438" i="12"/>
  <c r="F718" i="3"/>
  <c r="G718" i="3" s="1"/>
  <c r="E876" i="2"/>
  <c r="K437" i="12"/>
  <c r="J437" i="12"/>
  <c r="E437" i="12"/>
  <c r="F717" i="3"/>
  <c r="G717" i="3" s="1"/>
  <c r="F716" i="3"/>
  <c r="G716" i="3" s="1"/>
  <c r="K436" i="12"/>
  <c r="J436" i="12"/>
  <c r="E436" i="12"/>
  <c r="E875" i="2"/>
  <c r="E874" i="2"/>
  <c r="K435" i="12"/>
  <c r="J435" i="12"/>
  <c r="E435" i="12"/>
  <c r="F715" i="3"/>
  <c r="G715" i="3" s="1"/>
  <c r="F714" i="3"/>
  <c r="G714" i="3" s="1"/>
  <c r="K434" i="12"/>
  <c r="J434" i="12"/>
  <c r="E434" i="12"/>
  <c r="E873" i="2"/>
  <c r="F713" i="3"/>
  <c r="G713" i="3" s="1"/>
  <c r="K433" i="12"/>
  <c r="J433" i="12"/>
  <c r="E433" i="12"/>
  <c r="E872" i="2"/>
  <c r="F712" i="3"/>
  <c r="G712" i="3" s="1"/>
  <c r="K432" i="12"/>
  <c r="J432" i="12"/>
  <c r="E432" i="12"/>
  <c r="E871" i="2"/>
  <c r="F711" i="3"/>
  <c r="G711" i="3" s="1"/>
  <c r="E870" i="2"/>
  <c r="E869" i="2"/>
  <c r="K431" i="12"/>
  <c r="J431" i="12"/>
  <c r="E431" i="12"/>
  <c r="F710" i="3"/>
  <c r="G710" i="3" s="1"/>
  <c r="F709" i="3"/>
  <c r="G709" i="3" s="1"/>
  <c r="K430" i="12"/>
  <c r="J430" i="12"/>
  <c r="E430" i="12"/>
  <c r="E868" i="2"/>
  <c r="F708" i="3"/>
  <c r="G708" i="3" s="1"/>
  <c r="K429" i="12"/>
  <c r="J429" i="12"/>
  <c r="E429" i="12"/>
  <c r="E867" i="2"/>
  <c r="E866" i="2"/>
  <c r="K428" i="12"/>
  <c r="J428" i="12"/>
  <c r="E428" i="12"/>
  <c r="F707" i="3"/>
  <c r="G707" i="3" s="1"/>
  <c r="E865" i="2"/>
  <c r="K427" i="12"/>
  <c r="J427" i="12"/>
  <c r="E427" i="12"/>
  <c r="F706" i="3"/>
  <c r="G706" i="3" s="1"/>
  <c r="F705" i="3"/>
  <c r="G705" i="3" s="1"/>
  <c r="K426" i="12"/>
  <c r="J426" i="12"/>
  <c r="E426" i="12"/>
  <c r="E864" i="2"/>
  <c r="E863" i="2"/>
  <c r="K425" i="12"/>
  <c r="J425" i="12"/>
  <c r="E425" i="12"/>
  <c r="F704" i="3"/>
  <c r="G704" i="3" s="1"/>
  <c r="F703" i="3"/>
  <c r="G703" i="3" s="1"/>
  <c r="K424" i="12"/>
  <c r="J424" i="12"/>
  <c r="E424" i="12"/>
  <c r="E862" i="2"/>
  <c r="K422" i="12"/>
  <c r="J422" i="12"/>
  <c r="E422" i="12"/>
  <c r="E860" i="2"/>
  <c r="F702" i="3"/>
  <c r="G702" i="3" s="1"/>
  <c r="K423" i="12"/>
  <c r="J423" i="12"/>
  <c r="E423" i="12"/>
  <c r="E861" i="2"/>
  <c r="E859" i="2"/>
  <c r="K421" i="12"/>
  <c r="J421" i="12"/>
  <c r="E421" i="12"/>
  <c r="F701" i="3"/>
  <c r="G701" i="3" s="1"/>
  <c r="F700" i="3"/>
  <c r="G700" i="3" s="1"/>
  <c r="K420" i="12"/>
  <c r="J420" i="12"/>
  <c r="E420" i="12"/>
  <c r="E858" i="2"/>
  <c r="E857" i="2"/>
  <c r="K419" i="12"/>
  <c r="J419" i="12"/>
  <c r="E419" i="12"/>
  <c r="F699" i="3"/>
  <c r="G699" i="3" s="1"/>
  <c r="B855" i="2"/>
  <c r="A856" i="2" s="1"/>
  <c r="B856" i="2" s="1"/>
  <c r="A857" i="2" s="1"/>
  <c r="B857" i="2" s="1"/>
  <c r="A858" i="2" s="1"/>
  <c r="B858" i="2" s="1"/>
  <c r="A859" i="2" s="1"/>
  <c r="B859" i="2" s="1"/>
  <c r="E856" i="2"/>
  <c r="K418" i="12"/>
  <c r="J418" i="12"/>
  <c r="E418" i="12"/>
  <c r="F698" i="3"/>
  <c r="G698" i="3" s="1"/>
  <c r="E855" i="2"/>
  <c r="E854" i="2"/>
  <c r="K417" i="12"/>
  <c r="J417" i="12"/>
  <c r="E417" i="12"/>
  <c r="F697" i="3"/>
  <c r="G697" i="3" s="1"/>
  <c r="F696" i="3"/>
  <c r="G696" i="3" s="1"/>
  <c r="K416" i="12"/>
  <c r="J416" i="12"/>
  <c r="E416" i="12"/>
  <c r="E853" i="2"/>
  <c r="F695" i="3"/>
  <c r="G695" i="3" s="1"/>
  <c r="K415" i="12"/>
  <c r="J415" i="12"/>
  <c r="E415" i="12"/>
  <c r="E852" i="2"/>
  <c r="F694" i="3"/>
  <c r="G694" i="3" s="1"/>
  <c r="K414" i="12"/>
  <c r="J414" i="12"/>
  <c r="E414" i="12"/>
  <c r="E851" i="2"/>
  <c r="F693" i="3"/>
  <c r="G693" i="3" s="1"/>
  <c r="K413" i="12"/>
  <c r="J413" i="12"/>
  <c r="E413" i="12"/>
  <c r="E850" i="2"/>
  <c r="F692" i="3"/>
  <c r="G692" i="3" s="1"/>
  <c r="K412" i="12"/>
  <c r="J412" i="12"/>
  <c r="E412" i="12"/>
  <c r="E849" i="2"/>
  <c r="F691" i="3"/>
  <c r="G691" i="3" s="1"/>
  <c r="K411" i="12"/>
  <c r="J411" i="12"/>
  <c r="E411" i="12"/>
  <c r="E848" i="2"/>
  <c r="F690" i="3"/>
  <c r="G690" i="3" s="1"/>
  <c r="K410" i="12"/>
  <c r="J410" i="12"/>
  <c r="E410" i="12"/>
  <c r="E847" i="2"/>
  <c r="F689" i="3"/>
  <c r="G689" i="3" s="1"/>
  <c r="K409" i="12"/>
  <c r="J409" i="12"/>
  <c r="E409" i="12"/>
  <c r="E846" i="2"/>
  <c r="F688" i="3"/>
  <c r="G688" i="3" s="1"/>
  <c r="K408" i="12"/>
  <c r="J408" i="12"/>
  <c r="E408" i="12"/>
  <c r="E845" i="2"/>
  <c r="F687" i="3"/>
  <c r="G687" i="3" s="1"/>
  <c r="K407" i="12"/>
  <c r="J407" i="12"/>
  <c r="E407" i="12"/>
  <c r="E844" i="2"/>
  <c r="E843" i="2"/>
  <c r="K406" i="12"/>
  <c r="J406" i="12"/>
  <c r="E406" i="12"/>
  <c r="F686" i="3"/>
  <c r="G686" i="3" s="1"/>
  <c r="E842" i="2"/>
  <c r="K405" i="12"/>
  <c r="J405" i="12"/>
  <c r="E405" i="12"/>
  <c r="F685" i="3"/>
  <c r="G685" i="3" s="1"/>
  <c r="F684" i="3"/>
  <c r="G684" i="3" s="1"/>
  <c r="K404" i="12"/>
  <c r="J404" i="12"/>
  <c r="E404" i="12"/>
  <c r="E841" i="2"/>
  <c r="F683" i="3"/>
  <c r="G683" i="3" s="1"/>
  <c r="K403" i="12"/>
  <c r="J403" i="12"/>
  <c r="E403" i="12"/>
  <c r="E840" i="2"/>
  <c r="F682" i="3"/>
  <c r="G682" i="3" s="1"/>
  <c r="K402" i="12"/>
  <c r="J402" i="12"/>
  <c r="E402" i="12"/>
  <c r="E839" i="2"/>
  <c r="F681" i="3"/>
  <c r="G681" i="3" s="1"/>
  <c r="K401" i="12"/>
  <c r="J401" i="12"/>
  <c r="E401" i="12"/>
  <c r="E838" i="2"/>
  <c r="E837" i="2"/>
  <c r="K400" i="12"/>
  <c r="J400" i="12"/>
  <c r="E400" i="12"/>
  <c r="F680" i="3"/>
  <c r="G680" i="3" s="1"/>
  <c r="F679" i="3"/>
  <c r="G679" i="3" s="1"/>
  <c r="K399" i="12"/>
  <c r="J399" i="12"/>
  <c r="E399" i="12"/>
  <c r="E836" i="2"/>
  <c r="E835" i="2"/>
  <c r="K398" i="12"/>
  <c r="J398" i="12"/>
  <c r="E398" i="12"/>
  <c r="F678" i="3"/>
  <c r="G678" i="3" s="1"/>
  <c r="F677" i="3"/>
  <c r="G677" i="3" s="1"/>
  <c r="K397" i="12"/>
  <c r="J397" i="12"/>
  <c r="E397" i="12"/>
  <c r="E834" i="2"/>
  <c r="E833" i="2"/>
  <c r="K396" i="12"/>
  <c r="J396" i="12"/>
  <c r="E396" i="12"/>
  <c r="F676" i="3"/>
  <c r="G676" i="3" s="1"/>
  <c r="F675" i="3"/>
  <c r="G675" i="3" s="1"/>
  <c r="K395" i="12"/>
  <c r="J395" i="12"/>
  <c r="E395" i="12"/>
  <c r="E832" i="2"/>
  <c r="F674" i="3"/>
  <c r="G674" i="3" s="1"/>
  <c r="K394" i="12"/>
  <c r="J394" i="12"/>
  <c r="E394" i="12"/>
  <c r="E831" i="2"/>
  <c r="E830" i="2"/>
  <c r="K393" i="12"/>
  <c r="J393" i="12"/>
  <c r="E393" i="12"/>
  <c r="F673" i="3"/>
  <c r="G673" i="3" s="1"/>
  <c r="F672" i="3"/>
  <c r="G672" i="3" s="1"/>
  <c r="K392" i="12"/>
  <c r="J392" i="12"/>
  <c r="E392" i="12"/>
  <c r="E829" i="2"/>
  <c r="E828" i="2"/>
  <c r="K391" i="12"/>
  <c r="J391" i="12"/>
  <c r="E391" i="12"/>
  <c r="F671" i="3"/>
  <c r="G671" i="3" s="1"/>
  <c r="F670" i="3"/>
  <c r="G670" i="3" s="1"/>
  <c r="K390" i="12"/>
  <c r="J390" i="12"/>
  <c r="E390" i="12"/>
  <c r="E827" i="2"/>
  <c r="E826" i="2"/>
  <c r="K389" i="12"/>
  <c r="J389" i="12"/>
  <c r="E389" i="12"/>
  <c r="F669" i="3"/>
  <c r="G669" i="3" s="1"/>
  <c r="E825" i="2"/>
  <c r="K388" i="12"/>
  <c r="J388" i="12"/>
  <c r="E388" i="12"/>
  <c r="F668" i="3"/>
  <c r="G668" i="3" s="1"/>
  <c r="F667" i="3"/>
  <c r="G667" i="3" s="1"/>
  <c r="K387" i="12"/>
  <c r="J387" i="12"/>
  <c r="E387" i="12"/>
  <c r="E824" i="2"/>
  <c r="F666" i="3"/>
  <c r="G666" i="3" s="1"/>
  <c r="K386" i="12"/>
  <c r="J386" i="12"/>
  <c r="E386" i="12"/>
  <c r="E823" i="2"/>
  <c r="E822" i="2"/>
  <c r="K385" i="12"/>
  <c r="J385" i="12"/>
  <c r="E385" i="12"/>
  <c r="F665" i="3"/>
  <c r="G665" i="3" s="1"/>
  <c r="F664" i="3"/>
  <c r="G664" i="3" s="1"/>
  <c r="K384" i="12"/>
  <c r="J384" i="12"/>
  <c r="E384" i="12"/>
  <c r="E821" i="2"/>
  <c r="F663" i="3"/>
  <c r="G663" i="3" s="1"/>
  <c r="K383" i="12"/>
  <c r="J383" i="12"/>
  <c r="E383" i="12"/>
  <c r="E820" i="2"/>
  <c r="F662" i="3"/>
  <c r="G662" i="3" s="1"/>
  <c r="K382" i="12"/>
  <c r="J382" i="12"/>
  <c r="E382" i="12"/>
  <c r="E819" i="2"/>
  <c r="E818" i="2"/>
  <c r="K381" i="12"/>
  <c r="J381" i="12"/>
  <c r="E381" i="12"/>
  <c r="F661" i="3"/>
  <c r="G661" i="3" s="1"/>
  <c r="F660" i="3"/>
  <c r="G660" i="3" s="1"/>
  <c r="K380" i="12"/>
  <c r="J380" i="12"/>
  <c r="E380" i="12"/>
  <c r="E817" i="2"/>
  <c r="F659" i="3"/>
  <c r="G659" i="3" s="1"/>
  <c r="K379" i="12"/>
  <c r="J379" i="12"/>
  <c r="E379" i="12"/>
  <c r="E816" i="2"/>
  <c r="E815" i="2"/>
  <c r="A815" i="2"/>
  <c r="B815" i="2" s="1"/>
  <c r="A816" i="2" s="1"/>
  <c r="B816" i="2" s="1"/>
  <c r="A817" i="2" s="1"/>
  <c r="B817" i="2" s="1"/>
  <c r="A818" i="2" s="1"/>
  <c r="B818" i="2" s="1"/>
  <c r="A819" i="2" s="1"/>
  <c r="B819" i="2" s="1"/>
  <c r="A820" i="2" s="1"/>
  <c r="B820" i="2" s="1"/>
  <c r="A821" i="2" s="1"/>
  <c r="B821" i="2" s="1"/>
  <c r="A822" i="2" s="1"/>
  <c r="B822" i="2" s="1"/>
  <c r="A823" i="2" s="1"/>
  <c r="B823" i="2" s="1"/>
  <c r="A824" i="2" s="1"/>
  <c r="B824" i="2" s="1"/>
  <c r="A825" i="2" s="1"/>
  <c r="B825" i="2" s="1"/>
  <c r="A826" i="2" s="1"/>
  <c r="B826" i="2" s="1"/>
  <c r="A827" i="2" s="1"/>
  <c r="B827" i="2" s="1"/>
  <c r="A828" i="2" s="1"/>
  <c r="B828" i="2" s="1"/>
  <c r="A829" i="2" s="1"/>
  <c r="B829" i="2" s="1"/>
  <c r="A830" i="2" s="1"/>
  <c r="B830" i="2" s="1"/>
  <c r="A831" i="2" s="1"/>
  <c r="B831" i="2" s="1"/>
  <c r="A832" i="2" s="1"/>
  <c r="B832" i="2" s="1"/>
  <c r="A833" i="2" s="1"/>
  <c r="B833" i="2" s="1"/>
  <c r="A834" i="2" s="1"/>
  <c r="B834" i="2" s="1"/>
  <c r="A835" i="2" s="1"/>
  <c r="B835" i="2" s="1"/>
  <c r="A836" i="2" s="1"/>
  <c r="B836" i="2" s="1"/>
  <c r="A837" i="2" s="1"/>
  <c r="B837" i="2" s="1"/>
  <c r="A838" i="2" s="1"/>
  <c r="B838" i="2" s="1"/>
  <c r="A839" i="2" s="1"/>
  <c r="B839" i="2" s="1"/>
  <c r="A840" i="2" s="1"/>
  <c r="B840" i="2" s="1"/>
  <c r="A841" i="2" s="1"/>
  <c r="B841" i="2" s="1"/>
  <c r="A842" i="2" s="1"/>
  <c r="B842" i="2" s="1"/>
  <c r="A843" i="2" s="1"/>
  <c r="B843" i="2" s="1"/>
  <c r="A844" i="2" s="1"/>
  <c r="B844" i="2" s="1"/>
  <c r="A845" i="2" s="1"/>
  <c r="B845" i="2" s="1"/>
  <c r="A846" i="2" s="1"/>
  <c r="B846" i="2" s="1"/>
  <c r="A847" i="2" s="1"/>
  <c r="B847" i="2" s="1"/>
  <c r="A848" i="2" s="1"/>
  <c r="B848" i="2" s="1"/>
  <c r="A849" i="2" s="1"/>
  <c r="B849" i="2" s="1"/>
  <c r="A850" i="2" s="1"/>
  <c r="B850" i="2" s="1"/>
  <c r="A851" i="2" s="1"/>
  <c r="B851" i="2" s="1"/>
  <c r="A852" i="2" s="1"/>
  <c r="B852" i="2" s="1"/>
  <c r="A853" i="2" s="1"/>
  <c r="B853" i="2" s="1"/>
  <c r="A854" i="2" s="1"/>
  <c r="B854" i="2" s="1"/>
  <c r="K378" i="12"/>
  <c r="J378" i="12"/>
  <c r="E378" i="12"/>
  <c r="F658" i="3"/>
  <c r="G658" i="3" s="1"/>
  <c r="E814" i="2"/>
  <c r="A814" i="2"/>
  <c r="K377" i="12"/>
  <c r="J377" i="12"/>
  <c r="E377" i="12"/>
  <c r="F657" i="3"/>
  <c r="G657" i="3" s="1"/>
  <c r="F656" i="3"/>
  <c r="G656" i="3" s="1"/>
  <c r="K376" i="12"/>
  <c r="J376" i="12"/>
  <c r="E376" i="12"/>
  <c r="E813" i="2"/>
  <c r="A813" i="2"/>
  <c r="E812" i="2"/>
  <c r="A812" i="2"/>
  <c r="K375" i="12"/>
  <c r="J375" i="12"/>
  <c r="E375" i="12"/>
  <c r="F655" i="3"/>
  <c r="G655" i="3" s="1"/>
  <c r="K374" i="12"/>
  <c r="J374" i="12"/>
  <c r="E374" i="12"/>
  <c r="A811" i="2"/>
  <c r="E811" i="2"/>
  <c r="F654" i="3"/>
  <c r="G654" i="3" s="1"/>
  <c r="F653" i="3"/>
  <c r="G653" i="3" s="1"/>
  <c r="K373" i="12"/>
  <c r="J373" i="12"/>
  <c r="E373" i="12"/>
  <c r="E810" i="2"/>
  <c r="A810" i="2"/>
  <c r="F652" i="3"/>
  <c r="G652" i="3" s="1"/>
  <c r="K372" i="12"/>
  <c r="J372" i="12"/>
  <c r="E372" i="12"/>
  <c r="E809" i="2"/>
  <c r="A809" i="2"/>
  <c r="F651" i="3"/>
  <c r="G651" i="3" s="1"/>
  <c r="K371" i="12"/>
  <c r="J371" i="12"/>
  <c r="E371" i="12"/>
  <c r="E808" i="2"/>
  <c r="A808" i="2"/>
  <c r="F650" i="3"/>
  <c r="G650" i="3" s="1"/>
  <c r="K370" i="12"/>
  <c r="J370" i="12"/>
  <c r="E370" i="12"/>
  <c r="E807" i="2"/>
  <c r="F649" i="3"/>
  <c r="G649" i="3" s="1"/>
  <c r="K369" i="12"/>
  <c r="J369" i="12"/>
  <c r="E369" i="12"/>
  <c r="E11" i="11"/>
  <c r="F11" i="11" s="1"/>
  <c r="E12" i="11"/>
  <c r="F12" i="11" s="1"/>
  <c r="E13" i="11"/>
  <c r="F13" i="11" s="1"/>
  <c r="E14" i="11"/>
  <c r="F14" i="11" s="1"/>
  <c r="E15" i="11"/>
  <c r="F15" i="11"/>
  <c r="E16" i="11"/>
  <c r="F16" i="11" s="1"/>
  <c r="E17" i="11"/>
  <c r="F17" i="11" s="1"/>
  <c r="A18" i="11"/>
  <c r="E18" i="11"/>
  <c r="F18" i="11" s="1"/>
  <c r="A19" i="11"/>
  <c r="E19" i="11"/>
  <c r="F19" i="11" s="1"/>
  <c r="A20" i="11"/>
  <c r="E20" i="11"/>
  <c r="F20" i="11" s="1"/>
  <c r="A21" i="11"/>
  <c r="E21" i="11"/>
  <c r="F21" i="11" s="1"/>
  <c r="A22" i="11"/>
  <c r="E22" i="11"/>
  <c r="F22" i="11" s="1"/>
  <c r="A23" i="11"/>
  <c r="E23" i="11"/>
  <c r="F23" i="11" s="1"/>
  <c r="A24" i="11"/>
  <c r="E24" i="11"/>
  <c r="F24" i="11" s="1"/>
  <c r="A25" i="11"/>
  <c r="E25" i="11"/>
  <c r="F25" i="11" s="1"/>
  <c r="A26" i="11"/>
  <c r="E26" i="11"/>
  <c r="F26" i="11" s="1"/>
  <c r="A27" i="11"/>
  <c r="E27" i="11"/>
  <c r="F27" i="11" s="1"/>
  <c r="A28" i="11"/>
  <c r="E28" i="11"/>
  <c r="F28" i="11" s="1"/>
  <c r="A29" i="11"/>
  <c r="E29" i="11"/>
  <c r="F29" i="11"/>
  <c r="A30" i="11"/>
  <c r="E30" i="11"/>
  <c r="F30" i="11" s="1"/>
  <c r="A31" i="11"/>
  <c r="E31" i="11"/>
  <c r="F31" i="11" s="1"/>
  <c r="A32" i="11"/>
  <c r="E32" i="11"/>
  <c r="F32" i="11" s="1"/>
  <c r="A33" i="11"/>
  <c r="E33" i="11"/>
  <c r="F33" i="11" s="1"/>
  <c r="A34" i="11"/>
  <c r="E34" i="11"/>
  <c r="F34" i="11" s="1"/>
  <c r="A35" i="11"/>
  <c r="E35" i="11"/>
  <c r="F35" i="11" s="1"/>
  <c r="A36" i="11"/>
  <c r="E36" i="11"/>
  <c r="F36" i="11" s="1"/>
  <c r="A37" i="11"/>
  <c r="E37" i="11"/>
  <c r="F37" i="11"/>
  <c r="A38" i="11"/>
  <c r="E38" i="11"/>
  <c r="F38" i="11"/>
  <c r="A39" i="11"/>
  <c r="E39" i="11"/>
  <c r="F39" i="11" s="1"/>
  <c r="A40" i="11"/>
  <c r="E40" i="11"/>
  <c r="F40" i="11" s="1"/>
  <c r="A41" i="11"/>
  <c r="E41" i="11"/>
  <c r="F41" i="11" s="1"/>
  <c r="A42" i="11"/>
  <c r="E42" i="11"/>
  <c r="F42" i="11" s="1"/>
  <c r="A43" i="11"/>
  <c r="E43" i="11"/>
  <c r="F43" i="11" s="1"/>
  <c r="A44" i="11"/>
  <c r="E44" i="11"/>
  <c r="F44" i="11" s="1"/>
  <c r="A45" i="11"/>
  <c r="E45" i="11"/>
  <c r="F45" i="11" s="1"/>
  <c r="A46" i="11"/>
  <c r="E46" i="11"/>
  <c r="F46" i="11" s="1"/>
  <c r="A47" i="11"/>
  <c r="E47" i="11"/>
  <c r="F47" i="11" s="1"/>
  <c r="A48" i="11"/>
  <c r="E48" i="11"/>
  <c r="F48" i="11" s="1"/>
  <c r="A49" i="11"/>
  <c r="E49" i="11"/>
  <c r="F49" i="11" s="1"/>
  <c r="A50" i="11"/>
  <c r="E50" i="11"/>
  <c r="F50" i="11" s="1"/>
  <c r="A51" i="11"/>
  <c r="E51" i="11"/>
  <c r="F51" i="11" s="1"/>
  <c r="A52" i="11"/>
  <c r="E52" i="11"/>
  <c r="F52" i="11" s="1"/>
  <c r="A53" i="11"/>
  <c r="E53" i="11"/>
  <c r="F53" i="11"/>
  <c r="A54" i="11"/>
  <c r="E54" i="11"/>
  <c r="F54" i="11" s="1"/>
  <c r="A55" i="11"/>
  <c r="E55" i="11"/>
  <c r="F55" i="11" s="1"/>
  <c r="A56" i="11"/>
  <c r="E56" i="11"/>
  <c r="F56" i="11" s="1"/>
  <c r="A57" i="11"/>
  <c r="E57" i="11"/>
  <c r="F57" i="11" s="1"/>
  <c r="A58" i="11"/>
  <c r="E58" i="11"/>
  <c r="F58" i="11" s="1"/>
  <c r="A59" i="11"/>
  <c r="E59" i="11"/>
  <c r="F59" i="11" s="1"/>
  <c r="A60" i="11"/>
  <c r="E60" i="11"/>
  <c r="F60" i="11" s="1"/>
  <c r="A61" i="11"/>
  <c r="E61" i="11"/>
  <c r="F61" i="11"/>
  <c r="A62" i="11"/>
  <c r="E62" i="11"/>
  <c r="F62" i="11" s="1"/>
  <c r="A63" i="11"/>
  <c r="E63" i="11"/>
  <c r="F63" i="11" s="1"/>
  <c r="A64" i="11"/>
  <c r="E64" i="11"/>
  <c r="F64" i="11"/>
  <c r="A65" i="11"/>
  <c r="E65" i="11"/>
  <c r="F65" i="11" s="1"/>
  <c r="A66" i="11"/>
  <c r="E66" i="11"/>
  <c r="F66" i="11" s="1"/>
  <c r="A67" i="11"/>
  <c r="E67" i="11"/>
  <c r="F67" i="11" s="1"/>
  <c r="A68" i="11"/>
  <c r="E68" i="11"/>
  <c r="F68" i="11" s="1"/>
  <c r="A69" i="11"/>
  <c r="E69" i="11"/>
  <c r="F69" i="11"/>
  <c r="A70" i="11"/>
  <c r="E70" i="11"/>
  <c r="F70" i="11" s="1"/>
  <c r="A71" i="11"/>
  <c r="E71" i="11"/>
  <c r="F71" i="11" s="1"/>
  <c r="A72" i="11"/>
  <c r="E72" i="11"/>
  <c r="F72" i="11" s="1"/>
  <c r="A73" i="11"/>
  <c r="E73" i="11"/>
  <c r="F73" i="11" s="1"/>
  <c r="A74" i="11"/>
  <c r="E74" i="11"/>
  <c r="F74" i="11" s="1"/>
  <c r="A75" i="11"/>
  <c r="E75" i="11"/>
  <c r="F75" i="11" s="1"/>
  <c r="A76" i="11"/>
  <c r="E76" i="11"/>
  <c r="F76" i="11" s="1"/>
  <c r="A77" i="11"/>
  <c r="E77" i="11"/>
  <c r="F77" i="11"/>
  <c r="A78" i="11"/>
  <c r="E78" i="11"/>
  <c r="F78" i="11" s="1"/>
  <c r="A79" i="11"/>
  <c r="E79" i="11"/>
  <c r="F79" i="11"/>
  <c r="A80" i="11"/>
  <c r="E80" i="11"/>
  <c r="F80" i="11" s="1"/>
  <c r="A81" i="11"/>
  <c r="E81" i="11"/>
  <c r="F81" i="11" s="1"/>
  <c r="A82" i="11"/>
  <c r="E82" i="11"/>
  <c r="F82" i="11" s="1"/>
  <c r="A83" i="11"/>
  <c r="E83" i="11"/>
  <c r="F83" i="11" s="1"/>
  <c r="A84" i="11"/>
  <c r="E84" i="11"/>
  <c r="F84" i="11" s="1"/>
  <c r="A85" i="11"/>
  <c r="E85" i="11"/>
  <c r="F85" i="11" s="1"/>
  <c r="A86" i="11"/>
  <c r="E86" i="11"/>
  <c r="F86" i="11" s="1"/>
  <c r="A87" i="11"/>
  <c r="E87" i="11"/>
  <c r="F87" i="11"/>
  <c r="A88" i="11"/>
  <c r="E88" i="11"/>
  <c r="F88" i="11" s="1"/>
  <c r="A89" i="11"/>
  <c r="E89" i="11"/>
  <c r="F89" i="11" s="1"/>
  <c r="E90" i="11"/>
  <c r="F90" i="11" s="1"/>
  <c r="A91" i="11"/>
  <c r="E91" i="11"/>
  <c r="F91" i="11" s="1"/>
  <c r="A92" i="11"/>
  <c r="E92" i="11"/>
  <c r="F92" i="11" s="1"/>
  <c r="A93" i="11"/>
  <c r="E93" i="11"/>
  <c r="F93" i="11" s="1"/>
  <c r="A94" i="11"/>
  <c r="E94" i="11"/>
  <c r="F94" i="11" s="1"/>
  <c r="A95" i="11"/>
  <c r="E95" i="11"/>
  <c r="F95" i="11" s="1"/>
  <c r="A96" i="11"/>
  <c r="E96" i="11"/>
  <c r="F96" i="11" s="1"/>
  <c r="A97" i="11"/>
  <c r="E97" i="11"/>
  <c r="F97" i="11" s="1"/>
  <c r="A98" i="11"/>
  <c r="E98" i="11"/>
  <c r="F98" i="11" s="1"/>
  <c r="B99" i="11"/>
  <c r="E99" i="11"/>
  <c r="F99" i="11" s="1"/>
  <c r="B100" i="11"/>
  <c r="E100" i="11"/>
  <c r="F100" i="11" s="1"/>
  <c r="B101" i="11"/>
  <c r="E101" i="11"/>
  <c r="F101" i="11" s="1"/>
  <c r="B102" i="11"/>
  <c r="E102" i="11"/>
  <c r="F102" i="11" s="1"/>
  <c r="B103" i="11"/>
  <c r="E103" i="11"/>
  <c r="F103" i="11" s="1"/>
  <c r="B104" i="11"/>
  <c r="E104" i="11"/>
  <c r="F104" i="11" s="1"/>
  <c r="B105" i="11"/>
  <c r="E105" i="11"/>
  <c r="F105" i="11" s="1"/>
  <c r="B106" i="11"/>
  <c r="E106" i="11"/>
  <c r="F106" i="11"/>
  <c r="B107" i="11"/>
  <c r="E107" i="11"/>
  <c r="F107" i="11" s="1"/>
  <c r="B108" i="11"/>
  <c r="E108" i="11"/>
  <c r="F108" i="11" s="1"/>
  <c r="B109" i="11"/>
  <c r="E109" i="11"/>
  <c r="F109" i="11" s="1"/>
  <c r="B110" i="11"/>
  <c r="E110" i="11"/>
  <c r="F110" i="11" s="1"/>
  <c r="B111" i="11"/>
  <c r="E111" i="11"/>
  <c r="F111" i="11" s="1"/>
  <c r="B112" i="11"/>
  <c r="E112" i="11"/>
  <c r="F112" i="11" s="1"/>
  <c r="B113" i="11"/>
  <c r="E113" i="11"/>
  <c r="F113" i="11" s="1"/>
  <c r="B114" i="11"/>
  <c r="E114" i="11"/>
  <c r="F114" i="11"/>
  <c r="B115" i="11"/>
  <c r="E115" i="11"/>
  <c r="F115" i="11" s="1"/>
  <c r="B116" i="11"/>
  <c r="E116" i="11"/>
  <c r="F116" i="11" s="1"/>
  <c r="B117" i="11"/>
  <c r="E117" i="11"/>
  <c r="F117" i="11" s="1"/>
  <c r="B118" i="11"/>
  <c r="E118" i="11"/>
  <c r="F118" i="11" s="1"/>
  <c r="B119" i="11"/>
  <c r="E119" i="11"/>
  <c r="F119" i="11" s="1"/>
  <c r="B120" i="11"/>
  <c r="E120" i="11"/>
  <c r="F120" i="11" s="1"/>
  <c r="B121" i="11"/>
  <c r="E121" i="11"/>
  <c r="F121" i="11" s="1"/>
  <c r="B122" i="11"/>
  <c r="E122" i="11"/>
  <c r="F122" i="11" s="1"/>
  <c r="B123" i="11"/>
  <c r="E123" i="11"/>
  <c r="F123" i="11" s="1"/>
  <c r="B124" i="11"/>
  <c r="E124" i="11"/>
  <c r="F124" i="11" s="1"/>
  <c r="B125" i="11"/>
  <c r="E125" i="11"/>
  <c r="F125" i="11" s="1"/>
  <c r="B126" i="11"/>
  <c r="E126" i="11"/>
  <c r="F126" i="11" s="1"/>
  <c r="B127" i="11"/>
  <c r="E127" i="11"/>
  <c r="F127" i="11" s="1"/>
  <c r="B128" i="11"/>
  <c r="E128" i="11"/>
  <c r="F128" i="11" s="1"/>
  <c r="B129" i="11"/>
  <c r="E129" i="11"/>
  <c r="F129" i="11" s="1"/>
  <c r="B130" i="11"/>
  <c r="E130" i="11"/>
  <c r="F130" i="11" s="1"/>
  <c r="B131" i="11"/>
  <c r="E131" i="11"/>
  <c r="F131" i="11" s="1"/>
  <c r="F10" i="13"/>
  <c r="G10" i="13"/>
  <c r="F11" i="13"/>
  <c r="G11" i="13"/>
  <c r="B16" i="13"/>
  <c r="F16" i="13"/>
  <c r="B17" i="13"/>
  <c r="F17" i="13"/>
  <c r="B18" i="13"/>
  <c r="F18" i="13"/>
  <c r="B19" i="13"/>
  <c r="F19" i="13"/>
  <c r="B20" i="13"/>
  <c r="F20" i="13"/>
  <c r="B21" i="13"/>
  <c r="F21" i="13"/>
  <c r="B22" i="13"/>
  <c r="F22" i="13"/>
  <c r="B23" i="13"/>
  <c r="F23" i="13"/>
  <c r="B24" i="13"/>
  <c r="F24" i="13"/>
  <c r="B25" i="13"/>
  <c r="F25" i="13"/>
  <c r="B26" i="13"/>
  <c r="F26" i="13"/>
  <c r="B27" i="13"/>
  <c r="F27" i="13"/>
  <c r="B28" i="13"/>
  <c r="F28" i="13"/>
  <c r="B29" i="13"/>
  <c r="F29" i="13"/>
  <c r="B30" i="13"/>
  <c r="F30" i="13"/>
  <c r="B31" i="13"/>
  <c r="F31" i="13"/>
  <c r="B32" i="13"/>
  <c r="F32" i="13"/>
  <c r="B33" i="13"/>
  <c r="F33" i="13"/>
  <c r="B34" i="13"/>
  <c r="F34" i="13"/>
  <c r="B35" i="13"/>
  <c r="F35" i="13"/>
  <c r="B36" i="13"/>
  <c r="F36" i="13"/>
  <c r="B37" i="13"/>
  <c r="F37" i="13"/>
  <c r="B38" i="13"/>
  <c r="F38" i="13"/>
  <c r="B39" i="13"/>
  <c r="F39" i="13"/>
  <c r="B40" i="13"/>
  <c r="F40" i="13"/>
  <c r="B41" i="13"/>
  <c r="F41" i="13"/>
  <c r="B42" i="13"/>
  <c r="F42" i="13"/>
  <c r="B43" i="13"/>
  <c r="F43" i="13"/>
  <c r="B44" i="13"/>
  <c r="F44" i="13"/>
  <c r="B45" i="13"/>
  <c r="F45" i="13"/>
  <c r="B46" i="13"/>
  <c r="F46" i="13"/>
  <c r="B47" i="13"/>
  <c r="F47" i="13"/>
  <c r="B48" i="13"/>
  <c r="F48" i="13"/>
  <c r="B49" i="13"/>
  <c r="F49" i="13"/>
  <c r="B50" i="13"/>
  <c r="F50" i="13"/>
  <c r="B51" i="13"/>
  <c r="F51" i="13"/>
  <c r="B52" i="13"/>
  <c r="F52" i="13"/>
  <c r="B53" i="13"/>
  <c r="F53" i="13"/>
  <c r="B54" i="13"/>
  <c r="F54" i="13"/>
  <c r="B55" i="13"/>
  <c r="F55" i="13"/>
  <c r="B56" i="13"/>
  <c r="F56" i="13"/>
  <c r="B57" i="13"/>
  <c r="F57" i="13"/>
  <c r="B58" i="13"/>
  <c r="F58" i="13"/>
  <c r="B59" i="13"/>
  <c r="F59" i="13"/>
  <c r="B60" i="13"/>
  <c r="F60" i="13"/>
  <c r="B61" i="13"/>
  <c r="F61" i="13"/>
  <c r="B62" i="13"/>
  <c r="F62" i="13"/>
  <c r="B63" i="13"/>
  <c r="F63" i="13"/>
  <c r="B64" i="13"/>
  <c r="F64" i="13"/>
  <c r="B65" i="13"/>
  <c r="F65" i="13"/>
  <c r="B66" i="13"/>
  <c r="F66" i="13"/>
  <c r="G66" i="13"/>
  <c r="G67" i="13" s="1"/>
  <c r="G68" i="13" s="1"/>
  <c r="G69" i="13" s="1"/>
  <c r="G70" i="13" s="1"/>
  <c r="G71" i="13" s="1"/>
  <c r="G72" i="13" s="1"/>
  <c r="B67" i="13"/>
  <c r="F67" i="13"/>
  <c r="B68" i="13"/>
  <c r="F68" i="13"/>
  <c r="B69" i="13"/>
  <c r="F69" i="13"/>
  <c r="B70" i="13"/>
  <c r="F70" i="13"/>
  <c r="B71" i="13"/>
  <c r="F71" i="13"/>
  <c r="B72" i="13"/>
  <c r="F72" i="13"/>
  <c r="B73" i="13"/>
  <c r="F73" i="13"/>
  <c r="B74" i="13"/>
  <c r="F74" i="13"/>
  <c r="B75" i="13"/>
  <c r="F75" i="13"/>
  <c r="B76" i="13"/>
  <c r="F76" i="13"/>
  <c r="B77" i="13"/>
  <c r="F77" i="13"/>
  <c r="B78" i="13"/>
  <c r="F78" i="13"/>
  <c r="B79" i="13"/>
  <c r="F79" i="13"/>
  <c r="B80" i="13"/>
  <c r="F80" i="13"/>
  <c r="B81" i="13"/>
  <c r="F81" i="13"/>
  <c r="B82" i="13"/>
  <c r="F82" i="13"/>
  <c r="E16" i="9"/>
  <c r="F16" i="9"/>
  <c r="G16" i="9"/>
  <c r="H16" i="9"/>
  <c r="I16" i="9"/>
  <c r="F15" i="8"/>
  <c r="G15" i="8"/>
  <c r="H15" i="8"/>
  <c r="I15" i="8"/>
  <c r="J15" i="8"/>
  <c r="K15" i="8"/>
  <c r="F16" i="8"/>
  <c r="G16" i="8"/>
  <c r="H16" i="8"/>
  <c r="I16" i="8"/>
  <c r="J16" i="8"/>
  <c r="K16" i="8"/>
  <c r="F17" i="8"/>
  <c r="G17" i="8"/>
  <c r="H17" i="8"/>
  <c r="I17" i="8"/>
  <c r="J17" i="8"/>
  <c r="K17" i="8"/>
  <c r="F18" i="8"/>
  <c r="G18" i="8"/>
  <c r="H18" i="8"/>
  <c r="I18" i="8"/>
  <c r="J18" i="8"/>
  <c r="K18" i="8"/>
  <c r="F19" i="8"/>
  <c r="G19" i="8"/>
  <c r="H19" i="8"/>
  <c r="I19" i="8"/>
  <c r="J19" i="8"/>
  <c r="K19" i="8"/>
  <c r="F20" i="8"/>
  <c r="G20" i="8"/>
  <c r="H20" i="8"/>
  <c r="I20" i="8"/>
  <c r="J20" i="8"/>
  <c r="K20" i="8"/>
  <c r="F21" i="8"/>
  <c r="G21" i="8"/>
  <c r="H21" i="8"/>
  <c r="I21" i="8"/>
  <c r="J21" i="8"/>
  <c r="K21" i="8"/>
  <c r="F22" i="8"/>
  <c r="G22" i="8"/>
  <c r="H22" i="8"/>
  <c r="I22" i="8"/>
  <c r="J22" i="8"/>
  <c r="K22" i="8"/>
  <c r="F23" i="8"/>
  <c r="G23" i="8"/>
  <c r="H23" i="8"/>
  <c r="I23" i="8"/>
  <c r="J23" i="8"/>
  <c r="K23" i="8"/>
  <c r="F24" i="8"/>
  <c r="G24" i="8"/>
  <c r="H24" i="8"/>
  <c r="I24" i="8"/>
  <c r="J24" i="8"/>
  <c r="K24" i="8"/>
  <c r="F25" i="8"/>
  <c r="G25" i="8"/>
  <c r="H25" i="8"/>
  <c r="I25" i="8"/>
  <c r="J25" i="8"/>
  <c r="K25" i="8"/>
  <c r="F26" i="8"/>
  <c r="G26" i="8"/>
  <c r="H26" i="8"/>
  <c r="I26" i="8"/>
  <c r="J26" i="8"/>
  <c r="K26" i="8"/>
  <c r="F27" i="8"/>
  <c r="G27" i="8"/>
  <c r="H27" i="8"/>
  <c r="I27" i="8"/>
  <c r="J27" i="8"/>
  <c r="K27" i="8"/>
  <c r="F28" i="8"/>
  <c r="G28" i="8"/>
  <c r="H28" i="8"/>
  <c r="I28" i="8"/>
  <c r="J28" i="8"/>
  <c r="K28" i="8"/>
  <c r="F29" i="8"/>
  <c r="G29" i="8"/>
  <c r="H29" i="8"/>
  <c r="I29" i="8"/>
  <c r="J29" i="8"/>
  <c r="K29" i="8"/>
  <c r="F30" i="8"/>
  <c r="G30" i="8"/>
  <c r="H30" i="8"/>
  <c r="I30" i="8"/>
  <c r="J30" i="8"/>
  <c r="K30" i="8"/>
  <c r="F31" i="8"/>
  <c r="G31" i="8"/>
  <c r="H31" i="8"/>
  <c r="I31" i="8"/>
  <c r="J31" i="8"/>
  <c r="K31" i="8"/>
  <c r="F32" i="8"/>
  <c r="G32" i="8"/>
  <c r="H32" i="8"/>
  <c r="I32" i="8"/>
  <c r="J32" i="8"/>
  <c r="K32" i="8"/>
  <c r="F33" i="8"/>
  <c r="G33" i="8"/>
  <c r="H33" i="8"/>
  <c r="I33" i="8"/>
  <c r="J33" i="8"/>
  <c r="K33" i="8"/>
  <c r="F34" i="8"/>
  <c r="G34" i="8"/>
  <c r="H34" i="8"/>
  <c r="I34" i="8"/>
  <c r="J34" i="8"/>
  <c r="K34" i="8"/>
  <c r="F35" i="8"/>
  <c r="G35" i="8"/>
  <c r="H35" i="8"/>
  <c r="I35" i="8"/>
  <c r="J35" i="8"/>
  <c r="K35" i="8"/>
  <c r="F36" i="8"/>
  <c r="G36" i="8"/>
  <c r="H36" i="8"/>
  <c r="I36" i="8"/>
  <c r="J36" i="8"/>
  <c r="K36" i="8"/>
  <c r="F37" i="8"/>
  <c r="G37" i="8"/>
  <c r="H37" i="8"/>
  <c r="I37" i="8"/>
  <c r="J37" i="8"/>
  <c r="K37" i="8"/>
  <c r="F38" i="8"/>
  <c r="G38" i="8"/>
  <c r="H38" i="8"/>
  <c r="I38" i="8"/>
  <c r="J38" i="8"/>
  <c r="K38" i="8"/>
  <c r="F39" i="8"/>
  <c r="G39" i="8"/>
  <c r="H39" i="8"/>
  <c r="I39" i="8"/>
  <c r="J39" i="8"/>
  <c r="K39" i="8"/>
  <c r="F40" i="8"/>
  <c r="G40" i="8"/>
  <c r="H40" i="8"/>
  <c r="I40" i="8"/>
  <c r="J40" i="8"/>
  <c r="K40" i="8"/>
  <c r="F41" i="8"/>
  <c r="G41" i="8"/>
  <c r="H41" i="8"/>
  <c r="I41" i="8"/>
  <c r="J41" i="8"/>
  <c r="K41" i="8"/>
  <c r="F42" i="8"/>
  <c r="G42" i="8"/>
  <c r="H42" i="8"/>
  <c r="I42" i="8"/>
  <c r="J42" i="8"/>
  <c r="K42" i="8"/>
  <c r="F43" i="8"/>
  <c r="G43" i="8"/>
  <c r="H43" i="8"/>
  <c r="I43" i="8"/>
  <c r="J43" i="8"/>
  <c r="K43" i="8"/>
  <c r="F44" i="8"/>
  <c r="G44" i="8"/>
  <c r="H44" i="8"/>
  <c r="I44" i="8"/>
  <c r="J44" i="8"/>
  <c r="K44" i="8"/>
  <c r="F45" i="8"/>
  <c r="G45" i="8"/>
  <c r="H45" i="8"/>
  <c r="I45" i="8"/>
  <c r="J45" i="8"/>
  <c r="K45" i="8"/>
  <c r="F10" i="7"/>
  <c r="G10" i="7"/>
  <c r="F11" i="7"/>
  <c r="G11" i="7" s="1"/>
  <c r="F12" i="7"/>
  <c r="G12" i="7"/>
  <c r="F13" i="7"/>
  <c r="G13" i="7" s="1"/>
  <c r="F14" i="7"/>
  <c r="G14" i="7" s="1"/>
  <c r="F15" i="7"/>
  <c r="G15" i="7" s="1"/>
  <c r="F16" i="7"/>
  <c r="G16" i="7" s="1"/>
  <c r="F17" i="7"/>
  <c r="G17" i="7" s="1"/>
  <c r="F18" i="7"/>
  <c r="G18" i="7" s="1"/>
  <c r="F19" i="7"/>
  <c r="G19" i="7"/>
  <c r="F20" i="7"/>
  <c r="G20" i="7" s="1"/>
  <c r="F21" i="7"/>
  <c r="G21" i="7" s="1"/>
  <c r="F22" i="7"/>
  <c r="G22" i="7" s="1"/>
  <c r="F23" i="7"/>
  <c r="G23" i="7" s="1"/>
  <c r="F24" i="7"/>
  <c r="G24" i="7" s="1"/>
  <c r="F25" i="7"/>
  <c r="G25" i="7" s="1"/>
  <c r="F26" i="7"/>
  <c r="G26" i="7" s="1"/>
  <c r="F27" i="7"/>
  <c r="G27" i="7"/>
  <c r="F28" i="7"/>
  <c r="G28" i="7" s="1"/>
  <c r="F29" i="7"/>
  <c r="G29" i="7" s="1"/>
  <c r="F30" i="7"/>
  <c r="G30" i="7" s="1"/>
  <c r="F31" i="7"/>
  <c r="G31" i="7" s="1"/>
  <c r="F32" i="7"/>
  <c r="G32" i="7"/>
  <c r="F33" i="7"/>
  <c r="G33" i="7" s="1"/>
  <c r="F34" i="7"/>
  <c r="G34" i="7" s="1"/>
  <c r="F35" i="7"/>
  <c r="G35" i="7" s="1"/>
  <c r="F36" i="7"/>
  <c r="G36" i="7" s="1"/>
  <c r="F37" i="7"/>
  <c r="G37" i="7" s="1"/>
  <c r="F38" i="7"/>
  <c r="G38" i="7" s="1"/>
  <c r="F39" i="7"/>
  <c r="G39" i="7" s="1"/>
  <c r="F40" i="7"/>
  <c r="G40" i="7" s="1"/>
  <c r="F41" i="7"/>
  <c r="G41" i="7" s="1"/>
  <c r="F42" i="7"/>
  <c r="G42" i="7"/>
  <c r="F43" i="7"/>
  <c r="G43" i="7"/>
  <c r="F44" i="7"/>
  <c r="G44" i="7" s="1"/>
  <c r="F45" i="7"/>
  <c r="G45" i="7" s="1"/>
  <c r="F46" i="7"/>
  <c r="G46" i="7" s="1"/>
  <c r="F47" i="7"/>
  <c r="G47" i="7"/>
  <c r="F48" i="7"/>
  <c r="G48" i="7" s="1"/>
  <c r="F49" i="7"/>
  <c r="G49" i="7" s="1"/>
  <c r="F50" i="7"/>
  <c r="G50" i="7" s="1"/>
  <c r="F51" i="7"/>
  <c r="G51" i="7" s="1"/>
  <c r="F52" i="7"/>
  <c r="G52" i="7" s="1"/>
  <c r="F53" i="7"/>
  <c r="G53" i="7" s="1"/>
  <c r="F54" i="7"/>
  <c r="G54" i="7" s="1"/>
  <c r="F55" i="7"/>
  <c r="G55" i="7" s="1"/>
  <c r="F56" i="7"/>
  <c r="G56" i="7" s="1"/>
  <c r="F57" i="7"/>
  <c r="G57" i="7" s="1"/>
  <c r="F58" i="7"/>
  <c r="G58" i="7" s="1"/>
  <c r="F59" i="7"/>
  <c r="G59" i="7" s="1"/>
  <c r="F60" i="7"/>
  <c r="G60" i="7" s="1"/>
  <c r="F61" i="7"/>
  <c r="G61" i="7" s="1"/>
  <c r="F62" i="7"/>
  <c r="G62" i="7" s="1"/>
  <c r="F63" i="7"/>
  <c r="G63" i="7" s="1"/>
  <c r="F64" i="7"/>
  <c r="G64" i="7" s="1"/>
  <c r="F65" i="7"/>
  <c r="G65" i="7" s="1"/>
  <c r="F66" i="7"/>
  <c r="G66" i="7" s="1"/>
  <c r="F67" i="7"/>
  <c r="G67" i="7" s="1"/>
  <c r="F68" i="7"/>
  <c r="G68" i="7" s="1"/>
  <c r="F69" i="7"/>
  <c r="G69" i="7" s="1"/>
  <c r="F70" i="7"/>
  <c r="G70" i="7" s="1"/>
  <c r="F71" i="7"/>
  <c r="G71" i="7" s="1"/>
  <c r="F72" i="7"/>
  <c r="G72" i="7" s="1"/>
  <c r="F73" i="7"/>
  <c r="G73" i="7" s="1"/>
  <c r="F74" i="7"/>
  <c r="G74" i="7" s="1"/>
  <c r="F75" i="7"/>
  <c r="G75" i="7" s="1"/>
  <c r="F76" i="7"/>
  <c r="G76" i="7" s="1"/>
  <c r="F77" i="7"/>
  <c r="G77" i="7" s="1"/>
  <c r="F78" i="7"/>
  <c r="G78" i="7" s="1"/>
  <c r="F79" i="7"/>
  <c r="G79" i="7" s="1"/>
  <c r="F80" i="7"/>
  <c r="G80" i="7" s="1"/>
  <c r="F81" i="7"/>
  <c r="G81" i="7" s="1"/>
  <c r="F82" i="7"/>
  <c r="G82" i="7" s="1"/>
  <c r="F83" i="7"/>
  <c r="G83" i="7" s="1"/>
  <c r="F84" i="7"/>
  <c r="G84" i="7" s="1"/>
  <c r="F85" i="7"/>
  <c r="G85" i="7" s="1"/>
  <c r="F86" i="7"/>
  <c r="G86" i="7" s="1"/>
  <c r="F87" i="7"/>
  <c r="G87" i="7" s="1"/>
  <c r="F88" i="7"/>
  <c r="G88" i="7"/>
  <c r="F89" i="7"/>
  <c r="G89" i="7" s="1"/>
  <c r="F90" i="7"/>
  <c r="G90" i="7" s="1"/>
  <c r="F91" i="7"/>
  <c r="G91" i="7" s="1"/>
  <c r="F92" i="7"/>
  <c r="G92" i="7" s="1"/>
  <c r="F93" i="7"/>
  <c r="G93" i="7" s="1"/>
  <c r="F94" i="7"/>
  <c r="G94" i="7" s="1"/>
  <c r="F95" i="7"/>
  <c r="G95" i="7" s="1"/>
  <c r="F96" i="7"/>
  <c r="G96" i="7" s="1"/>
  <c r="F97" i="7"/>
  <c r="G97" i="7" s="1"/>
  <c r="F98" i="7"/>
  <c r="G98" i="7" s="1"/>
  <c r="F99" i="7"/>
  <c r="G99" i="7" s="1"/>
  <c r="F100" i="7"/>
  <c r="G100" i="7" s="1"/>
  <c r="F101" i="7"/>
  <c r="G101" i="7" s="1"/>
  <c r="F102" i="7"/>
  <c r="G102" i="7" s="1"/>
  <c r="F103" i="7"/>
  <c r="G103" i="7" s="1"/>
  <c r="F104" i="7"/>
  <c r="G104" i="7" s="1"/>
  <c r="F105" i="7"/>
  <c r="G105" i="7" s="1"/>
  <c r="F106" i="7"/>
  <c r="G106" i="7" s="1"/>
  <c r="F107" i="7"/>
  <c r="G107" i="7" s="1"/>
  <c r="F108" i="7"/>
  <c r="G108" i="7" s="1"/>
  <c r="F109" i="7"/>
  <c r="G109" i="7" s="1"/>
  <c r="F110" i="7"/>
  <c r="G110" i="7" s="1"/>
  <c r="F111" i="7"/>
  <c r="G111" i="7" s="1"/>
  <c r="F112" i="7"/>
  <c r="G112" i="7" s="1"/>
  <c r="F113" i="7"/>
  <c r="G113" i="7" s="1"/>
  <c r="A114" i="7"/>
  <c r="B114" i="7" s="1"/>
  <c r="F114" i="7"/>
  <c r="G114" i="7" s="1"/>
  <c r="F115" i="7"/>
  <c r="G115" i="7" s="1"/>
  <c r="F116" i="7"/>
  <c r="G116" i="7" s="1"/>
  <c r="F117" i="7"/>
  <c r="G117" i="7" s="1"/>
  <c r="F118" i="7"/>
  <c r="G118" i="7" s="1"/>
  <c r="F119" i="7"/>
  <c r="G119" i="7" s="1"/>
  <c r="F120" i="7"/>
  <c r="G120" i="7" s="1"/>
  <c r="F121" i="7"/>
  <c r="G121" i="7" s="1"/>
  <c r="F122" i="7"/>
  <c r="G122" i="7"/>
  <c r="F123" i="7"/>
  <c r="G123" i="7" s="1"/>
  <c r="F124" i="7"/>
  <c r="G124" i="7" s="1"/>
  <c r="F125" i="7"/>
  <c r="G125" i="7" s="1"/>
  <c r="F126" i="7"/>
  <c r="G126" i="7"/>
  <c r="B211" i="7"/>
  <c r="F10" i="3"/>
  <c r="G10" i="3" s="1"/>
  <c r="F11" i="3"/>
  <c r="G11" i="3" s="1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F33" i="3"/>
  <c r="G33" i="3" s="1"/>
  <c r="F34" i="3"/>
  <c r="G34" i="3" s="1"/>
  <c r="F35" i="3"/>
  <c r="G35" i="3" s="1"/>
  <c r="F36" i="3"/>
  <c r="G36" i="3" s="1"/>
  <c r="F37" i="3"/>
  <c r="G37" i="3" s="1"/>
  <c r="F38" i="3"/>
  <c r="G38" i="3" s="1"/>
  <c r="F39" i="3"/>
  <c r="G39" i="3" s="1"/>
  <c r="F40" i="3"/>
  <c r="G40" i="3" s="1"/>
  <c r="F41" i="3"/>
  <c r="G41" i="3" s="1"/>
  <c r="F42" i="3"/>
  <c r="G42" i="3" s="1"/>
  <c r="F43" i="3"/>
  <c r="G43" i="3" s="1"/>
  <c r="F44" i="3"/>
  <c r="G44" i="3" s="1"/>
  <c r="F45" i="3"/>
  <c r="G45" i="3" s="1"/>
  <c r="F46" i="3"/>
  <c r="G46" i="3" s="1"/>
  <c r="F47" i="3"/>
  <c r="G47" i="3" s="1"/>
  <c r="F48" i="3"/>
  <c r="G48" i="3" s="1"/>
  <c r="F49" i="3"/>
  <c r="G49" i="3" s="1"/>
  <c r="F50" i="3"/>
  <c r="G50" i="3" s="1"/>
  <c r="F51" i="3"/>
  <c r="G51" i="3" s="1"/>
  <c r="F52" i="3"/>
  <c r="G52" i="3" s="1"/>
  <c r="F53" i="3"/>
  <c r="G53" i="3" s="1"/>
  <c r="F54" i="3"/>
  <c r="G54" i="3" s="1"/>
  <c r="F55" i="3"/>
  <c r="G55" i="3" s="1"/>
  <c r="F56" i="3"/>
  <c r="G56" i="3" s="1"/>
  <c r="F57" i="3"/>
  <c r="G57" i="3" s="1"/>
  <c r="F58" i="3"/>
  <c r="G58" i="3" s="1"/>
  <c r="F59" i="3"/>
  <c r="G59" i="3" s="1"/>
  <c r="F60" i="3"/>
  <c r="G60" i="3" s="1"/>
  <c r="F61" i="3"/>
  <c r="G61" i="3" s="1"/>
  <c r="F62" i="3"/>
  <c r="G62" i="3" s="1"/>
  <c r="F63" i="3"/>
  <c r="G63" i="3" s="1"/>
  <c r="F64" i="3"/>
  <c r="G64" i="3" s="1"/>
  <c r="F65" i="3"/>
  <c r="G65" i="3" s="1"/>
  <c r="F66" i="3"/>
  <c r="G66" i="3" s="1"/>
  <c r="F67" i="3"/>
  <c r="G67" i="3" s="1"/>
  <c r="F68" i="3"/>
  <c r="G68" i="3" s="1"/>
  <c r="F69" i="3"/>
  <c r="G69" i="3" s="1"/>
  <c r="F70" i="3"/>
  <c r="G70" i="3" s="1"/>
  <c r="F71" i="3"/>
  <c r="G71" i="3" s="1"/>
  <c r="F72" i="3"/>
  <c r="G72" i="3" s="1"/>
  <c r="F73" i="3"/>
  <c r="G73" i="3" s="1"/>
  <c r="F74" i="3"/>
  <c r="G74" i="3" s="1"/>
  <c r="F75" i="3"/>
  <c r="G75" i="3" s="1"/>
  <c r="F76" i="3"/>
  <c r="G76" i="3" s="1"/>
  <c r="F77" i="3"/>
  <c r="G77" i="3" s="1"/>
  <c r="F78" i="3"/>
  <c r="G78" i="3" s="1"/>
  <c r="F79" i="3"/>
  <c r="G79" i="3" s="1"/>
  <c r="F80" i="3"/>
  <c r="G80" i="3" s="1"/>
  <c r="A81" i="3"/>
  <c r="B81" i="3" s="1"/>
  <c r="F81" i="3"/>
  <c r="G81" i="3" s="1"/>
  <c r="F82" i="3"/>
  <c r="G82" i="3" s="1"/>
  <c r="F83" i="3"/>
  <c r="G83" i="3" s="1"/>
  <c r="F84" i="3"/>
  <c r="G84" i="3" s="1"/>
  <c r="F85" i="3"/>
  <c r="G85" i="3" s="1"/>
  <c r="F86" i="3"/>
  <c r="G86" i="3" s="1"/>
  <c r="F87" i="3"/>
  <c r="G87" i="3" s="1"/>
  <c r="F88" i="3"/>
  <c r="G88" i="3" s="1"/>
  <c r="F89" i="3"/>
  <c r="G89" i="3" s="1"/>
  <c r="F90" i="3"/>
  <c r="G90" i="3" s="1"/>
  <c r="F91" i="3"/>
  <c r="G91" i="3" s="1"/>
  <c r="F92" i="3"/>
  <c r="G92" i="3" s="1"/>
  <c r="F93" i="3"/>
  <c r="G93" i="3" s="1"/>
  <c r="F94" i="3"/>
  <c r="G94" i="3" s="1"/>
  <c r="F95" i="3"/>
  <c r="G95" i="3" s="1"/>
  <c r="F96" i="3"/>
  <c r="G96" i="3" s="1"/>
  <c r="F97" i="3"/>
  <c r="G97" i="3" s="1"/>
  <c r="F98" i="3"/>
  <c r="G98" i="3" s="1"/>
  <c r="F99" i="3"/>
  <c r="G99" i="3" s="1"/>
  <c r="F100" i="3"/>
  <c r="G100" i="3" s="1"/>
  <c r="F101" i="3"/>
  <c r="G101" i="3" s="1"/>
  <c r="F102" i="3"/>
  <c r="G102" i="3" s="1"/>
  <c r="F103" i="3"/>
  <c r="G103" i="3" s="1"/>
  <c r="F104" i="3"/>
  <c r="G104" i="3" s="1"/>
  <c r="F105" i="3"/>
  <c r="G105" i="3" s="1"/>
  <c r="F106" i="3"/>
  <c r="G106" i="3" s="1"/>
  <c r="F107" i="3"/>
  <c r="G107" i="3" s="1"/>
  <c r="F108" i="3"/>
  <c r="G108" i="3" s="1"/>
  <c r="F109" i="3"/>
  <c r="G109" i="3" s="1"/>
  <c r="F110" i="3"/>
  <c r="G110" i="3" s="1"/>
  <c r="F111" i="3"/>
  <c r="G111" i="3" s="1"/>
  <c r="F112" i="3"/>
  <c r="G112" i="3" s="1"/>
  <c r="F113" i="3"/>
  <c r="G113" i="3" s="1"/>
  <c r="F114" i="3"/>
  <c r="G114" i="3" s="1"/>
  <c r="F115" i="3"/>
  <c r="G115" i="3" s="1"/>
  <c r="F116" i="3"/>
  <c r="G116" i="3" s="1"/>
  <c r="F117" i="3"/>
  <c r="G117" i="3" s="1"/>
  <c r="F118" i="3"/>
  <c r="G118" i="3" s="1"/>
  <c r="F119" i="3"/>
  <c r="G119" i="3" s="1"/>
  <c r="F120" i="3"/>
  <c r="G120" i="3" s="1"/>
  <c r="F121" i="3"/>
  <c r="G121" i="3" s="1"/>
  <c r="F122" i="3"/>
  <c r="G122" i="3" s="1"/>
  <c r="F123" i="3"/>
  <c r="G123" i="3" s="1"/>
  <c r="F124" i="3"/>
  <c r="G124" i="3" s="1"/>
  <c r="F125" i="3"/>
  <c r="G125" i="3" s="1"/>
  <c r="F126" i="3"/>
  <c r="G126" i="3" s="1"/>
  <c r="F127" i="3"/>
  <c r="G127" i="3" s="1"/>
  <c r="F128" i="3"/>
  <c r="G128" i="3" s="1"/>
  <c r="F129" i="3"/>
  <c r="G129" i="3" s="1"/>
  <c r="F130" i="3"/>
  <c r="G130" i="3" s="1"/>
  <c r="F131" i="3"/>
  <c r="G131" i="3" s="1"/>
  <c r="F132" i="3"/>
  <c r="G132" i="3" s="1"/>
  <c r="F133" i="3"/>
  <c r="G133" i="3" s="1"/>
  <c r="F134" i="3"/>
  <c r="G134" i="3" s="1"/>
  <c r="F135" i="3"/>
  <c r="G135" i="3" s="1"/>
  <c r="F136" i="3"/>
  <c r="G136" i="3" s="1"/>
  <c r="F137" i="3"/>
  <c r="G137" i="3" s="1"/>
  <c r="F138" i="3"/>
  <c r="G138" i="3" s="1"/>
  <c r="F139" i="3"/>
  <c r="G139" i="3" s="1"/>
  <c r="F140" i="3"/>
  <c r="G140" i="3" s="1"/>
  <c r="F141" i="3"/>
  <c r="G141" i="3" s="1"/>
  <c r="F142" i="3"/>
  <c r="G142" i="3" s="1"/>
  <c r="F143" i="3"/>
  <c r="G143" i="3" s="1"/>
  <c r="F144" i="3"/>
  <c r="G144" i="3" s="1"/>
  <c r="F145" i="3"/>
  <c r="G145" i="3" s="1"/>
  <c r="F146" i="3"/>
  <c r="G146" i="3" s="1"/>
  <c r="F147" i="3"/>
  <c r="G147" i="3" s="1"/>
  <c r="F148" i="3"/>
  <c r="G148" i="3" s="1"/>
  <c r="F149" i="3"/>
  <c r="G149" i="3" s="1"/>
  <c r="F150" i="3"/>
  <c r="G150" i="3" s="1"/>
  <c r="F151" i="3"/>
  <c r="G151" i="3" s="1"/>
  <c r="F152" i="3"/>
  <c r="G152" i="3" s="1"/>
  <c r="F153" i="3"/>
  <c r="G153" i="3" s="1"/>
  <c r="F154" i="3"/>
  <c r="G154" i="3" s="1"/>
  <c r="F155" i="3"/>
  <c r="G155" i="3" s="1"/>
  <c r="F156" i="3"/>
  <c r="G156" i="3" s="1"/>
  <c r="F157" i="3"/>
  <c r="G157" i="3" s="1"/>
  <c r="F158" i="3"/>
  <c r="G158" i="3" s="1"/>
  <c r="F159" i="3"/>
  <c r="G159" i="3" s="1"/>
  <c r="F160" i="3"/>
  <c r="G160" i="3" s="1"/>
  <c r="F161" i="3"/>
  <c r="G161" i="3" s="1"/>
  <c r="F162" i="3"/>
  <c r="G162" i="3" s="1"/>
  <c r="F163" i="3"/>
  <c r="G163" i="3" s="1"/>
  <c r="F164" i="3"/>
  <c r="G164" i="3" s="1"/>
  <c r="F165" i="3"/>
  <c r="G165" i="3" s="1"/>
  <c r="F166" i="3"/>
  <c r="G166" i="3" s="1"/>
  <c r="F167" i="3"/>
  <c r="G167" i="3" s="1"/>
  <c r="F168" i="3"/>
  <c r="G168" i="3" s="1"/>
  <c r="F169" i="3"/>
  <c r="G169" i="3" s="1"/>
  <c r="F170" i="3"/>
  <c r="G170" i="3" s="1"/>
  <c r="F171" i="3"/>
  <c r="G171" i="3" s="1"/>
  <c r="F172" i="3"/>
  <c r="G172" i="3" s="1"/>
  <c r="F173" i="3"/>
  <c r="G173" i="3" s="1"/>
  <c r="F174" i="3"/>
  <c r="G174" i="3" s="1"/>
  <c r="F175" i="3"/>
  <c r="G175" i="3" s="1"/>
  <c r="F176" i="3"/>
  <c r="G176" i="3" s="1"/>
  <c r="F177" i="3"/>
  <c r="G177" i="3" s="1"/>
  <c r="F178" i="3"/>
  <c r="G178" i="3" s="1"/>
  <c r="F179" i="3"/>
  <c r="G179" i="3" s="1"/>
  <c r="F180" i="3"/>
  <c r="G180" i="3" s="1"/>
  <c r="F181" i="3"/>
  <c r="G181" i="3" s="1"/>
  <c r="F182" i="3"/>
  <c r="G182" i="3" s="1"/>
  <c r="F183" i="3"/>
  <c r="G183" i="3" s="1"/>
  <c r="F184" i="3"/>
  <c r="G184" i="3" s="1"/>
  <c r="F185" i="3"/>
  <c r="G185" i="3" s="1"/>
  <c r="F186" i="3"/>
  <c r="G186" i="3" s="1"/>
  <c r="F187" i="3"/>
  <c r="G187" i="3" s="1"/>
  <c r="F188" i="3"/>
  <c r="G188" i="3" s="1"/>
  <c r="F189" i="3"/>
  <c r="G189" i="3" s="1"/>
  <c r="F190" i="3"/>
  <c r="G190" i="3" s="1"/>
  <c r="F191" i="3"/>
  <c r="G191" i="3" s="1"/>
  <c r="F192" i="3"/>
  <c r="G192" i="3" s="1"/>
  <c r="F193" i="3"/>
  <c r="G193" i="3" s="1"/>
  <c r="F194" i="3"/>
  <c r="G194" i="3" s="1"/>
  <c r="F195" i="3"/>
  <c r="G195" i="3" s="1"/>
  <c r="F196" i="3"/>
  <c r="G196" i="3" s="1"/>
  <c r="F197" i="3"/>
  <c r="G197" i="3" s="1"/>
  <c r="F198" i="3"/>
  <c r="G198" i="3" s="1"/>
  <c r="F199" i="3"/>
  <c r="G199" i="3" s="1"/>
  <c r="F200" i="3"/>
  <c r="G200" i="3" s="1"/>
  <c r="F201" i="3"/>
  <c r="G201" i="3" s="1"/>
  <c r="F202" i="3"/>
  <c r="G202" i="3" s="1"/>
  <c r="F203" i="3"/>
  <c r="G203" i="3" s="1"/>
  <c r="F204" i="3"/>
  <c r="G204" i="3" s="1"/>
  <c r="F205" i="3"/>
  <c r="G205" i="3" s="1"/>
  <c r="F206" i="3"/>
  <c r="G206" i="3" s="1"/>
  <c r="F207" i="3"/>
  <c r="G207" i="3" s="1"/>
  <c r="F208" i="3"/>
  <c r="G208" i="3" s="1"/>
  <c r="F209" i="3"/>
  <c r="G209" i="3" s="1"/>
  <c r="F210" i="3"/>
  <c r="G210" i="3" s="1"/>
  <c r="F211" i="3"/>
  <c r="G211" i="3" s="1"/>
  <c r="F212" i="3"/>
  <c r="G212" i="3" s="1"/>
  <c r="F213" i="3"/>
  <c r="G213" i="3" s="1"/>
  <c r="F214" i="3"/>
  <c r="G214" i="3" s="1"/>
  <c r="A215" i="3"/>
  <c r="F215" i="3"/>
  <c r="G215" i="3" s="1"/>
  <c r="A216" i="3"/>
  <c r="F216" i="3"/>
  <c r="G216" i="3" s="1"/>
  <c r="A217" i="3"/>
  <c r="F217" i="3"/>
  <c r="G217" i="3" s="1"/>
  <c r="A218" i="3"/>
  <c r="F218" i="3"/>
  <c r="G218" i="3" s="1"/>
  <c r="A219" i="3"/>
  <c r="F219" i="3"/>
  <c r="G219" i="3" s="1"/>
  <c r="A220" i="3"/>
  <c r="F220" i="3"/>
  <c r="G220" i="3" s="1"/>
  <c r="A221" i="3"/>
  <c r="F221" i="3"/>
  <c r="G221" i="3" s="1"/>
  <c r="A222" i="3"/>
  <c r="F222" i="3"/>
  <c r="G222" i="3" s="1"/>
  <c r="A223" i="3"/>
  <c r="F223" i="3"/>
  <c r="G223" i="3" s="1"/>
  <c r="A224" i="3"/>
  <c r="F224" i="3"/>
  <c r="G224" i="3" s="1"/>
  <c r="A225" i="3"/>
  <c r="F225" i="3"/>
  <c r="G225" i="3" s="1"/>
  <c r="A226" i="3"/>
  <c r="F226" i="3"/>
  <c r="G226" i="3" s="1"/>
  <c r="A227" i="3"/>
  <c r="F227" i="3"/>
  <c r="G227" i="3" s="1"/>
  <c r="A228" i="3"/>
  <c r="F228" i="3"/>
  <c r="G228" i="3" s="1"/>
  <c r="A229" i="3"/>
  <c r="F229" i="3"/>
  <c r="G229" i="3" s="1"/>
  <c r="A230" i="3"/>
  <c r="F230" i="3"/>
  <c r="G230" i="3" s="1"/>
  <c r="A231" i="3"/>
  <c r="F231" i="3"/>
  <c r="G231" i="3" s="1"/>
  <c r="A232" i="3"/>
  <c r="F232" i="3"/>
  <c r="G232" i="3" s="1"/>
  <c r="A233" i="3"/>
  <c r="F233" i="3"/>
  <c r="G233" i="3" s="1"/>
  <c r="A234" i="3"/>
  <c r="F234" i="3"/>
  <c r="G234" i="3" s="1"/>
  <c r="A235" i="3"/>
  <c r="F235" i="3"/>
  <c r="G235" i="3" s="1"/>
  <c r="A236" i="3"/>
  <c r="F236" i="3"/>
  <c r="G236" i="3" s="1"/>
  <c r="A237" i="3"/>
  <c r="F237" i="3"/>
  <c r="G237" i="3" s="1"/>
  <c r="A238" i="3"/>
  <c r="F238" i="3"/>
  <c r="G238" i="3" s="1"/>
  <c r="A239" i="3"/>
  <c r="F239" i="3"/>
  <c r="G239" i="3" s="1"/>
  <c r="A240" i="3"/>
  <c r="F240" i="3"/>
  <c r="G240" i="3" s="1"/>
  <c r="A241" i="3"/>
  <c r="F241" i="3"/>
  <c r="G241" i="3" s="1"/>
  <c r="A242" i="3"/>
  <c r="F242" i="3"/>
  <c r="G242" i="3" s="1"/>
  <c r="A243" i="3"/>
  <c r="F243" i="3"/>
  <c r="G243" i="3" s="1"/>
  <c r="A244" i="3"/>
  <c r="F244" i="3"/>
  <c r="G244" i="3" s="1"/>
  <c r="A245" i="3"/>
  <c r="F245" i="3"/>
  <c r="G245" i="3" s="1"/>
  <c r="A246" i="3"/>
  <c r="F246" i="3"/>
  <c r="G246" i="3" s="1"/>
  <c r="A247" i="3"/>
  <c r="F247" i="3"/>
  <c r="G247" i="3" s="1"/>
  <c r="A248" i="3"/>
  <c r="F248" i="3"/>
  <c r="G248" i="3" s="1"/>
  <c r="A249" i="3"/>
  <c r="F249" i="3"/>
  <c r="G249" i="3" s="1"/>
  <c r="A250" i="3"/>
  <c r="F250" i="3"/>
  <c r="G250" i="3" s="1"/>
  <c r="A251" i="3"/>
  <c r="F251" i="3"/>
  <c r="G251" i="3" s="1"/>
  <c r="A252" i="3"/>
  <c r="F252" i="3"/>
  <c r="G252" i="3" s="1"/>
  <c r="A253" i="3"/>
  <c r="F253" i="3"/>
  <c r="G253" i="3" s="1"/>
  <c r="A254" i="3"/>
  <c r="F254" i="3"/>
  <c r="G254" i="3" s="1"/>
  <c r="A255" i="3"/>
  <c r="F255" i="3"/>
  <c r="G255" i="3" s="1"/>
  <c r="A256" i="3"/>
  <c r="F256" i="3"/>
  <c r="G256" i="3" s="1"/>
  <c r="A257" i="3"/>
  <c r="F257" i="3"/>
  <c r="G257" i="3" s="1"/>
  <c r="A258" i="3"/>
  <c r="F258" i="3"/>
  <c r="G258" i="3" s="1"/>
  <c r="A259" i="3"/>
  <c r="F259" i="3"/>
  <c r="G259" i="3" s="1"/>
  <c r="A260" i="3"/>
  <c r="F260" i="3"/>
  <c r="G260" i="3" s="1"/>
  <c r="A261" i="3"/>
  <c r="F261" i="3"/>
  <c r="G261" i="3" s="1"/>
  <c r="A262" i="3"/>
  <c r="F262" i="3"/>
  <c r="G262" i="3" s="1"/>
  <c r="A263" i="3"/>
  <c r="F263" i="3"/>
  <c r="G263" i="3" s="1"/>
  <c r="A264" i="3"/>
  <c r="F264" i="3"/>
  <c r="G264" i="3" s="1"/>
  <c r="A265" i="3"/>
  <c r="F265" i="3"/>
  <c r="G265" i="3" s="1"/>
  <c r="A266" i="3"/>
  <c r="F266" i="3"/>
  <c r="G266" i="3" s="1"/>
  <c r="A267" i="3"/>
  <c r="F267" i="3"/>
  <c r="G267" i="3" s="1"/>
  <c r="A268" i="3"/>
  <c r="F268" i="3"/>
  <c r="G268" i="3" s="1"/>
  <c r="A269" i="3"/>
  <c r="F269" i="3"/>
  <c r="G269" i="3" s="1"/>
  <c r="A270" i="3"/>
  <c r="F270" i="3"/>
  <c r="G270" i="3" s="1"/>
  <c r="A271" i="3"/>
  <c r="F271" i="3"/>
  <c r="G271" i="3" s="1"/>
  <c r="A272" i="3"/>
  <c r="F272" i="3"/>
  <c r="G272" i="3" s="1"/>
  <c r="A273" i="3"/>
  <c r="F273" i="3"/>
  <c r="G273" i="3" s="1"/>
  <c r="A274" i="3"/>
  <c r="F274" i="3"/>
  <c r="G274" i="3" s="1"/>
  <c r="A275" i="3"/>
  <c r="F275" i="3"/>
  <c r="G275" i="3" s="1"/>
  <c r="A276" i="3"/>
  <c r="F276" i="3"/>
  <c r="G276" i="3" s="1"/>
  <c r="A277" i="3"/>
  <c r="F277" i="3"/>
  <c r="G277" i="3" s="1"/>
  <c r="A278" i="3"/>
  <c r="F278" i="3"/>
  <c r="G278" i="3" s="1"/>
  <c r="A279" i="3"/>
  <c r="F279" i="3"/>
  <c r="G279" i="3" s="1"/>
  <c r="A280" i="3"/>
  <c r="F280" i="3"/>
  <c r="G280" i="3" s="1"/>
  <c r="A281" i="3"/>
  <c r="F281" i="3"/>
  <c r="G281" i="3" s="1"/>
  <c r="A282" i="3"/>
  <c r="F282" i="3"/>
  <c r="G282" i="3" s="1"/>
  <c r="A283" i="3"/>
  <c r="F283" i="3"/>
  <c r="G283" i="3" s="1"/>
  <c r="A284" i="3"/>
  <c r="F284" i="3"/>
  <c r="G284" i="3" s="1"/>
  <c r="A285" i="3"/>
  <c r="F285" i="3"/>
  <c r="G285" i="3" s="1"/>
  <c r="A286" i="3"/>
  <c r="F286" i="3"/>
  <c r="G286" i="3" s="1"/>
  <c r="A287" i="3"/>
  <c r="F287" i="3"/>
  <c r="G287" i="3" s="1"/>
  <c r="A288" i="3"/>
  <c r="F288" i="3"/>
  <c r="G288" i="3" s="1"/>
  <c r="A289" i="3"/>
  <c r="F289" i="3"/>
  <c r="G289" i="3" s="1"/>
  <c r="A290" i="3"/>
  <c r="F290" i="3"/>
  <c r="G290" i="3" s="1"/>
  <c r="A291" i="3"/>
  <c r="F291" i="3"/>
  <c r="G291" i="3" s="1"/>
  <c r="A292" i="3"/>
  <c r="F292" i="3"/>
  <c r="G292" i="3" s="1"/>
  <c r="A293" i="3"/>
  <c r="F293" i="3"/>
  <c r="G293" i="3" s="1"/>
  <c r="A294" i="3"/>
  <c r="F294" i="3"/>
  <c r="G294" i="3" s="1"/>
  <c r="A295" i="3"/>
  <c r="F295" i="3"/>
  <c r="G295" i="3" s="1"/>
  <c r="A296" i="3"/>
  <c r="F296" i="3"/>
  <c r="G296" i="3" s="1"/>
  <c r="A297" i="3"/>
  <c r="F297" i="3"/>
  <c r="G297" i="3" s="1"/>
  <c r="A298" i="3"/>
  <c r="F298" i="3"/>
  <c r="G298" i="3" s="1"/>
  <c r="A299" i="3"/>
  <c r="F299" i="3"/>
  <c r="G299" i="3" s="1"/>
  <c r="A300" i="3"/>
  <c r="F300" i="3"/>
  <c r="G300" i="3" s="1"/>
  <c r="A301" i="3"/>
  <c r="F301" i="3"/>
  <c r="G301" i="3" s="1"/>
  <c r="A302" i="3"/>
  <c r="F302" i="3"/>
  <c r="G302" i="3" s="1"/>
  <c r="A303" i="3"/>
  <c r="F303" i="3"/>
  <c r="G303" i="3" s="1"/>
  <c r="A304" i="3"/>
  <c r="F304" i="3"/>
  <c r="G304" i="3" s="1"/>
  <c r="B305" i="3"/>
  <c r="F305" i="3"/>
  <c r="G305" i="3" s="1"/>
  <c r="B306" i="3"/>
  <c r="F306" i="3"/>
  <c r="G306" i="3" s="1"/>
  <c r="B307" i="3"/>
  <c r="F307" i="3"/>
  <c r="G307" i="3" s="1"/>
  <c r="B308" i="3"/>
  <c r="F308" i="3"/>
  <c r="G308" i="3" s="1"/>
  <c r="B309" i="3"/>
  <c r="F309" i="3"/>
  <c r="G309" i="3" s="1"/>
  <c r="B310" i="3"/>
  <c r="F310" i="3"/>
  <c r="G310" i="3" s="1"/>
  <c r="B311" i="3"/>
  <c r="F311" i="3"/>
  <c r="G311" i="3" s="1"/>
  <c r="B312" i="3"/>
  <c r="F312" i="3"/>
  <c r="G312" i="3" s="1"/>
  <c r="B313" i="3"/>
  <c r="F313" i="3"/>
  <c r="G313" i="3" s="1"/>
  <c r="B314" i="3"/>
  <c r="F314" i="3"/>
  <c r="G314" i="3" s="1"/>
  <c r="B315" i="3"/>
  <c r="F315" i="3"/>
  <c r="G315" i="3" s="1"/>
  <c r="B316" i="3"/>
  <c r="F316" i="3"/>
  <c r="G316" i="3" s="1"/>
  <c r="B317" i="3"/>
  <c r="F317" i="3"/>
  <c r="G317" i="3" s="1"/>
  <c r="B318" i="3"/>
  <c r="F318" i="3"/>
  <c r="G318" i="3" s="1"/>
  <c r="B319" i="3"/>
  <c r="F319" i="3"/>
  <c r="G319" i="3" s="1"/>
  <c r="B320" i="3"/>
  <c r="F320" i="3"/>
  <c r="G320" i="3" s="1"/>
  <c r="B321" i="3"/>
  <c r="F321" i="3"/>
  <c r="G321" i="3" s="1"/>
  <c r="B322" i="3"/>
  <c r="F322" i="3"/>
  <c r="G322" i="3" s="1"/>
  <c r="B323" i="3"/>
  <c r="F323" i="3"/>
  <c r="G323" i="3" s="1"/>
  <c r="B324" i="3"/>
  <c r="F324" i="3"/>
  <c r="G324" i="3" s="1"/>
  <c r="B325" i="3"/>
  <c r="F325" i="3"/>
  <c r="G325" i="3" s="1"/>
  <c r="B326" i="3"/>
  <c r="F326" i="3"/>
  <c r="G326" i="3" s="1"/>
  <c r="B327" i="3"/>
  <c r="F327" i="3"/>
  <c r="G327" i="3" s="1"/>
  <c r="B328" i="3"/>
  <c r="F328" i="3"/>
  <c r="G328" i="3" s="1"/>
  <c r="B329" i="3"/>
  <c r="F329" i="3"/>
  <c r="G329" i="3" s="1"/>
  <c r="B330" i="3"/>
  <c r="F330" i="3"/>
  <c r="G330" i="3" s="1"/>
  <c r="B331" i="3"/>
  <c r="F331" i="3"/>
  <c r="G331" i="3" s="1"/>
  <c r="B332" i="3"/>
  <c r="F332" i="3"/>
  <c r="G332" i="3" s="1"/>
  <c r="B333" i="3"/>
  <c r="F333" i="3"/>
  <c r="G333" i="3" s="1"/>
  <c r="B334" i="3"/>
  <c r="F334" i="3"/>
  <c r="G334" i="3" s="1"/>
  <c r="B335" i="3"/>
  <c r="F335" i="3"/>
  <c r="G335" i="3" s="1"/>
  <c r="B336" i="3"/>
  <c r="F336" i="3"/>
  <c r="G336" i="3" s="1"/>
  <c r="B337" i="3"/>
  <c r="F337" i="3"/>
  <c r="G337" i="3" s="1"/>
  <c r="B338" i="3"/>
  <c r="F338" i="3"/>
  <c r="G338" i="3" s="1"/>
  <c r="B339" i="3"/>
  <c r="F339" i="3"/>
  <c r="G339" i="3" s="1"/>
  <c r="B340" i="3"/>
  <c r="F340" i="3"/>
  <c r="G340" i="3" s="1"/>
  <c r="B341" i="3"/>
  <c r="F341" i="3"/>
  <c r="G341" i="3" s="1"/>
  <c r="B342" i="3"/>
  <c r="F342" i="3"/>
  <c r="G342" i="3" s="1"/>
  <c r="B343" i="3"/>
  <c r="F343" i="3"/>
  <c r="G343" i="3" s="1"/>
  <c r="B344" i="3"/>
  <c r="F344" i="3"/>
  <c r="G344" i="3" s="1"/>
  <c r="B345" i="3"/>
  <c r="F345" i="3"/>
  <c r="G345" i="3" s="1"/>
  <c r="B346" i="3"/>
  <c r="F346" i="3"/>
  <c r="G346" i="3" s="1"/>
  <c r="B347" i="3"/>
  <c r="F347" i="3"/>
  <c r="G347" i="3" s="1"/>
  <c r="B348" i="3"/>
  <c r="F348" i="3"/>
  <c r="G348" i="3" s="1"/>
  <c r="B349" i="3"/>
  <c r="F349" i="3"/>
  <c r="G349" i="3" s="1"/>
  <c r="B350" i="3"/>
  <c r="F350" i="3"/>
  <c r="G350" i="3" s="1"/>
  <c r="B351" i="3"/>
  <c r="F351" i="3"/>
  <c r="G351" i="3" s="1"/>
  <c r="B352" i="3"/>
  <c r="F352" i="3"/>
  <c r="G352" i="3" s="1"/>
  <c r="B353" i="3"/>
  <c r="F353" i="3"/>
  <c r="G353" i="3" s="1"/>
  <c r="B354" i="3"/>
  <c r="F354" i="3"/>
  <c r="G354" i="3" s="1"/>
  <c r="B355" i="3"/>
  <c r="F355" i="3"/>
  <c r="G355" i="3" s="1"/>
  <c r="B356" i="3"/>
  <c r="F356" i="3"/>
  <c r="G356" i="3" s="1"/>
  <c r="B357" i="3"/>
  <c r="F357" i="3"/>
  <c r="G357" i="3" s="1"/>
  <c r="B358" i="3"/>
  <c r="F358" i="3"/>
  <c r="G358" i="3" s="1"/>
  <c r="B359" i="3"/>
  <c r="F359" i="3"/>
  <c r="G359" i="3" s="1"/>
  <c r="B360" i="3"/>
  <c r="F360" i="3"/>
  <c r="G360" i="3" s="1"/>
  <c r="B361" i="3"/>
  <c r="F361" i="3"/>
  <c r="G361" i="3" s="1"/>
  <c r="B362" i="3"/>
  <c r="F362" i="3"/>
  <c r="G362" i="3" s="1"/>
  <c r="B363" i="3"/>
  <c r="F363" i="3"/>
  <c r="G363" i="3" s="1"/>
  <c r="B364" i="3"/>
  <c r="F364" i="3"/>
  <c r="G364" i="3" s="1"/>
  <c r="B365" i="3"/>
  <c r="F365" i="3"/>
  <c r="G365" i="3" s="1"/>
  <c r="B366" i="3"/>
  <c r="F366" i="3"/>
  <c r="G366" i="3" s="1"/>
  <c r="B367" i="3"/>
  <c r="F367" i="3"/>
  <c r="G367" i="3" s="1"/>
  <c r="B368" i="3"/>
  <c r="F368" i="3"/>
  <c r="G368" i="3" s="1"/>
  <c r="B369" i="3"/>
  <c r="F369" i="3"/>
  <c r="G369" i="3" s="1"/>
  <c r="B370" i="3"/>
  <c r="F370" i="3"/>
  <c r="G370" i="3" s="1"/>
  <c r="B371" i="3"/>
  <c r="F371" i="3"/>
  <c r="G371" i="3" s="1"/>
  <c r="B372" i="3"/>
  <c r="F372" i="3"/>
  <c r="G372" i="3" s="1"/>
  <c r="B373" i="3"/>
  <c r="F373" i="3"/>
  <c r="G373" i="3" s="1"/>
  <c r="B374" i="3"/>
  <c r="F374" i="3"/>
  <c r="G374" i="3" s="1"/>
  <c r="B375" i="3"/>
  <c r="F375" i="3"/>
  <c r="G375" i="3" s="1"/>
  <c r="F376" i="3"/>
  <c r="G376" i="3" s="1"/>
  <c r="F377" i="3"/>
  <c r="G377" i="3" s="1"/>
  <c r="B378" i="3"/>
  <c r="F378" i="3"/>
  <c r="G378" i="3" s="1"/>
  <c r="B379" i="3"/>
  <c r="F379" i="3"/>
  <c r="G379" i="3" s="1"/>
  <c r="B380" i="3"/>
  <c r="F380" i="3"/>
  <c r="G380" i="3" s="1"/>
  <c r="B381" i="3"/>
  <c r="F381" i="3"/>
  <c r="G381" i="3" s="1"/>
  <c r="F382" i="3"/>
  <c r="G382" i="3" s="1"/>
  <c r="F383" i="3"/>
  <c r="G383" i="3" s="1"/>
  <c r="B384" i="3"/>
  <c r="F384" i="3"/>
  <c r="G384" i="3" s="1"/>
  <c r="B385" i="3"/>
  <c r="F385" i="3"/>
  <c r="G385" i="3" s="1"/>
  <c r="B386" i="3"/>
  <c r="F386" i="3"/>
  <c r="G386" i="3" s="1"/>
  <c r="B387" i="3"/>
  <c r="F387" i="3"/>
  <c r="G387" i="3" s="1"/>
  <c r="B388" i="3"/>
  <c r="F388" i="3"/>
  <c r="G388" i="3" s="1"/>
  <c r="B389" i="3"/>
  <c r="F389" i="3"/>
  <c r="G389" i="3" s="1"/>
  <c r="B390" i="3"/>
  <c r="F390" i="3"/>
  <c r="G390" i="3" s="1"/>
  <c r="B391" i="3"/>
  <c r="F391" i="3"/>
  <c r="G391" i="3" s="1"/>
  <c r="B392" i="3"/>
  <c r="F392" i="3"/>
  <c r="G392" i="3" s="1"/>
  <c r="B393" i="3"/>
  <c r="F393" i="3"/>
  <c r="G393" i="3" s="1"/>
  <c r="B394" i="3"/>
  <c r="F394" i="3"/>
  <c r="G394" i="3" s="1"/>
  <c r="B395" i="3"/>
  <c r="F395" i="3"/>
  <c r="G395" i="3" s="1"/>
  <c r="B396" i="3"/>
  <c r="F396" i="3"/>
  <c r="G396" i="3" s="1"/>
  <c r="B397" i="3"/>
  <c r="F397" i="3"/>
  <c r="G397" i="3" s="1"/>
  <c r="B398" i="3"/>
  <c r="F398" i="3"/>
  <c r="G398" i="3" s="1"/>
  <c r="B399" i="3"/>
  <c r="F399" i="3"/>
  <c r="G399" i="3" s="1"/>
  <c r="B400" i="3"/>
  <c r="F400" i="3"/>
  <c r="G400" i="3" s="1"/>
  <c r="B401" i="3"/>
  <c r="F401" i="3"/>
  <c r="G401" i="3" s="1"/>
  <c r="B402" i="3"/>
  <c r="F402" i="3"/>
  <c r="G402" i="3" s="1"/>
  <c r="B403" i="3"/>
  <c r="F403" i="3"/>
  <c r="G403" i="3" s="1"/>
  <c r="B404" i="3"/>
  <c r="F404" i="3"/>
  <c r="G404" i="3" s="1"/>
  <c r="B405" i="3"/>
  <c r="F405" i="3"/>
  <c r="G405" i="3" s="1"/>
  <c r="B406" i="3"/>
  <c r="F406" i="3"/>
  <c r="G406" i="3" s="1"/>
  <c r="B407" i="3"/>
  <c r="F407" i="3"/>
  <c r="G407" i="3" s="1"/>
  <c r="B408" i="3"/>
  <c r="F408" i="3"/>
  <c r="G408" i="3" s="1"/>
  <c r="B409" i="3"/>
  <c r="F409" i="3"/>
  <c r="G409" i="3" s="1"/>
  <c r="B410" i="3"/>
  <c r="F410" i="3"/>
  <c r="G410" i="3" s="1"/>
  <c r="B411" i="3"/>
  <c r="F411" i="3"/>
  <c r="G411" i="3" s="1"/>
  <c r="I411" i="3"/>
  <c r="B412" i="3"/>
  <c r="F412" i="3"/>
  <c r="G412" i="3" s="1"/>
  <c r="B413" i="3"/>
  <c r="F413" i="3"/>
  <c r="G413" i="3" s="1"/>
  <c r="B414" i="3"/>
  <c r="F414" i="3"/>
  <c r="G414" i="3" s="1"/>
  <c r="B415" i="3"/>
  <c r="F415" i="3"/>
  <c r="G415" i="3" s="1"/>
  <c r="B416" i="3"/>
  <c r="F416" i="3"/>
  <c r="G416" i="3" s="1"/>
  <c r="B417" i="3"/>
  <c r="F417" i="3"/>
  <c r="G417" i="3" s="1"/>
  <c r="B418" i="3"/>
  <c r="F418" i="3"/>
  <c r="G418" i="3" s="1"/>
  <c r="B419" i="3"/>
  <c r="F419" i="3"/>
  <c r="G419" i="3" s="1"/>
  <c r="B420" i="3"/>
  <c r="F420" i="3"/>
  <c r="G420" i="3" s="1"/>
  <c r="B421" i="3"/>
  <c r="F421" i="3"/>
  <c r="G421" i="3" s="1"/>
  <c r="B422" i="3"/>
  <c r="F422" i="3"/>
  <c r="G422" i="3" s="1"/>
  <c r="B423" i="3"/>
  <c r="F423" i="3"/>
  <c r="G423" i="3" s="1"/>
  <c r="B424" i="3"/>
  <c r="F424" i="3"/>
  <c r="G424" i="3" s="1"/>
  <c r="B425" i="3"/>
  <c r="F425" i="3"/>
  <c r="G425" i="3" s="1"/>
  <c r="B426" i="3"/>
  <c r="F426" i="3"/>
  <c r="G426" i="3" s="1"/>
  <c r="B427" i="3"/>
  <c r="F427" i="3"/>
  <c r="G427" i="3" s="1"/>
  <c r="B428" i="3"/>
  <c r="F428" i="3"/>
  <c r="G428" i="3" s="1"/>
  <c r="B429" i="3"/>
  <c r="F429" i="3"/>
  <c r="G429" i="3" s="1"/>
  <c r="B430" i="3"/>
  <c r="F430" i="3"/>
  <c r="G430" i="3" s="1"/>
  <c r="B431" i="3"/>
  <c r="F431" i="3"/>
  <c r="G431" i="3" s="1"/>
  <c r="B432" i="3"/>
  <c r="F432" i="3"/>
  <c r="G432" i="3" s="1"/>
  <c r="B433" i="3"/>
  <c r="F433" i="3"/>
  <c r="G433" i="3" s="1"/>
  <c r="B434" i="3"/>
  <c r="F434" i="3"/>
  <c r="G434" i="3" s="1"/>
  <c r="B435" i="3"/>
  <c r="F435" i="3"/>
  <c r="G435" i="3" s="1"/>
  <c r="B436" i="3"/>
  <c r="F436" i="3"/>
  <c r="G436" i="3" s="1"/>
  <c r="B437" i="3"/>
  <c r="F437" i="3"/>
  <c r="G437" i="3" s="1"/>
  <c r="B438" i="3"/>
  <c r="F438" i="3"/>
  <c r="G438" i="3" s="1"/>
  <c r="B439" i="3"/>
  <c r="F439" i="3"/>
  <c r="G439" i="3" s="1"/>
  <c r="B440" i="3"/>
  <c r="F440" i="3"/>
  <c r="G440" i="3" s="1"/>
  <c r="B441" i="3"/>
  <c r="F441" i="3"/>
  <c r="G441" i="3" s="1"/>
  <c r="B442" i="3"/>
  <c r="F442" i="3"/>
  <c r="G442" i="3" s="1"/>
  <c r="B443" i="3"/>
  <c r="F443" i="3"/>
  <c r="G443" i="3" s="1"/>
  <c r="B444" i="3"/>
  <c r="F444" i="3"/>
  <c r="G444" i="3" s="1"/>
  <c r="B445" i="3"/>
  <c r="F445" i="3"/>
  <c r="G445" i="3" s="1"/>
  <c r="B446" i="3"/>
  <c r="F446" i="3"/>
  <c r="G446" i="3" s="1"/>
  <c r="B447" i="3"/>
  <c r="F447" i="3"/>
  <c r="G447" i="3" s="1"/>
  <c r="B448" i="3"/>
  <c r="F448" i="3"/>
  <c r="G448" i="3" s="1"/>
  <c r="B449" i="3"/>
  <c r="F449" i="3"/>
  <c r="G449" i="3" s="1"/>
  <c r="B450" i="3"/>
  <c r="F450" i="3"/>
  <c r="G450" i="3" s="1"/>
  <c r="B451" i="3"/>
  <c r="F451" i="3"/>
  <c r="G451" i="3" s="1"/>
  <c r="B452" i="3"/>
  <c r="F452" i="3"/>
  <c r="G452" i="3" s="1"/>
  <c r="B453" i="3"/>
  <c r="F453" i="3"/>
  <c r="G453" i="3" s="1"/>
  <c r="B454" i="3"/>
  <c r="F454" i="3"/>
  <c r="G454" i="3" s="1"/>
  <c r="B455" i="3"/>
  <c r="F455" i="3"/>
  <c r="G455" i="3" s="1"/>
  <c r="B456" i="3"/>
  <c r="F456" i="3"/>
  <c r="G456" i="3" s="1"/>
  <c r="B457" i="3"/>
  <c r="F457" i="3"/>
  <c r="G457" i="3" s="1"/>
  <c r="B458" i="3"/>
  <c r="F458" i="3"/>
  <c r="G458" i="3" s="1"/>
  <c r="B459" i="3"/>
  <c r="F459" i="3"/>
  <c r="G459" i="3" s="1"/>
  <c r="B460" i="3"/>
  <c r="F460" i="3"/>
  <c r="G460" i="3" s="1"/>
  <c r="B461" i="3"/>
  <c r="F461" i="3"/>
  <c r="G461" i="3" s="1"/>
  <c r="B462" i="3"/>
  <c r="F462" i="3"/>
  <c r="G462" i="3" s="1"/>
  <c r="B463" i="3"/>
  <c r="F463" i="3"/>
  <c r="G463" i="3" s="1"/>
  <c r="B464" i="3"/>
  <c r="F464" i="3"/>
  <c r="G464" i="3" s="1"/>
  <c r="B465" i="3"/>
  <c r="F465" i="3"/>
  <c r="G465" i="3" s="1"/>
  <c r="B466" i="3"/>
  <c r="F466" i="3"/>
  <c r="G466" i="3" s="1"/>
  <c r="B467" i="3"/>
  <c r="F467" i="3"/>
  <c r="G467" i="3" s="1"/>
  <c r="B468" i="3"/>
  <c r="F468" i="3"/>
  <c r="G468" i="3" s="1"/>
  <c r="B469" i="3"/>
  <c r="F469" i="3"/>
  <c r="G469" i="3" s="1"/>
  <c r="B470" i="3"/>
  <c r="F470" i="3"/>
  <c r="G470" i="3" s="1"/>
  <c r="B471" i="3"/>
  <c r="F471" i="3"/>
  <c r="G471" i="3" s="1"/>
  <c r="B472" i="3"/>
  <c r="F472" i="3"/>
  <c r="G472" i="3" s="1"/>
  <c r="B473" i="3"/>
  <c r="F473" i="3"/>
  <c r="G473" i="3" s="1"/>
  <c r="B474" i="3"/>
  <c r="F474" i="3"/>
  <c r="G474" i="3" s="1"/>
  <c r="B475" i="3"/>
  <c r="F475" i="3"/>
  <c r="G475" i="3" s="1"/>
  <c r="B476" i="3"/>
  <c r="F476" i="3"/>
  <c r="G476" i="3" s="1"/>
  <c r="B477" i="3"/>
  <c r="F477" i="3"/>
  <c r="G477" i="3" s="1"/>
  <c r="B478" i="3"/>
  <c r="F478" i="3"/>
  <c r="G478" i="3" s="1"/>
  <c r="B479" i="3"/>
  <c r="F479" i="3"/>
  <c r="G479" i="3" s="1"/>
  <c r="B480" i="3"/>
  <c r="F480" i="3"/>
  <c r="G480" i="3" s="1"/>
  <c r="B481" i="3"/>
  <c r="F481" i="3"/>
  <c r="G481" i="3" s="1"/>
  <c r="B482" i="3"/>
  <c r="F482" i="3"/>
  <c r="G482" i="3" s="1"/>
  <c r="B483" i="3"/>
  <c r="F483" i="3"/>
  <c r="G483" i="3" s="1"/>
  <c r="B484" i="3"/>
  <c r="F484" i="3"/>
  <c r="G484" i="3" s="1"/>
  <c r="B485" i="3"/>
  <c r="F485" i="3"/>
  <c r="G485" i="3" s="1"/>
  <c r="B486" i="3"/>
  <c r="F486" i="3"/>
  <c r="G486" i="3" s="1"/>
  <c r="B487" i="3"/>
  <c r="F487" i="3"/>
  <c r="G487" i="3" s="1"/>
  <c r="B488" i="3"/>
  <c r="F488" i="3"/>
  <c r="G488" i="3" s="1"/>
  <c r="B489" i="3"/>
  <c r="F489" i="3"/>
  <c r="G489" i="3" s="1"/>
  <c r="B490" i="3"/>
  <c r="F490" i="3"/>
  <c r="G490" i="3" s="1"/>
  <c r="B491" i="3"/>
  <c r="F491" i="3"/>
  <c r="G491" i="3" s="1"/>
  <c r="B492" i="3"/>
  <c r="F492" i="3"/>
  <c r="G492" i="3" s="1"/>
  <c r="B493" i="3"/>
  <c r="F493" i="3"/>
  <c r="G493" i="3" s="1"/>
  <c r="B494" i="3"/>
  <c r="F494" i="3"/>
  <c r="G494" i="3" s="1"/>
  <c r="B495" i="3"/>
  <c r="F495" i="3"/>
  <c r="G495" i="3" s="1"/>
  <c r="B496" i="3"/>
  <c r="F496" i="3"/>
  <c r="G496" i="3" s="1"/>
  <c r="B497" i="3"/>
  <c r="F497" i="3"/>
  <c r="G497" i="3" s="1"/>
  <c r="B498" i="3"/>
  <c r="F498" i="3"/>
  <c r="G498" i="3" s="1"/>
  <c r="B499" i="3"/>
  <c r="F499" i="3"/>
  <c r="G499" i="3" s="1"/>
  <c r="B500" i="3"/>
  <c r="F500" i="3"/>
  <c r="G500" i="3" s="1"/>
  <c r="B501" i="3"/>
  <c r="F501" i="3"/>
  <c r="G501" i="3" s="1"/>
  <c r="B502" i="3"/>
  <c r="F502" i="3"/>
  <c r="G502" i="3" s="1"/>
  <c r="B503" i="3"/>
  <c r="F503" i="3"/>
  <c r="G503" i="3" s="1"/>
  <c r="B504" i="3"/>
  <c r="F504" i="3"/>
  <c r="G504" i="3" s="1"/>
  <c r="B505" i="3"/>
  <c r="F505" i="3"/>
  <c r="G505" i="3" s="1"/>
  <c r="B506" i="3"/>
  <c r="F506" i="3"/>
  <c r="G506" i="3" s="1"/>
  <c r="B507" i="3"/>
  <c r="F507" i="3"/>
  <c r="G507" i="3" s="1"/>
  <c r="B508" i="3"/>
  <c r="F508" i="3"/>
  <c r="G508" i="3" s="1"/>
  <c r="B509" i="3"/>
  <c r="F509" i="3"/>
  <c r="G509" i="3" s="1"/>
  <c r="B510" i="3"/>
  <c r="F510" i="3"/>
  <c r="G510" i="3" s="1"/>
  <c r="B511" i="3"/>
  <c r="F511" i="3"/>
  <c r="G511" i="3" s="1"/>
  <c r="B512" i="3"/>
  <c r="F512" i="3"/>
  <c r="G512" i="3" s="1"/>
  <c r="B513" i="3"/>
  <c r="F513" i="3"/>
  <c r="G513" i="3" s="1"/>
  <c r="B514" i="3"/>
  <c r="F514" i="3"/>
  <c r="G514" i="3" s="1"/>
  <c r="B515" i="3"/>
  <c r="F515" i="3"/>
  <c r="G515" i="3" s="1"/>
  <c r="B516" i="3"/>
  <c r="F516" i="3"/>
  <c r="G516" i="3" s="1"/>
  <c r="B517" i="3"/>
  <c r="F517" i="3"/>
  <c r="G517" i="3" s="1"/>
  <c r="B518" i="3"/>
  <c r="F518" i="3"/>
  <c r="G518" i="3" s="1"/>
  <c r="F519" i="3"/>
  <c r="G519" i="3" s="1"/>
  <c r="F520" i="3"/>
  <c r="G520" i="3" s="1"/>
  <c r="F521" i="3"/>
  <c r="G521" i="3" s="1"/>
  <c r="F522" i="3"/>
  <c r="G522" i="3" s="1"/>
  <c r="F523" i="3"/>
  <c r="G523" i="3" s="1"/>
  <c r="F524" i="3"/>
  <c r="G524" i="3" s="1"/>
  <c r="F525" i="3"/>
  <c r="G525" i="3" s="1"/>
  <c r="F526" i="3"/>
  <c r="G526" i="3" s="1"/>
  <c r="F527" i="3"/>
  <c r="G527" i="3" s="1"/>
  <c r="F528" i="3"/>
  <c r="G528" i="3" s="1"/>
  <c r="F529" i="3"/>
  <c r="G529" i="3" s="1"/>
  <c r="F530" i="3"/>
  <c r="G530" i="3" s="1"/>
  <c r="F531" i="3"/>
  <c r="G531" i="3" s="1"/>
  <c r="F532" i="3"/>
  <c r="G532" i="3" s="1"/>
  <c r="F533" i="3"/>
  <c r="G533" i="3" s="1"/>
  <c r="F534" i="3"/>
  <c r="G534" i="3" s="1"/>
  <c r="F535" i="3"/>
  <c r="G535" i="3" s="1"/>
  <c r="F536" i="3"/>
  <c r="G536" i="3" s="1"/>
  <c r="F537" i="3"/>
  <c r="G537" i="3" s="1"/>
  <c r="F538" i="3"/>
  <c r="G538" i="3" s="1"/>
  <c r="F539" i="3"/>
  <c r="G539" i="3" s="1"/>
  <c r="F540" i="3"/>
  <c r="G540" i="3" s="1"/>
  <c r="F541" i="3"/>
  <c r="G541" i="3" s="1"/>
  <c r="F542" i="3"/>
  <c r="G542" i="3" s="1"/>
  <c r="F543" i="3"/>
  <c r="G543" i="3" s="1"/>
  <c r="F544" i="3"/>
  <c r="G544" i="3" s="1"/>
  <c r="F545" i="3"/>
  <c r="G545" i="3" s="1"/>
  <c r="F546" i="3"/>
  <c r="G546" i="3" s="1"/>
  <c r="F547" i="3"/>
  <c r="G547" i="3" s="1"/>
  <c r="F548" i="3"/>
  <c r="G548" i="3" s="1"/>
  <c r="F549" i="3"/>
  <c r="G549" i="3" s="1"/>
  <c r="F550" i="3"/>
  <c r="G550" i="3" s="1"/>
  <c r="F551" i="3"/>
  <c r="G551" i="3" s="1"/>
  <c r="F552" i="3"/>
  <c r="G552" i="3" s="1"/>
  <c r="F553" i="3"/>
  <c r="G553" i="3" s="1"/>
  <c r="F554" i="3"/>
  <c r="G554" i="3" s="1"/>
  <c r="F555" i="3"/>
  <c r="G555" i="3" s="1"/>
  <c r="F556" i="3"/>
  <c r="G556" i="3" s="1"/>
  <c r="F557" i="3"/>
  <c r="G557" i="3" s="1"/>
  <c r="F558" i="3"/>
  <c r="G558" i="3" s="1"/>
  <c r="F559" i="3"/>
  <c r="G559" i="3" s="1"/>
  <c r="F560" i="3"/>
  <c r="G560" i="3" s="1"/>
  <c r="F561" i="3"/>
  <c r="G561" i="3" s="1"/>
  <c r="F562" i="3"/>
  <c r="G562" i="3" s="1"/>
  <c r="F563" i="3"/>
  <c r="G563" i="3" s="1"/>
  <c r="F564" i="3"/>
  <c r="G564" i="3" s="1"/>
  <c r="F565" i="3"/>
  <c r="G565" i="3" s="1"/>
  <c r="F566" i="3"/>
  <c r="G566" i="3" s="1"/>
  <c r="F567" i="3"/>
  <c r="G567" i="3" s="1"/>
  <c r="F568" i="3"/>
  <c r="G568" i="3" s="1"/>
  <c r="F569" i="3"/>
  <c r="G569" i="3" s="1"/>
  <c r="F570" i="3"/>
  <c r="G570" i="3" s="1"/>
  <c r="F571" i="3"/>
  <c r="G571" i="3" s="1"/>
  <c r="F572" i="3"/>
  <c r="G572" i="3" s="1"/>
  <c r="A573" i="3"/>
  <c r="B573" i="3"/>
  <c r="F573" i="3"/>
  <c r="G573" i="3" s="1"/>
  <c r="A574" i="3"/>
  <c r="B574" i="3"/>
  <c r="F574" i="3"/>
  <c r="G574" i="3" s="1"/>
  <c r="A575" i="3"/>
  <c r="B575" i="3"/>
  <c r="F575" i="3"/>
  <c r="G575" i="3" s="1"/>
  <c r="A576" i="3"/>
  <c r="B576" i="3"/>
  <c r="F576" i="3"/>
  <c r="G576" i="3" s="1"/>
  <c r="A577" i="3"/>
  <c r="B577" i="3"/>
  <c r="F577" i="3"/>
  <c r="G577" i="3" s="1"/>
  <c r="F578" i="3"/>
  <c r="G578" i="3" s="1"/>
  <c r="F579" i="3"/>
  <c r="G579" i="3" s="1"/>
  <c r="F580" i="3"/>
  <c r="G580" i="3" s="1"/>
  <c r="F581" i="3"/>
  <c r="G581" i="3" s="1"/>
  <c r="F582" i="3"/>
  <c r="G582" i="3" s="1"/>
  <c r="F583" i="3"/>
  <c r="G583" i="3" s="1"/>
  <c r="F584" i="3"/>
  <c r="G584" i="3" s="1"/>
  <c r="F585" i="3"/>
  <c r="G585" i="3" s="1"/>
  <c r="F586" i="3"/>
  <c r="G586" i="3" s="1"/>
  <c r="F587" i="3"/>
  <c r="G587" i="3" s="1"/>
  <c r="F588" i="3"/>
  <c r="G588" i="3" s="1"/>
  <c r="F589" i="3"/>
  <c r="G589" i="3" s="1"/>
  <c r="F590" i="3"/>
  <c r="G590" i="3" s="1"/>
  <c r="F591" i="3"/>
  <c r="G591" i="3" s="1"/>
  <c r="F592" i="3"/>
  <c r="G592" i="3" s="1"/>
  <c r="A593" i="3"/>
  <c r="F593" i="3"/>
  <c r="G593" i="3" s="1"/>
  <c r="F594" i="3"/>
  <c r="G594" i="3" s="1"/>
  <c r="F595" i="3"/>
  <c r="G595" i="3" s="1"/>
  <c r="F596" i="3"/>
  <c r="G596" i="3" s="1"/>
  <c r="F597" i="3"/>
  <c r="G597" i="3" s="1"/>
  <c r="F598" i="3"/>
  <c r="G598" i="3" s="1"/>
  <c r="F599" i="3"/>
  <c r="G599" i="3" s="1"/>
  <c r="A600" i="3"/>
  <c r="B600" i="3" s="1"/>
  <c r="A601" i="3" s="1"/>
  <c r="F600" i="3"/>
  <c r="G600" i="3" s="1"/>
  <c r="F601" i="3"/>
  <c r="G601" i="3" s="1"/>
  <c r="A602" i="3"/>
  <c r="F602" i="3"/>
  <c r="G602" i="3" s="1"/>
  <c r="A603" i="3"/>
  <c r="F603" i="3"/>
  <c r="G603" i="3" s="1"/>
  <c r="A604" i="3"/>
  <c r="F604" i="3"/>
  <c r="G604" i="3" s="1"/>
  <c r="A605" i="3"/>
  <c r="F605" i="3"/>
  <c r="G605" i="3" s="1"/>
  <c r="A606" i="3"/>
  <c r="F606" i="3"/>
  <c r="G606" i="3" s="1"/>
  <c r="A607" i="3"/>
  <c r="F607" i="3"/>
  <c r="G607" i="3" s="1"/>
  <c r="A608" i="3"/>
  <c r="B608" i="3" s="1"/>
  <c r="A609" i="3" s="1"/>
  <c r="B609" i="3" s="1"/>
  <c r="A610" i="3" s="1"/>
  <c r="B610" i="3" s="1"/>
  <c r="A611" i="3" s="1"/>
  <c r="B611" i="3" s="1"/>
  <c r="A612" i="3" s="1"/>
  <c r="B612" i="3" s="1"/>
  <c r="A613" i="3" s="1"/>
  <c r="B613" i="3" s="1"/>
  <c r="A614" i="3" s="1"/>
  <c r="B614" i="3" s="1"/>
  <c r="A615" i="3" s="1"/>
  <c r="B615" i="3" s="1"/>
  <c r="A616" i="3" s="1"/>
  <c r="F608" i="3"/>
  <c r="G608" i="3" s="1"/>
  <c r="F609" i="3"/>
  <c r="G609" i="3" s="1"/>
  <c r="F610" i="3"/>
  <c r="G610" i="3" s="1"/>
  <c r="F611" i="3"/>
  <c r="G611" i="3" s="1"/>
  <c r="F612" i="3"/>
  <c r="G612" i="3" s="1"/>
  <c r="F613" i="3"/>
  <c r="G613" i="3" s="1"/>
  <c r="F614" i="3"/>
  <c r="G614" i="3" s="1"/>
  <c r="F615" i="3"/>
  <c r="G615" i="3" s="1"/>
  <c r="F616" i="3"/>
  <c r="G616" i="3" s="1"/>
  <c r="A617" i="3"/>
  <c r="F617" i="3"/>
  <c r="G617" i="3" s="1"/>
  <c r="A618" i="3"/>
  <c r="F618" i="3"/>
  <c r="G618" i="3" s="1"/>
  <c r="A619" i="3"/>
  <c r="F619" i="3"/>
  <c r="G619" i="3" s="1"/>
  <c r="A620" i="3"/>
  <c r="F620" i="3"/>
  <c r="G620" i="3" s="1"/>
  <c r="A621" i="3"/>
  <c r="F621" i="3"/>
  <c r="G621" i="3" s="1"/>
  <c r="A622" i="3"/>
  <c r="F622" i="3"/>
  <c r="G622" i="3" s="1"/>
  <c r="A623" i="3"/>
  <c r="F623" i="3"/>
  <c r="G623" i="3" s="1"/>
  <c r="A624" i="3"/>
  <c r="F624" i="3"/>
  <c r="G624" i="3" s="1"/>
  <c r="A625" i="3"/>
  <c r="F625" i="3"/>
  <c r="G625" i="3" s="1"/>
  <c r="A626" i="3"/>
  <c r="F626" i="3"/>
  <c r="G626" i="3" s="1"/>
  <c r="A627" i="3"/>
  <c r="B627" i="3" s="1"/>
  <c r="A628" i="3" s="1"/>
  <c r="B628" i="3" s="1"/>
  <c r="A629" i="3" s="1"/>
  <c r="B629" i="3" s="1"/>
  <c r="A630" i="3" s="1"/>
  <c r="F627" i="3"/>
  <c r="G627" i="3" s="1"/>
  <c r="F628" i="3"/>
  <c r="G628" i="3" s="1"/>
  <c r="F629" i="3"/>
  <c r="G629" i="3" s="1"/>
  <c r="F630" i="3"/>
  <c r="G630" i="3" s="1"/>
  <c r="A631" i="3"/>
  <c r="F631" i="3"/>
  <c r="G631" i="3" s="1"/>
  <c r="A632" i="3"/>
  <c r="F632" i="3"/>
  <c r="G632" i="3" s="1"/>
  <c r="A633" i="3"/>
  <c r="F633" i="3"/>
  <c r="G633" i="3" s="1"/>
  <c r="A634" i="3"/>
  <c r="F634" i="3"/>
  <c r="G634" i="3" s="1"/>
  <c r="A635" i="3"/>
  <c r="F635" i="3"/>
  <c r="G635" i="3" s="1"/>
  <c r="A636" i="3"/>
  <c r="B636" i="3" s="1"/>
  <c r="A637" i="3" s="1"/>
  <c r="B637" i="3" s="1"/>
  <c r="A638" i="3" s="1"/>
  <c r="B638" i="3" s="1"/>
  <c r="A639" i="3" s="1"/>
  <c r="B639" i="3" s="1"/>
  <c r="A640" i="3" s="1"/>
  <c r="B640" i="3" s="1"/>
  <c r="A641" i="3" s="1"/>
  <c r="B641" i="3" s="1"/>
  <c r="A642" i="3" s="1"/>
  <c r="F636" i="3"/>
  <c r="G636" i="3" s="1"/>
  <c r="F637" i="3"/>
  <c r="G637" i="3" s="1"/>
  <c r="F638" i="3"/>
  <c r="G638" i="3" s="1"/>
  <c r="F639" i="3"/>
  <c r="G639" i="3" s="1"/>
  <c r="F640" i="3"/>
  <c r="G640" i="3" s="1"/>
  <c r="F641" i="3"/>
  <c r="G641" i="3" s="1"/>
  <c r="F642" i="3"/>
  <c r="G642" i="3" s="1"/>
  <c r="A643" i="3"/>
  <c r="B643" i="3" s="1"/>
  <c r="A644" i="3" s="1"/>
  <c r="B644" i="3" s="1"/>
  <c r="A645" i="3" s="1"/>
  <c r="B645" i="3" s="1"/>
  <c r="A646" i="3" s="1"/>
  <c r="B646" i="3" s="1"/>
  <c r="A647" i="3" s="1"/>
  <c r="B647" i="3" s="1"/>
  <c r="A648" i="3" s="1"/>
  <c r="B648" i="3" s="1"/>
  <c r="A649" i="3" s="1"/>
  <c r="B649" i="3" s="1"/>
  <c r="A650" i="3" s="1"/>
  <c r="B650" i="3" s="1"/>
  <c r="A651" i="3" s="1"/>
  <c r="B651" i="3" s="1"/>
  <c r="A652" i="3" s="1"/>
  <c r="B652" i="3" s="1"/>
  <c r="A653" i="3" s="1"/>
  <c r="B653" i="3" s="1"/>
  <c r="A654" i="3" s="1"/>
  <c r="B654" i="3" s="1"/>
  <c r="A655" i="3" s="1"/>
  <c r="B655" i="3" s="1"/>
  <c r="A656" i="3" s="1"/>
  <c r="B656" i="3" s="1"/>
  <c r="A657" i="3" s="1"/>
  <c r="B657" i="3" s="1"/>
  <c r="A658" i="3" s="1"/>
  <c r="B658" i="3" s="1"/>
  <c r="A659" i="3" s="1"/>
  <c r="B659" i="3" s="1"/>
  <c r="A660" i="3" s="1"/>
  <c r="B660" i="3" s="1"/>
  <c r="A661" i="3" s="1"/>
  <c r="B661" i="3" s="1"/>
  <c r="A662" i="3" s="1"/>
  <c r="B662" i="3" s="1"/>
  <c r="A663" i="3" s="1"/>
  <c r="B663" i="3" s="1"/>
  <c r="A664" i="3" s="1"/>
  <c r="B664" i="3" s="1"/>
  <c r="A665" i="3" s="1"/>
  <c r="B665" i="3" s="1"/>
  <c r="A666" i="3" s="1"/>
  <c r="B666" i="3" s="1"/>
  <c r="A667" i="3" s="1"/>
  <c r="B667" i="3" s="1"/>
  <c r="A668" i="3" s="1"/>
  <c r="B668" i="3" s="1"/>
  <c r="A669" i="3" s="1"/>
  <c r="B669" i="3" s="1"/>
  <c r="A670" i="3" s="1"/>
  <c r="B670" i="3" s="1"/>
  <c r="A671" i="3" s="1"/>
  <c r="B671" i="3" s="1"/>
  <c r="A672" i="3" s="1"/>
  <c r="B672" i="3" s="1"/>
  <c r="A673" i="3" s="1"/>
  <c r="B673" i="3" s="1"/>
  <c r="A674" i="3" s="1"/>
  <c r="B674" i="3" s="1"/>
  <c r="A675" i="3" s="1"/>
  <c r="B675" i="3" s="1"/>
  <c r="A676" i="3" s="1"/>
  <c r="B676" i="3" s="1"/>
  <c r="A677" i="3" s="1"/>
  <c r="B677" i="3" s="1"/>
  <c r="A678" i="3" s="1"/>
  <c r="B678" i="3" s="1"/>
  <c r="A679" i="3" s="1"/>
  <c r="B679" i="3" s="1"/>
  <c r="A680" i="3" s="1"/>
  <c r="B680" i="3" s="1"/>
  <c r="A681" i="3" s="1"/>
  <c r="B681" i="3" s="1"/>
  <c r="A682" i="3" s="1"/>
  <c r="B682" i="3" s="1"/>
  <c r="A683" i="3" s="1"/>
  <c r="B683" i="3" s="1"/>
  <c r="A684" i="3" s="1"/>
  <c r="B684" i="3" s="1"/>
  <c r="A685" i="3" s="1"/>
  <c r="B685" i="3" s="1"/>
  <c r="A686" i="3" s="1"/>
  <c r="B686" i="3" s="1"/>
  <c r="A687" i="3" s="1"/>
  <c r="B687" i="3" s="1"/>
  <c r="A688" i="3" s="1"/>
  <c r="B688" i="3" s="1"/>
  <c r="A689" i="3" s="1"/>
  <c r="B689" i="3" s="1"/>
  <c r="A690" i="3" s="1"/>
  <c r="B690" i="3" s="1"/>
  <c r="A691" i="3" s="1"/>
  <c r="B691" i="3" s="1"/>
  <c r="A692" i="3" s="1"/>
  <c r="B692" i="3" s="1"/>
  <c r="A693" i="3" s="1"/>
  <c r="B693" i="3" s="1"/>
  <c r="A694" i="3" s="1"/>
  <c r="B694" i="3" s="1"/>
  <c r="A695" i="3" s="1"/>
  <c r="B695" i="3" s="1"/>
  <c r="A696" i="3" s="1"/>
  <c r="B696" i="3" s="1"/>
  <c r="A697" i="3" s="1"/>
  <c r="B697" i="3" s="1"/>
  <c r="A698" i="3" s="1"/>
  <c r="B698" i="3" s="1"/>
  <c r="A699" i="3" s="1"/>
  <c r="B699" i="3" s="1"/>
  <c r="A700" i="3" s="1"/>
  <c r="B700" i="3" s="1"/>
  <c r="A701" i="3" s="1"/>
  <c r="B701" i="3" s="1"/>
  <c r="A702" i="3" s="1"/>
  <c r="B702" i="3" s="1"/>
  <c r="A703" i="3" s="1"/>
  <c r="B703" i="3" s="1"/>
  <c r="A704" i="3" s="1"/>
  <c r="B704" i="3" s="1"/>
  <c r="A705" i="3" s="1"/>
  <c r="B705" i="3" s="1"/>
  <c r="A706" i="3" s="1"/>
  <c r="B706" i="3" s="1"/>
  <c r="A707" i="3" s="1"/>
  <c r="B707" i="3" s="1"/>
  <c r="A708" i="3" s="1"/>
  <c r="B708" i="3" s="1"/>
  <c r="A709" i="3" s="1"/>
  <c r="B709" i="3" s="1"/>
  <c r="A710" i="3" s="1"/>
  <c r="B710" i="3" s="1"/>
  <c r="A711" i="3" s="1"/>
  <c r="B711" i="3" s="1"/>
  <c r="A712" i="3" s="1"/>
  <c r="B712" i="3" s="1"/>
  <c r="A713" i="3" s="1"/>
  <c r="B713" i="3" s="1"/>
  <c r="A714" i="3" s="1"/>
  <c r="B714" i="3" s="1"/>
  <c r="A715" i="3" s="1"/>
  <c r="B715" i="3" s="1"/>
  <c r="A716" i="3" s="1"/>
  <c r="B716" i="3" s="1"/>
  <c r="A717" i="3" s="1"/>
  <c r="B717" i="3" s="1"/>
  <c r="A718" i="3" s="1"/>
  <c r="B718" i="3" s="1"/>
  <c r="A719" i="3" s="1"/>
  <c r="B719" i="3" s="1"/>
  <c r="A720" i="3" s="1"/>
  <c r="B720" i="3" s="1"/>
  <c r="A721" i="3" s="1"/>
  <c r="B721" i="3" s="1"/>
  <c r="A722" i="3" s="1"/>
  <c r="B722" i="3" s="1"/>
  <c r="A723" i="3" s="1"/>
  <c r="B723" i="3" s="1"/>
  <c r="A724" i="3" s="1"/>
  <c r="B724" i="3" s="1"/>
  <c r="A725" i="3" s="1"/>
  <c r="B725" i="3" s="1"/>
  <c r="A726" i="3" s="1"/>
  <c r="B726" i="3" s="1"/>
  <c r="A727" i="3" s="1"/>
  <c r="B727" i="3" s="1"/>
  <c r="A728" i="3" s="1"/>
  <c r="B728" i="3" s="1"/>
  <c r="A729" i="3" s="1"/>
  <c r="B729" i="3" s="1"/>
  <c r="A730" i="3" s="1"/>
  <c r="B730" i="3" s="1"/>
  <c r="A731" i="3" s="1"/>
  <c r="B731" i="3" s="1"/>
  <c r="A732" i="3" s="1"/>
  <c r="B732" i="3" s="1"/>
  <c r="A733" i="3" s="1"/>
  <c r="B733" i="3" s="1"/>
  <c r="A734" i="3" s="1"/>
  <c r="B734" i="3" s="1"/>
  <c r="A735" i="3" s="1"/>
  <c r="B735" i="3" s="1"/>
  <c r="A736" i="3" s="1"/>
  <c r="B736" i="3" s="1"/>
  <c r="A737" i="3" s="1"/>
  <c r="B737" i="3" s="1"/>
  <c r="A738" i="3" s="1"/>
  <c r="B738" i="3" s="1"/>
  <c r="A739" i="3" s="1"/>
  <c r="B739" i="3" s="1"/>
  <c r="A740" i="3" s="1"/>
  <c r="B740" i="3" s="1"/>
  <c r="A741" i="3" s="1"/>
  <c r="B741" i="3" s="1"/>
  <c r="A742" i="3" s="1"/>
  <c r="B742" i="3" s="1"/>
  <c r="F643" i="3"/>
  <c r="G643" i="3" s="1"/>
  <c r="F644" i="3"/>
  <c r="G644" i="3" s="1"/>
  <c r="F645" i="3"/>
  <c r="G645" i="3" s="1"/>
  <c r="F646" i="3"/>
  <c r="G646" i="3" s="1"/>
  <c r="F647" i="3"/>
  <c r="G647" i="3" s="1"/>
  <c r="F648" i="3"/>
  <c r="G648" i="3" s="1"/>
  <c r="E10" i="12"/>
  <c r="A11" i="12"/>
  <c r="E11" i="12"/>
  <c r="A12" i="12"/>
  <c r="E12" i="12"/>
  <c r="A13" i="12"/>
  <c r="E13" i="12"/>
  <c r="A14" i="12"/>
  <c r="E14" i="12"/>
  <c r="A15" i="12"/>
  <c r="E15" i="12"/>
  <c r="A16" i="12"/>
  <c r="E16" i="12"/>
  <c r="A17" i="12"/>
  <c r="E17" i="12"/>
  <c r="A18" i="12"/>
  <c r="E18" i="12"/>
  <c r="A19" i="12"/>
  <c r="E19" i="12"/>
  <c r="A20" i="12"/>
  <c r="E20" i="12"/>
  <c r="A21" i="12"/>
  <c r="E21" i="12"/>
  <c r="A22" i="12"/>
  <c r="E22" i="12"/>
  <c r="A23" i="12"/>
  <c r="E23" i="12"/>
  <c r="B24" i="12"/>
  <c r="E24" i="12"/>
  <c r="B25" i="12"/>
  <c r="E25" i="12"/>
  <c r="B26" i="12"/>
  <c r="E26" i="12"/>
  <c r="B27" i="12"/>
  <c r="E27" i="12"/>
  <c r="B28" i="12"/>
  <c r="E28" i="12"/>
  <c r="B29" i="12"/>
  <c r="E29" i="12"/>
  <c r="B30" i="12"/>
  <c r="E30" i="12"/>
  <c r="B31" i="12"/>
  <c r="E31" i="12"/>
  <c r="B32" i="12"/>
  <c r="E32" i="12"/>
  <c r="B33" i="12"/>
  <c r="E33" i="12"/>
  <c r="B34" i="12"/>
  <c r="E34" i="12"/>
  <c r="B35" i="12"/>
  <c r="E35" i="12"/>
  <c r="B36" i="12"/>
  <c r="E36" i="12"/>
  <c r="B37" i="12"/>
  <c r="E37" i="12"/>
  <c r="B38" i="12"/>
  <c r="E38" i="12"/>
  <c r="B39" i="12"/>
  <c r="E39" i="12"/>
  <c r="B40" i="12"/>
  <c r="E40" i="12"/>
  <c r="B41" i="12"/>
  <c r="E41" i="12"/>
  <c r="B42" i="12"/>
  <c r="E42" i="12"/>
  <c r="B43" i="12"/>
  <c r="E43" i="12"/>
  <c r="B44" i="12"/>
  <c r="E44" i="12"/>
  <c r="B45" i="12"/>
  <c r="E45" i="12"/>
  <c r="B46" i="12"/>
  <c r="E46" i="12"/>
  <c r="B47" i="12"/>
  <c r="E47" i="12"/>
  <c r="B48" i="12"/>
  <c r="E48" i="12"/>
  <c r="B49" i="12"/>
  <c r="E49" i="12"/>
  <c r="B50" i="12"/>
  <c r="E50" i="12"/>
  <c r="B51" i="12"/>
  <c r="E51" i="12"/>
  <c r="B52" i="12"/>
  <c r="E52" i="12"/>
  <c r="B53" i="12"/>
  <c r="E53" i="12"/>
  <c r="B54" i="12"/>
  <c r="E54" i="12"/>
  <c r="B55" i="12"/>
  <c r="E55" i="12"/>
  <c r="B56" i="12"/>
  <c r="E56" i="12"/>
  <c r="B57" i="12"/>
  <c r="E57" i="12"/>
  <c r="B58" i="12"/>
  <c r="E58" i="12"/>
  <c r="B59" i="12"/>
  <c r="E59" i="12"/>
  <c r="B60" i="12"/>
  <c r="E60" i="12"/>
  <c r="B61" i="12"/>
  <c r="E61" i="12"/>
  <c r="B62" i="12"/>
  <c r="E62" i="12"/>
  <c r="B63" i="12"/>
  <c r="E63" i="12"/>
  <c r="B64" i="12"/>
  <c r="E64" i="12"/>
  <c r="B65" i="12"/>
  <c r="E65" i="12"/>
  <c r="B66" i="12"/>
  <c r="E66" i="12"/>
  <c r="B67" i="12"/>
  <c r="E67" i="12"/>
  <c r="B68" i="12"/>
  <c r="E68" i="12"/>
  <c r="B69" i="12"/>
  <c r="E69" i="12"/>
  <c r="B70" i="12"/>
  <c r="E70" i="12"/>
  <c r="B71" i="12"/>
  <c r="E71" i="12"/>
  <c r="B72" i="12"/>
  <c r="E72" i="12"/>
  <c r="B73" i="12"/>
  <c r="E73" i="12"/>
  <c r="B74" i="12"/>
  <c r="E74" i="12"/>
  <c r="B75" i="12"/>
  <c r="E75" i="12"/>
  <c r="B76" i="12"/>
  <c r="E76" i="12"/>
  <c r="B77" i="12"/>
  <c r="E77" i="12"/>
  <c r="B78" i="12"/>
  <c r="E78" i="12"/>
  <c r="B79" i="12"/>
  <c r="E79" i="12"/>
  <c r="B80" i="12"/>
  <c r="E80" i="12"/>
  <c r="B81" i="12"/>
  <c r="E81" i="12"/>
  <c r="J81" i="12"/>
  <c r="K81" i="12"/>
  <c r="B82" i="12"/>
  <c r="E82" i="12"/>
  <c r="J82" i="12"/>
  <c r="K82" i="12"/>
  <c r="B83" i="12"/>
  <c r="E83" i="12"/>
  <c r="J83" i="12"/>
  <c r="K83" i="12"/>
  <c r="B84" i="12"/>
  <c r="E84" i="12"/>
  <c r="J84" i="12"/>
  <c r="K84" i="12"/>
  <c r="B85" i="12"/>
  <c r="E85" i="12"/>
  <c r="J85" i="12"/>
  <c r="K85" i="12"/>
  <c r="B86" i="12"/>
  <c r="E86" i="12"/>
  <c r="J86" i="12"/>
  <c r="K86" i="12"/>
  <c r="B87" i="12"/>
  <c r="E87" i="12"/>
  <c r="J87" i="12"/>
  <c r="K87" i="12"/>
  <c r="B88" i="12"/>
  <c r="E88" i="12"/>
  <c r="J88" i="12"/>
  <c r="K88" i="12"/>
  <c r="B89" i="12"/>
  <c r="E89" i="12"/>
  <c r="J89" i="12"/>
  <c r="K89" i="12"/>
  <c r="B90" i="12"/>
  <c r="E90" i="12"/>
  <c r="J90" i="12"/>
  <c r="K90" i="12"/>
  <c r="B91" i="12"/>
  <c r="E91" i="12"/>
  <c r="J91" i="12"/>
  <c r="K91" i="12"/>
  <c r="B92" i="12"/>
  <c r="E92" i="12"/>
  <c r="J92" i="12"/>
  <c r="K92" i="12"/>
  <c r="B93" i="12"/>
  <c r="E93" i="12"/>
  <c r="J93" i="12"/>
  <c r="K93" i="12"/>
  <c r="B94" i="12"/>
  <c r="E94" i="12"/>
  <c r="J94" i="12"/>
  <c r="K94" i="12"/>
  <c r="E95" i="12"/>
  <c r="J95" i="12"/>
  <c r="K95" i="12"/>
  <c r="E96" i="12"/>
  <c r="J96" i="12"/>
  <c r="K96" i="12"/>
  <c r="B97" i="12"/>
  <c r="E97" i="12"/>
  <c r="J97" i="12"/>
  <c r="K97" i="12"/>
  <c r="B98" i="12"/>
  <c r="E98" i="12"/>
  <c r="J98" i="12"/>
  <c r="K98" i="12"/>
  <c r="B99" i="12"/>
  <c r="E99" i="12"/>
  <c r="J99" i="12"/>
  <c r="K99" i="12"/>
  <c r="B100" i="12"/>
  <c r="E100" i="12"/>
  <c r="J100" i="12"/>
  <c r="K100" i="12"/>
  <c r="E101" i="12"/>
  <c r="J101" i="12"/>
  <c r="K101" i="12"/>
  <c r="E102" i="12"/>
  <c r="J102" i="12"/>
  <c r="K102" i="12"/>
  <c r="B103" i="12"/>
  <c r="E103" i="12"/>
  <c r="J103" i="12"/>
  <c r="K103" i="12"/>
  <c r="B104" i="12"/>
  <c r="E104" i="12"/>
  <c r="J104" i="12"/>
  <c r="K104" i="12"/>
  <c r="B105" i="12"/>
  <c r="E105" i="12"/>
  <c r="J105" i="12"/>
  <c r="K105" i="12"/>
  <c r="B106" i="12"/>
  <c r="E106" i="12"/>
  <c r="J106" i="12"/>
  <c r="K106" i="12"/>
  <c r="B107" i="12"/>
  <c r="E107" i="12"/>
  <c r="J107" i="12"/>
  <c r="K107" i="12"/>
  <c r="B108" i="12"/>
  <c r="E108" i="12"/>
  <c r="J108" i="12"/>
  <c r="K108" i="12"/>
  <c r="B109" i="12"/>
  <c r="E109" i="12"/>
  <c r="J109" i="12"/>
  <c r="K109" i="12"/>
  <c r="B110" i="12"/>
  <c r="E110" i="12"/>
  <c r="J110" i="12"/>
  <c r="K110" i="12"/>
  <c r="B111" i="12"/>
  <c r="E111" i="12"/>
  <c r="J111" i="12"/>
  <c r="K111" i="12"/>
  <c r="B112" i="12"/>
  <c r="E112" i="12"/>
  <c r="J112" i="12"/>
  <c r="K112" i="12"/>
  <c r="B113" i="12"/>
  <c r="E113" i="12"/>
  <c r="J113" i="12"/>
  <c r="K113" i="12"/>
  <c r="B114" i="12"/>
  <c r="E114" i="12"/>
  <c r="J114" i="12"/>
  <c r="K114" i="12"/>
  <c r="B115" i="12"/>
  <c r="E115" i="12"/>
  <c r="J115" i="12"/>
  <c r="K115" i="12"/>
  <c r="B116" i="12"/>
  <c r="E116" i="12"/>
  <c r="J116" i="12"/>
  <c r="K116" i="12"/>
  <c r="B117" i="12"/>
  <c r="E117" i="12"/>
  <c r="J117" i="12"/>
  <c r="K117" i="12"/>
  <c r="B118" i="12"/>
  <c r="E118" i="12"/>
  <c r="J118" i="12"/>
  <c r="K118" i="12"/>
  <c r="B119" i="12"/>
  <c r="E119" i="12"/>
  <c r="J119" i="12"/>
  <c r="K119" i="12"/>
  <c r="B120" i="12"/>
  <c r="E120" i="12"/>
  <c r="J120" i="12"/>
  <c r="K120" i="12"/>
  <c r="B121" i="12"/>
  <c r="E121" i="12"/>
  <c r="J121" i="12"/>
  <c r="K121" i="12"/>
  <c r="B122" i="12"/>
  <c r="E122" i="12"/>
  <c r="J122" i="12"/>
  <c r="K122" i="12"/>
  <c r="B123" i="12"/>
  <c r="E123" i="12"/>
  <c r="J123" i="12"/>
  <c r="K123" i="12"/>
  <c r="B124" i="12"/>
  <c r="E124" i="12"/>
  <c r="J124" i="12"/>
  <c r="K124" i="12"/>
  <c r="B125" i="12"/>
  <c r="E125" i="12"/>
  <c r="J125" i="12"/>
  <c r="K125" i="12"/>
  <c r="B126" i="12"/>
  <c r="E126" i="12"/>
  <c r="J126" i="12"/>
  <c r="K126" i="12"/>
  <c r="B127" i="12"/>
  <c r="E127" i="12"/>
  <c r="J127" i="12"/>
  <c r="K127" i="12"/>
  <c r="B128" i="12"/>
  <c r="E128" i="12"/>
  <c r="J128" i="12"/>
  <c r="K128" i="12"/>
  <c r="B129" i="12"/>
  <c r="E129" i="12"/>
  <c r="J129" i="12"/>
  <c r="K129" i="12"/>
  <c r="B130" i="12"/>
  <c r="E130" i="12"/>
  <c r="J130" i="12"/>
  <c r="K130" i="12"/>
  <c r="B131" i="12"/>
  <c r="E131" i="12"/>
  <c r="J131" i="12"/>
  <c r="K131" i="12"/>
  <c r="B132" i="12"/>
  <c r="E132" i="12"/>
  <c r="J132" i="12"/>
  <c r="K132" i="12"/>
  <c r="B133" i="12"/>
  <c r="E133" i="12"/>
  <c r="J133" i="12"/>
  <c r="K133" i="12"/>
  <c r="B134" i="12"/>
  <c r="E134" i="12"/>
  <c r="J134" i="12"/>
  <c r="K134" i="12"/>
  <c r="B135" i="12"/>
  <c r="E135" i="12"/>
  <c r="J135" i="12"/>
  <c r="K135" i="12"/>
  <c r="B136" i="12"/>
  <c r="E136" i="12"/>
  <c r="J136" i="12"/>
  <c r="K136" i="12"/>
  <c r="B137" i="12"/>
  <c r="E137" i="12"/>
  <c r="J137" i="12"/>
  <c r="K137" i="12"/>
  <c r="B138" i="12"/>
  <c r="E138" i="12"/>
  <c r="J138" i="12"/>
  <c r="K138" i="12"/>
  <c r="B139" i="12"/>
  <c r="E139" i="12"/>
  <c r="J139" i="12"/>
  <c r="K139" i="12"/>
  <c r="B140" i="12"/>
  <c r="E140" i="12"/>
  <c r="J140" i="12"/>
  <c r="K140" i="12"/>
  <c r="B141" i="12"/>
  <c r="E141" i="12"/>
  <c r="J141" i="12"/>
  <c r="K141" i="12"/>
  <c r="B142" i="12"/>
  <c r="E142" i="12"/>
  <c r="J142" i="12"/>
  <c r="K142" i="12"/>
  <c r="B143" i="12"/>
  <c r="E143" i="12"/>
  <c r="J143" i="12"/>
  <c r="K143" i="12"/>
  <c r="B144" i="12"/>
  <c r="E144" i="12"/>
  <c r="J144" i="12"/>
  <c r="K144" i="12"/>
  <c r="B145" i="12"/>
  <c r="E145" i="12"/>
  <c r="J145" i="12"/>
  <c r="K145" i="12"/>
  <c r="B146" i="12"/>
  <c r="E146" i="12"/>
  <c r="J146" i="12"/>
  <c r="K146" i="12"/>
  <c r="B147" i="12"/>
  <c r="E147" i="12"/>
  <c r="J147" i="12"/>
  <c r="K147" i="12"/>
  <c r="B148" i="12"/>
  <c r="E148" i="12"/>
  <c r="J148" i="12"/>
  <c r="K148" i="12"/>
  <c r="B149" i="12"/>
  <c r="E149" i="12"/>
  <c r="J149" i="12"/>
  <c r="K149" i="12"/>
  <c r="B150" i="12"/>
  <c r="E150" i="12"/>
  <c r="J150" i="12"/>
  <c r="K150" i="12"/>
  <c r="B151" i="12"/>
  <c r="E151" i="12"/>
  <c r="J151" i="12"/>
  <c r="K151" i="12"/>
  <c r="B152" i="12"/>
  <c r="E152" i="12"/>
  <c r="J152" i="12"/>
  <c r="K152" i="12"/>
  <c r="B153" i="12"/>
  <c r="E153" i="12"/>
  <c r="J153" i="12"/>
  <c r="K153" i="12"/>
  <c r="B154" i="12"/>
  <c r="E154" i="12"/>
  <c r="J154" i="12"/>
  <c r="K154" i="12"/>
  <c r="B155" i="12"/>
  <c r="E155" i="12"/>
  <c r="J155" i="12"/>
  <c r="K155" i="12"/>
  <c r="B156" i="12"/>
  <c r="E156" i="12"/>
  <c r="J156" i="12"/>
  <c r="K156" i="12"/>
  <c r="B157" i="12"/>
  <c r="E157" i="12"/>
  <c r="J157" i="12"/>
  <c r="K157" i="12"/>
  <c r="B158" i="12"/>
  <c r="E158" i="12"/>
  <c r="J158" i="12"/>
  <c r="K158" i="12"/>
  <c r="B159" i="12"/>
  <c r="E159" i="12"/>
  <c r="J159" i="12"/>
  <c r="K159" i="12"/>
  <c r="B160" i="12"/>
  <c r="E160" i="12"/>
  <c r="J160" i="12"/>
  <c r="K160" i="12"/>
  <c r="B161" i="12"/>
  <c r="E161" i="12"/>
  <c r="J161" i="12"/>
  <c r="K161" i="12"/>
  <c r="B162" i="12"/>
  <c r="E162" i="12"/>
  <c r="J162" i="12"/>
  <c r="K162" i="12"/>
  <c r="B163" i="12"/>
  <c r="E163" i="12"/>
  <c r="J163" i="12"/>
  <c r="K163" i="12"/>
  <c r="B164" i="12"/>
  <c r="E164" i="12"/>
  <c r="J164" i="12"/>
  <c r="K164" i="12"/>
  <c r="B165" i="12"/>
  <c r="E165" i="12"/>
  <c r="J165" i="12"/>
  <c r="K165" i="12"/>
  <c r="B166" i="12"/>
  <c r="E166" i="12"/>
  <c r="J166" i="12"/>
  <c r="K166" i="12"/>
  <c r="B167" i="12"/>
  <c r="E167" i="12"/>
  <c r="J167" i="12"/>
  <c r="K167" i="12"/>
  <c r="B168" i="12"/>
  <c r="E168" i="12"/>
  <c r="J168" i="12"/>
  <c r="K168" i="12"/>
  <c r="B169" i="12"/>
  <c r="E169" i="12"/>
  <c r="J169" i="12"/>
  <c r="K169" i="12"/>
  <c r="B170" i="12"/>
  <c r="E170" i="12"/>
  <c r="J170" i="12"/>
  <c r="K170" i="12"/>
  <c r="B171" i="12"/>
  <c r="E171" i="12"/>
  <c r="J171" i="12"/>
  <c r="K171" i="12"/>
  <c r="B172" i="12"/>
  <c r="E172" i="12"/>
  <c r="J172" i="12"/>
  <c r="K172" i="12"/>
  <c r="B173" i="12"/>
  <c r="E173" i="12"/>
  <c r="J173" i="12"/>
  <c r="K173" i="12"/>
  <c r="B174" i="12"/>
  <c r="E174" i="12"/>
  <c r="J174" i="12"/>
  <c r="K174" i="12"/>
  <c r="B175" i="12"/>
  <c r="E175" i="12"/>
  <c r="J175" i="12"/>
  <c r="K175" i="12"/>
  <c r="B176" i="12"/>
  <c r="E176" i="12"/>
  <c r="J176" i="12"/>
  <c r="K176" i="12"/>
  <c r="B177" i="12"/>
  <c r="E177" i="12"/>
  <c r="J177" i="12"/>
  <c r="K177" i="12"/>
  <c r="B178" i="12"/>
  <c r="E178" i="12"/>
  <c r="J178" i="12"/>
  <c r="K178" i="12"/>
  <c r="B179" i="12"/>
  <c r="E179" i="12"/>
  <c r="J179" i="12"/>
  <c r="K179" i="12"/>
  <c r="B180" i="12"/>
  <c r="E180" i="12"/>
  <c r="J180" i="12"/>
  <c r="K180" i="12"/>
  <c r="B181" i="12"/>
  <c r="E181" i="12"/>
  <c r="J181" i="12"/>
  <c r="K181" i="12"/>
  <c r="B182" i="12"/>
  <c r="E182" i="12"/>
  <c r="J182" i="12"/>
  <c r="K182" i="12"/>
  <c r="B183" i="12"/>
  <c r="E183" i="12"/>
  <c r="J183" i="12"/>
  <c r="K183" i="12"/>
  <c r="B184" i="12"/>
  <c r="E184" i="12"/>
  <c r="J184" i="12"/>
  <c r="K184" i="12"/>
  <c r="B185" i="12"/>
  <c r="E185" i="12"/>
  <c r="J185" i="12"/>
  <c r="K185" i="12"/>
  <c r="B186" i="12"/>
  <c r="E186" i="12"/>
  <c r="J186" i="12"/>
  <c r="K186" i="12"/>
  <c r="B187" i="12"/>
  <c r="E187" i="12"/>
  <c r="J187" i="12"/>
  <c r="K187" i="12"/>
  <c r="B188" i="12"/>
  <c r="E188" i="12"/>
  <c r="J188" i="12"/>
  <c r="K188" i="12"/>
  <c r="B189" i="12"/>
  <c r="E189" i="12"/>
  <c r="J189" i="12"/>
  <c r="K189" i="12"/>
  <c r="B190" i="12"/>
  <c r="E190" i="12"/>
  <c r="J190" i="12"/>
  <c r="K190" i="12"/>
  <c r="B191" i="12"/>
  <c r="E191" i="12"/>
  <c r="J191" i="12"/>
  <c r="K191" i="12"/>
  <c r="B192" i="12"/>
  <c r="E192" i="12"/>
  <c r="J192" i="12"/>
  <c r="K192" i="12"/>
  <c r="B193" i="12"/>
  <c r="E193" i="12"/>
  <c r="J193" i="12"/>
  <c r="K193" i="12"/>
  <c r="B194" i="12"/>
  <c r="E194" i="12"/>
  <c r="J194" i="12"/>
  <c r="K194" i="12"/>
  <c r="B195" i="12"/>
  <c r="E195" i="12"/>
  <c r="J195" i="12"/>
  <c r="K195" i="12"/>
  <c r="B196" i="12"/>
  <c r="E196" i="12"/>
  <c r="J196" i="12"/>
  <c r="K196" i="12"/>
  <c r="B197" i="12"/>
  <c r="E197" i="12"/>
  <c r="J197" i="12"/>
  <c r="K197" i="12"/>
  <c r="B198" i="12"/>
  <c r="E198" i="12"/>
  <c r="J198" i="12"/>
  <c r="K198" i="12"/>
  <c r="B199" i="12"/>
  <c r="E199" i="12"/>
  <c r="J199" i="12"/>
  <c r="K199" i="12"/>
  <c r="B200" i="12"/>
  <c r="E200" i="12"/>
  <c r="J200" i="12"/>
  <c r="K200" i="12"/>
  <c r="B201" i="12"/>
  <c r="E201" i="12"/>
  <c r="J201" i="12"/>
  <c r="K201" i="12"/>
  <c r="B202" i="12"/>
  <c r="E202" i="12"/>
  <c r="J202" i="12"/>
  <c r="K202" i="12"/>
  <c r="B203" i="12"/>
  <c r="E203" i="12"/>
  <c r="J203" i="12"/>
  <c r="K203" i="12"/>
  <c r="B204" i="12"/>
  <c r="E204" i="12"/>
  <c r="J204" i="12"/>
  <c r="K204" i="12"/>
  <c r="B205" i="12"/>
  <c r="E205" i="12"/>
  <c r="J205" i="12"/>
  <c r="K205" i="12"/>
  <c r="B206" i="12"/>
  <c r="E206" i="12"/>
  <c r="J206" i="12"/>
  <c r="K206" i="12"/>
  <c r="B207" i="12"/>
  <c r="E207" i="12"/>
  <c r="J207" i="12"/>
  <c r="K207" i="12"/>
  <c r="B208" i="12"/>
  <c r="E208" i="12"/>
  <c r="J208" i="12"/>
  <c r="K208" i="12"/>
  <c r="B209" i="12"/>
  <c r="E209" i="12"/>
  <c r="J209" i="12"/>
  <c r="K209" i="12"/>
  <c r="B210" i="12"/>
  <c r="E210" i="12"/>
  <c r="J210" i="12"/>
  <c r="K210" i="12"/>
  <c r="B211" i="12"/>
  <c r="E211" i="12"/>
  <c r="J211" i="12"/>
  <c r="K211" i="12"/>
  <c r="B212" i="12"/>
  <c r="E212" i="12"/>
  <c r="J212" i="12"/>
  <c r="K212" i="12"/>
  <c r="B213" i="12"/>
  <c r="E213" i="12"/>
  <c r="J213" i="12"/>
  <c r="K213" i="12"/>
  <c r="B214" i="12"/>
  <c r="E214" i="12"/>
  <c r="F214" i="12"/>
  <c r="K214" i="12" s="1"/>
  <c r="J214" i="12"/>
  <c r="B215" i="12"/>
  <c r="E215" i="12"/>
  <c r="J215" i="12"/>
  <c r="B216" i="12"/>
  <c r="E216" i="12"/>
  <c r="J216" i="12"/>
  <c r="B217" i="12"/>
  <c r="E217" i="12"/>
  <c r="J217" i="12"/>
  <c r="B218" i="12"/>
  <c r="E218" i="12"/>
  <c r="J218" i="12"/>
  <c r="B219" i="12"/>
  <c r="E219" i="12"/>
  <c r="J219" i="12"/>
  <c r="B220" i="12"/>
  <c r="E220" i="12"/>
  <c r="J220" i="12"/>
  <c r="B221" i="12"/>
  <c r="E221" i="12"/>
  <c r="J221" i="12"/>
  <c r="B222" i="12"/>
  <c r="E222" i="12"/>
  <c r="J222" i="12"/>
  <c r="B223" i="12"/>
  <c r="E223" i="12"/>
  <c r="J223" i="12"/>
  <c r="B224" i="12"/>
  <c r="E224" i="12"/>
  <c r="J224" i="12"/>
  <c r="B225" i="12"/>
  <c r="E225" i="12"/>
  <c r="J225" i="12"/>
  <c r="B226" i="12"/>
  <c r="E226" i="12"/>
  <c r="J226" i="12"/>
  <c r="B227" i="12"/>
  <c r="E227" i="12"/>
  <c r="J227" i="12"/>
  <c r="B228" i="12"/>
  <c r="E228" i="12"/>
  <c r="J228" i="12"/>
  <c r="B229" i="12"/>
  <c r="E229" i="12"/>
  <c r="J229" i="12"/>
  <c r="B230" i="12"/>
  <c r="E230" i="12"/>
  <c r="J230" i="12"/>
  <c r="B231" i="12"/>
  <c r="E231" i="12"/>
  <c r="J231" i="12"/>
  <c r="B232" i="12"/>
  <c r="E232" i="12"/>
  <c r="J232" i="12"/>
  <c r="B233" i="12"/>
  <c r="E233" i="12"/>
  <c r="J233" i="12"/>
  <c r="B234" i="12"/>
  <c r="E234" i="12"/>
  <c r="J234" i="12"/>
  <c r="B235" i="12"/>
  <c r="E235" i="12"/>
  <c r="J235" i="12"/>
  <c r="B236" i="12"/>
  <c r="E236" i="12"/>
  <c r="J236" i="12"/>
  <c r="B237" i="12"/>
  <c r="E237" i="12"/>
  <c r="J237" i="12"/>
  <c r="B238" i="12"/>
  <c r="E238" i="12"/>
  <c r="J238" i="12"/>
  <c r="E239" i="12"/>
  <c r="J239" i="12"/>
  <c r="B240" i="12"/>
  <c r="E240" i="12"/>
  <c r="J240" i="12"/>
  <c r="B241" i="12"/>
  <c r="B521" i="3" s="1"/>
  <c r="E241" i="12"/>
  <c r="J241" i="12"/>
  <c r="B242" i="12"/>
  <c r="B522" i="3" s="1"/>
  <c r="E242" i="12"/>
  <c r="J242" i="12"/>
  <c r="B243" i="12"/>
  <c r="B523" i="3" s="1"/>
  <c r="E243" i="12"/>
  <c r="J243" i="12"/>
  <c r="B244" i="12"/>
  <c r="B524" i="3" s="1"/>
  <c r="E244" i="12"/>
  <c r="J244" i="12"/>
  <c r="B245" i="12"/>
  <c r="B525" i="3" s="1"/>
  <c r="E245" i="12"/>
  <c r="J245" i="12"/>
  <c r="B246" i="12"/>
  <c r="B526" i="3" s="1"/>
  <c r="E246" i="12"/>
  <c r="J246" i="12"/>
  <c r="B247" i="12"/>
  <c r="B527" i="3" s="1"/>
  <c r="E247" i="12"/>
  <c r="J247" i="12"/>
  <c r="B248" i="12"/>
  <c r="B528" i="3" s="1"/>
  <c r="E248" i="12"/>
  <c r="J248" i="12"/>
  <c r="B249" i="12"/>
  <c r="B529" i="3" s="1"/>
  <c r="E249" i="12"/>
  <c r="J249" i="12"/>
  <c r="B250" i="12"/>
  <c r="B530" i="3" s="1"/>
  <c r="E250" i="12"/>
  <c r="J250" i="12"/>
  <c r="B251" i="12"/>
  <c r="B531" i="3" s="1"/>
  <c r="E251" i="12"/>
  <c r="J251" i="12"/>
  <c r="B252" i="12"/>
  <c r="B532" i="3" s="1"/>
  <c r="E252" i="12"/>
  <c r="J252" i="12"/>
  <c r="B253" i="12"/>
  <c r="B533" i="3" s="1"/>
  <c r="E253" i="12"/>
  <c r="J253" i="12"/>
  <c r="B254" i="12"/>
  <c r="B534" i="3" s="1"/>
  <c r="E254" i="12"/>
  <c r="J254" i="12"/>
  <c r="B255" i="12"/>
  <c r="B535" i="3" s="1"/>
  <c r="E255" i="12"/>
  <c r="J255" i="12"/>
  <c r="B256" i="12"/>
  <c r="B536" i="3" s="1"/>
  <c r="E256" i="12"/>
  <c r="J256" i="12"/>
  <c r="B257" i="12"/>
  <c r="B537" i="3" s="1"/>
  <c r="E257" i="12"/>
  <c r="J257" i="12"/>
  <c r="B258" i="12"/>
  <c r="B538" i="3" s="1"/>
  <c r="E258" i="12"/>
  <c r="J258" i="12"/>
  <c r="B259" i="12"/>
  <c r="B539" i="3" s="1"/>
  <c r="E259" i="12"/>
  <c r="J259" i="12"/>
  <c r="B260" i="12"/>
  <c r="B540" i="3" s="1"/>
  <c r="E260" i="12"/>
  <c r="J260" i="12"/>
  <c r="B261" i="12"/>
  <c r="B541" i="3" s="1"/>
  <c r="E261" i="12"/>
  <c r="J261" i="12"/>
  <c r="B262" i="12"/>
  <c r="B542" i="3" s="1"/>
  <c r="E262" i="12"/>
  <c r="J262" i="12"/>
  <c r="B263" i="12"/>
  <c r="B543" i="3" s="1"/>
  <c r="E263" i="12"/>
  <c r="J263" i="12"/>
  <c r="B264" i="12"/>
  <c r="B544" i="3" s="1"/>
  <c r="E264" i="12"/>
  <c r="J264" i="12"/>
  <c r="B265" i="12"/>
  <c r="B545" i="3" s="1"/>
  <c r="E265" i="12"/>
  <c r="J265" i="12"/>
  <c r="A266" i="12"/>
  <c r="A546" i="3" s="1"/>
  <c r="B266" i="12"/>
  <c r="B546" i="3" s="1"/>
  <c r="E266" i="12"/>
  <c r="J266" i="12"/>
  <c r="B267" i="12"/>
  <c r="B547" i="3" s="1"/>
  <c r="E267" i="12"/>
  <c r="J267" i="12"/>
  <c r="B268" i="12"/>
  <c r="B548" i="3" s="1"/>
  <c r="E268" i="12"/>
  <c r="J268" i="12"/>
  <c r="B269" i="12"/>
  <c r="B549" i="3" s="1"/>
  <c r="E269" i="12"/>
  <c r="J269" i="12"/>
  <c r="B270" i="12"/>
  <c r="B550" i="3" s="1"/>
  <c r="E270" i="12"/>
  <c r="J270" i="12"/>
  <c r="B271" i="12"/>
  <c r="B551" i="3" s="1"/>
  <c r="E271" i="12"/>
  <c r="J271" i="12"/>
  <c r="B272" i="12"/>
  <c r="B552" i="3" s="1"/>
  <c r="E272" i="12"/>
  <c r="J272" i="12"/>
  <c r="B273" i="12"/>
  <c r="B553" i="3" s="1"/>
  <c r="E273" i="12"/>
  <c r="J273" i="12"/>
  <c r="B274" i="12"/>
  <c r="B554" i="3" s="1"/>
  <c r="E274" i="12"/>
  <c r="J274" i="12"/>
  <c r="B275" i="12"/>
  <c r="B555" i="3" s="1"/>
  <c r="E275" i="12"/>
  <c r="J275" i="12"/>
  <c r="B276" i="12"/>
  <c r="B556" i="3" s="1"/>
  <c r="E276" i="12"/>
  <c r="J276" i="12"/>
  <c r="B277" i="12"/>
  <c r="B557" i="3" s="1"/>
  <c r="E277" i="12"/>
  <c r="J277" i="12"/>
  <c r="B278" i="12"/>
  <c r="B558" i="3" s="1"/>
  <c r="E278" i="12"/>
  <c r="J278" i="12"/>
  <c r="B279" i="12"/>
  <c r="B559" i="3" s="1"/>
  <c r="E279" i="12"/>
  <c r="J279" i="12"/>
  <c r="B280" i="12"/>
  <c r="B560" i="3" s="1"/>
  <c r="E280" i="12"/>
  <c r="J280" i="12"/>
  <c r="B281" i="12"/>
  <c r="B561" i="3" s="1"/>
  <c r="E281" i="12"/>
  <c r="J281" i="12"/>
  <c r="B282" i="12"/>
  <c r="B562" i="3" s="1"/>
  <c r="E282" i="12"/>
  <c r="J282" i="12"/>
  <c r="B283" i="12"/>
  <c r="B563" i="3" s="1"/>
  <c r="E283" i="12"/>
  <c r="J283" i="12"/>
  <c r="B284" i="12"/>
  <c r="B564" i="3" s="1"/>
  <c r="E284" i="12"/>
  <c r="J284" i="12"/>
  <c r="B285" i="12"/>
  <c r="B565" i="3" s="1"/>
  <c r="E285" i="12"/>
  <c r="J285" i="12"/>
  <c r="B286" i="12"/>
  <c r="B566" i="3" s="1"/>
  <c r="E286" i="12"/>
  <c r="J286" i="12"/>
  <c r="B287" i="12"/>
  <c r="B567" i="3" s="1"/>
  <c r="E287" i="12"/>
  <c r="J287" i="12"/>
  <c r="B288" i="12"/>
  <c r="B568" i="3" s="1"/>
  <c r="E288" i="12"/>
  <c r="J288" i="12"/>
  <c r="B289" i="12"/>
  <c r="B569" i="3" s="1"/>
  <c r="E289" i="12"/>
  <c r="J289" i="12"/>
  <c r="B290" i="12"/>
  <c r="B570" i="3" s="1"/>
  <c r="E290" i="12"/>
  <c r="J290" i="12"/>
  <c r="B291" i="12"/>
  <c r="B571" i="3" s="1"/>
  <c r="E291" i="12"/>
  <c r="J291" i="12"/>
  <c r="B292" i="12"/>
  <c r="B572" i="3" s="1"/>
  <c r="E292" i="12"/>
  <c r="J292" i="12"/>
  <c r="E293" i="12"/>
  <c r="J293" i="12"/>
  <c r="E294" i="12"/>
  <c r="J294" i="12"/>
  <c r="E295" i="12"/>
  <c r="J295" i="12"/>
  <c r="E296" i="12"/>
  <c r="J296" i="12"/>
  <c r="E297" i="12"/>
  <c r="J297" i="12"/>
  <c r="A298" i="12"/>
  <c r="A578" i="3" s="1"/>
  <c r="E298" i="12"/>
  <c r="J298" i="12"/>
  <c r="A299" i="12"/>
  <c r="A579" i="3" s="1"/>
  <c r="E299" i="12"/>
  <c r="J299" i="12"/>
  <c r="A300" i="12"/>
  <c r="A580" i="3" s="1"/>
  <c r="E300" i="12"/>
  <c r="J300" i="12"/>
  <c r="A301" i="12"/>
  <c r="A581" i="3" s="1"/>
  <c r="E301" i="12"/>
  <c r="J301" i="12"/>
  <c r="A302" i="12"/>
  <c r="A582" i="3" s="1"/>
  <c r="E302" i="12"/>
  <c r="J302" i="12"/>
  <c r="A303" i="12"/>
  <c r="A583" i="3" s="1"/>
  <c r="E303" i="12"/>
  <c r="J303" i="12"/>
  <c r="A304" i="12"/>
  <c r="A584" i="3" s="1"/>
  <c r="E304" i="12"/>
  <c r="J304" i="12"/>
  <c r="A305" i="12"/>
  <c r="A585" i="3" s="1"/>
  <c r="E305" i="12"/>
  <c r="J305" i="12"/>
  <c r="A306" i="12"/>
  <c r="A586" i="3" s="1"/>
  <c r="E306" i="12"/>
  <c r="J306" i="12"/>
  <c r="A307" i="12"/>
  <c r="A587" i="3" s="1"/>
  <c r="E307" i="12"/>
  <c r="J307" i="12"/>
  <c r="A308" i="12"/>
  <c r="A588" i="3" s="1"/>
  <c r="E308" i="12"/>
  <c r="J308" i="12"/>
  <c r="A309" i="12"/>
  <c r="A589" i="3" s="1"/>
  <c r="E309" i="12"/>
  <c r="J309" i="12"/>
  <c r="A310" i="12"/>
  <c r="A590" i="3" s="1"/>
  <c r="E310" i="12"/>
  <c r="J310" i="12"/>
  <c r="A311" i="12"/>
  <c r="A591" i="3" s="1"/>
  <c r="E311" i="12"/>
  <c r="J311" i="12"/>
  <c r="A312" i="12"/>
  <c r="A592" i="3" s="1"/>
  <c r="B312" i="12"/>
  <c r="B592" i="3" s="1"/>
  <c r="E312" i="12"/>
  <c r="J312" i="12"/>
  <c r="B313" i="12"/>
  <c r="B593" i="3" s="1"/>
  <c r="E313" i="12"/>
  <c r="J313" i="12"/>
  <c r="A314" i="12"/>
  <c r="A594" i="3" s="1"/>
  <c r="B314" i="12"/>
  <c r="B594" i="3" s="1"/>
  <c r="E314" i="12"/>
  <c r="J314" i="12"/>
  <c r="A315" i="12"/>
  <c r="A595" i="3" s="1"/>
  <c r="B315" i="12"/>
  <c r="B595" i="3" s="1"/>
  <c r="E315" i="12"/>
  <c r="J315" i="12"/>
  <c r="A316" i="12"/>
  <c r="A596" i="3" s="1"/>
  <c r="B316" i="12"/>
  <c r="B596" i="3" s="1"/>
  <c r="E316" i="12"/>
  <c r="J316" i="12"/>
  <c r="A317" i="12"/>
  <c r="A597" i="3" s="1"/>
  <c r="B317" i="12"/>
  <c r="B597" i="3" s="1"/>
  <c r="E317" i="12"/>
  <c r="J317" i="12"/>
  <c r="A318" i="12"/>
  <c r="A598" i="3" s="1"/>
  <c r="B318" i="12"/>
  <c r="B598" i="3" s="1"/>
  <c r="E318" i="12"/>
  <c r="J318" i="12"/>
  <c r="A319" i="12"/>
  <c r="A599" i="3" s="1"/>
  <c r="B319" i="12"/>
  <c r="E319" i="12"/>
  <c r="J319" i="12"/>
  <c r="A320" i="12"/>
  <c r="B320" i="12"/>
  <c r="E320" i="12"/>
  <c r="J320" i="12"/>
  <c r="A321" i="12"/>
  <c r="B321" i="12"/>
  <c r="E321" i="12"/>
  <c r="J321" i="12"/>
  <c r="E322" i="12"/>
  <c r="J322" i="12"/>
  <c r="E323" i="12"/>
  <c r="J323" i="12"/>
  <c r="E324" i="12"/>
  <c r="J324" i="12"/>
  <c r="E325" i="12"/>
  <c r="J325" i="12"/>
  <c r="E326" i="12"/>
  <c r="J326" i="12"/>
  <c r="E327" i="12"/>
  <c r="J327" i="12"/>
  <c r="E328" i="12"/>
  <c r="J328" i="12"/>
  <c r="E329" i="12"/>
  <c r="J329" i="12"/>
  <c r="K329" i="12"/>
  <c r="E330" i="12"/>
  <c r="J330" i="12"/>
  <c r="K330" i="12"/>
  <c r="B331" i="12"/>
  <c r="E331" i="12"/>
  <c r="J331" i="12"/>
  <c r="K331" i="12"/>
  <c r="B332" i="12"/>
  <c r="E332" i="12"/>
  <c r="J332" i="12"/>
  <c r="K332" i="12"/>
  <c r="B333" i="12"/>
  <c r="E333" i="12"/>
  <c r="J333" i="12"/>
  <c r="K333" i="12"/>
  <c r="B334" i="12"/>
  <c r="E334" i="12"/>
  <c r="J334" i="12"/>
  <c r="K334" i="12"/>
  <c r="B335" i="12"/>
  <c r="E335" i="12"/>
  <c r="J335" i="12"/>
  <c r="K335" i="12"/>
  <c r="B336" i="12"/>
  <c r="E336" i="12"/>
  <c r="J336" i="12"/>
  <c r="K336" i="12"/>
  <c r="B337" i="12"/>
  <c r="E337" i="12"/>
  <c r="J337" i="12"/>
  <c r="K337" i="12"/>
  <c r="B338" i="12"/>
  <c r="E338" i="12"/>
  <c r="J338" i="12"/>
  <c r="K338" i="12"/>
  <c r="B339" i="12"/>
  <c r="A340" i="12" s="1"/>
  <c r="B340" i="12" s="1"/>
  <c r="A341" i="12" s="1"/>
  <c r="B341" i="12" s="1"/>
  <c r="A342" i="12" s="1"/>
  <c r="B342" i="12" s="1"/>
  <c r="A343" i="12" s="1"/>
  <c r="B343" i="12" s="1"/>
  <c r="A344" i="12" s="1"/>
  <c r="B344" i="12" s="1"/>
  <c r="A345" i="12" s="1"/>
  <c r="B345" i="12" s="1"/>
  <c r="A346" i="12" s="1"/>
  <c r="E339" i="12"/>
  <c r="J339" i="12"/>
  <c r="K339" i="12"/>
  <c r="E340" i="12"/>
  <c r="J340" i="12"/>
  <c r="K340" i="12"/>
  <c r="E341" i="12"/>
  <c r="J341" i="12"/>
  <c r="K341" i="12"/>
  <c r="E342" i="12"/>
  <c r="J342" i="12"/>
  <c r="K342" i="12"/>
  <c r="E343" i="12"/>
  <c r="J343" i="12"/>
  <c r="K343" i="12"/>
  <c r="E344" i="12"/>
  <c r="J344" i="12"/>
  <c r="K344" i="12"/>
  <c r="E345" i="12"/>
  <c r="J345" i="12"/>
  <c r="K345" i="12"/>
  <c r="E346" i="12"/>
  <c r="J346" i="12"/>
  <c r="K346" i="12"/>
  <c r="A347" i="12"/>
  <c r="B347" i="12" s="1"/>
  <c r="A348" i="12" s="1"/>
  <c r="B348" i="12" s="1"/>
  <c r="A349" i="12" s="1"/>
  <c r="E347" i="12"/>
  <c r="J347" i="12"/>
  <c r="K347" i="12"/>
  <c r="E348" i="12"/>
  <c r="J348" i="12"/>
  <c r="K348" i="12"/>
  <c r="E349" i="12"/>
  <c r="J349" i="12"/>
  <c r="K349" i="12"/>
  <c r="A350" i="12"/>
  <c r="E350" i="12"/>
  <c r="J350" i="12"/>
  <c r="K350" i="12"/>
  <c r="A351" i="12"/>
  <c r="E351" i="12"/>
  <c r="J351" i="12"/>
  <c r="K351" i="12"/>
  <c r="A352" i="12"/>
  <c r="E352" i="12"/>
  <c r="J352" i="12"/>
  <c r="K352" i="12"/>
  <c r="A353" i="12"/>
  <c r="B353" i="12" s="1"/>
  <c r="A354" i="12" s="1"/>
  <c r="B354" i="12" s="1"/>
  <c r="A355" i="12" s="1"/>
  <c r="B355" i="12" s="1"/>
  <c r="A356" i="12" s="1"/>
  <c r="E353" i="12"/>
  <c r="J353" i="12"/>
  <c r="K353" i="12"/>
  <c r="E354" i="12"/>
  <c r="J354" i="12"/>
  <c r="K354" i="12"/>
  <c r="E355" i="12"/>
  <c r="J355" i="12"/>
  <c r="K355" i="12"/>
  <c r="E356" i="12"/>
  <c r="J356" i="12"/>
  <c r="K356" i="12"/>
  <c r="A357" i="12"/>
  <c r="E357" i="12"/>
  <c r="J357" i="12"/>
  <c r="K357" i="12"/>
  <c r="A358" i="12"/>
  <c r="E358" i="12"/>
  <c r="J358" i="12"/>
  <c r="K358" i="12"/>
  <c r="A359" i="12"/>
  <c r="E359" i="12"/>
  <c r="J359" i="12"/>
  <c r="K359" i="12"/>
  <c r="A360" i="12"/>
  <c r="E360" i="12"/>
  <c r="J360" i="12"/>
  <c r="K360" i="12"/>
  <c r="A361" i="12"/>
  <c r="E361" i="12"/>
  <c r="J361" i="12"/>
  <c r="K361" i="12"/>
  <c r="A362" i="12"/>
  <c r="E362" i="12"/>
  <c r="J362" i="12"/>
  <c r="K362" i="12"/>
  <c r="E363" i="12"/>
  <c r="J363" i="12"/>
  <c r="K363" i="12"/>
  <c r="A364" i="12"/>
  <c r="E364" i="12"/>
  <c r="J364" i="12"/>
  <c r="K364" i="12"/>
  <c r="A365" i="12"/>
  <c r="B365" i="12" s="1"/>
  <c r="A366" i="12" s="1"/>
  <c r="B366" i="12" s="1"/>
  <c r="A367" i="12" s="1"/>
  <c r="B367" i="12" s="1"/>
  <c r="A368" i="12" s="1"/>
  <c r="B368" i="12" s="1"/>
  <c r="A369" i="12" s="1"/>
  <c r="B369" i="12" s="1"/>
  <c r="A370" i="12" s="1"/>
  <c r="B370" i="12" s="1"/>
  <c r="A371" i="12" s="1"/>
  <c r="B371" i="12" s="1"/>
  <c r="A372" i="12" s="1"/>
  <c r="B372" i="12" s="1"/>
  <c r="A373" i="12" s="1"/>
  <c r="B373" i="12" s="1"/>
  <c r="A374" i="12" s="1"/>
  <c r="B374" i="12" s="1"/>
  <c r="A375" i="12" s="1"/>
  <c r="B375" i="12" s="1"/>
  <c r="A376" i="12" s="1"/>
  <c r="B376" i="12" s="1"/>
  <c r="A377" i="12" s="1"/>
  <c r="B377" i="12" s="1"/>
  <c r="A378" i="12" s="1"/>
  <c r="B378" i="12" s="1"/>
  <c r="A379" i="12" s="1"/>
  <c r="B379" i="12" s="1"/>
  <c r="A380" i="12" s="1"/>
  <c r="B380" i="12" s="1"/>
  <c r="A381" i="12" s="1"/>
  <c r="B381" i="12" s="1"/>
  <c r="A382" i="12" s="1"/>
  <c r="B382" i="12" s="1"/>
  <c r="A383" i="12" s="1"/>
  <c r="B383" i="12" s="1"/>
  <c r="A384" i="12" s="1"/>
  <c r="B384" i="12" s="1"/>
  <c r="A385" i="12" s="1"/>
  <c r="B385" i="12" s="1"/>
  <c r="A386" i="12" s="1"/>
  <c r="B386" i="12" s="1"/>
  <c r="A387" i="12" s="1"/>
  <c r="B387" i="12" s="1"/>
  <c r="A388" i="12" s="1"/>
  <c r="B388" i="12" s="1"/>
  <c r="A389" i="12" s="1"/>
  <c r="B389" i="12" s="1"/>
  <c r="A390" i="12" s="1"/>
  <c r="B390" i="12" s="1"/>
  <c r="A391" i="12" s="1"/>
  <c r="B391" i="12" s="1"/>
  <c r="A392" i="12" s="1"/>
  <c r="B392" i="12" s="1"/>
  <c r="A393" i="12" s="1"/>
  <c r="B393" i="12" s="1"/>
  <c r="A394" i="12" s="1"/>
  <c r="B394" i="12" s="1"/>
  <c r="A395" i="12" s="1"/>
  <c r="B395" i="12" s="1"/>
  <c r="A396" i="12" s="1"/>
  <c r="B396" i="12" s="1"/>
  <c r="A397" i="12" s="1"/>
  <c r="B397" i="12" s="1"/>
  <c r="A398" i="12" s="1"/>
  <c r="B398" i="12" s="1"/>
  <c r="A399" i="12" s="1"/>
  <c r="B399" i="12" s="1"/>
  <c r="A400" i="12" s="1"/>
  <c r="B400" i="12" s="1"/>
  <c r="A401" i="12" s="1"/>
  <c r="B401" i="12" s="1"/>
  <c r="A402" i="12" s="1"/>
  <c r="B402" i="12" s="1"/>
  <c r="A403" i="12" s="1"/>
  <c r="B403" i="12" s="1"/>
  <c r="A404" i="12" s="1"/>
  <c r="B404" i="12" s="1"/>
  <c r="A405" i="12" s="1"/>
  <c r="B405" i="12" s="1"/>
  <c r="A406" i="12" s="1"/>
  <c r="B406" i="12" s="1"/>
  <c r="A407" i="12" s="1"/>
  <c r="B407" i="12" s="1"/>
  <c r="A408" i="12" s="1"/>
  <c r="B408" i="12" s="1"/>
  <c r="A409" i="12" s="1"/>
  <c r="B409" i="12" s="1"/>
  <c r="A410" i="12" s="1"/>
  <c r="B410" i="12" s="1"/>
  <c r="A411" i="12" s="1"/>
  <c r="B411" i="12" s="1"/>
  <c r="A412" i="12" s="1"/>
  <c r="B412" i="12" s="1"/>
  <c r="A413" i="12" s="1"/>
  <c r="B413" i="12" s="1"/>
  <c r="A414" i="12" s="1"/>
  <c r="B414" i="12" s="1"/>
  <c r="A415" i="12" s="1"/>
  <c r="B415" i="12" s="1"/>
  <c r="A416" i="12" s="1"/>
  <c r="B416" i="12" s="1"/>
  <c r="A417" i="12" s="1"/>
  <c r="B417" i="12" s="1"/>
  <c r="A418" i="12" s="1"/>
  <c r="B418" i="12" s="1"/>
  <c r="A419" i="12" s="1"/>
  <c r="B419" i="12" s="1"/>
  <c r="A420" i="12" s="1"/>
  <c r="B420" i="12" s="1"/>
  <c r="A421" i="12" s="1"/>
  <c r="B421" i="12" s="1"/>
  <c r="A422" i="12" s="1"/>
  <c r="B422" i="12" s="1"/>
  <c r="A424" i="12" s="1"/>
  <c r="B424" i="12" s="1"/>
  <c r="A426" i="12" s="1"/>
  <c r="B426" i="12" s="1"/>
  <c r="A428" i="12" s="1"/>
  <c r="B428" i="12" s="1"/>
  <c r="A430" i="12" s="1"/>
  <c r="B430" i="12" s="1"/>
  <c r="E365" i="12"/>
  <c r="J365" i="12"/>
  <c r="K365" i="12"/>
  <c r="E366" i="12"/>
  <c r="J366" i="12"/>
  <c r="K366" i="12"/>
  <c r="E367" i="12"/>
  <c r="J367" i="12"/>
  <c r="K367" i="12"/>
  <c r="E368" i="12"/>
  <c r="J368" i="12"/>
  <c r="K368" i="12"/>
  <c r="E11" i="2"/>
  <c r="G11" i="2" s="1"/>
  <c r="E12" i="2"/>
  <c r="G12" i="2" s="1"/>
  <c r="I12" i="2"/>
  <c r="I13" i="2" s="1"/>
  <c r="I14" i="2" s="1"/>
  <c r="I15" i="2" s="1"/>
  <c r="I16" i="2" s="1"/>
  <c r="I17" i="2" s="1"/>
  <c r="I18" i="2" s="1"/>
  <c r="I19" i="2" s="1"/>
  <c r="E13" i="2"/>
  <c r="G13" i="2" s="1"/>
  <c r="E14" i="2"/>
  <c r="G14" i="2" s="1"/>
  <c r="E15" i="2"/>
  <c r="G15" i="2" s="1"/>
  <c r="E16" i="2"/>
  <c r="G16" i="2" s="1"/>
  <c r="E17" i="2"/>
  <c r="G17" i="2" s="1"/>
  <c r="E18" i="2"/>
  <c r="G18" i="2" s="1"/>
  <c r="E19" i="2"/>
  <c r="G19" i="2" s="1"/>
  <c r="E20" i="2"/>
  <c r="G20" i="2" s="1"/>
  <c r="E21" i="2"/>
  <c r="G21" i="2" s="1"/>
  <c r="E22" i="2"/>
  <c r="G22" i="2" s="1"/>
  <c r="E23" i="2"/>
  <c r="G23" i="2" s="1"/>
  <c r="E24" i="2"/>
  <c r="G24" i="2" s="1"/>
  <c r="E25" i="2"/>
  <c r="G25" i="2" s="1"/>
  <c r="E26" i="2"/>
  <c r="G26" i="2" s="1"/>
  <c r="E27" i="2"/>
  <c r="G27" i="2" s="1"/>
  <c r="E28" i="2"/>
  <c r="G28" i="2" s="1"/>
  <c r="E29" i="2"/>
  <c r="G29" i="2" s="1"/>
  <c r="E30" i="2"/>
  <c r="G30" i="2" s="1"/>
  <c r="E31" i="2"/>
  <c r="G31" i="2" s="1"/>
  <c r="E32" i="2"/>
  <c r="G32" i="2" s="1"/>
  <c r="E33" i="2"/>
  <c r="G33" i="2" s="1"/>
  <c r="E34" i="2"/>
  <c r="G34" i="2" s="1"/>
  <c r="E35" i="2"/>
  <c r="G35" i="2" s="1"/>
  <c r="E36" i="2"/>
  <c r="G36" i="2" s="1"/>
  <c r="E37" i="2"/>
  <c r="G37" i="2" s="1"/>
  <c r="E38" i="2"/>
  <c r="G38" i="2" s="1"/>
  <c r="E39" i="2"/>
  <c r="G39" i="2" s="1"/>
  <c r="E40" i="2"/>
  <c r="G40" i="2" s="1"/>
  <c r="E41" i="2"/>
  <c r="G41" i="2" s="1"/>
  <c r="E42" i="2"/>
  <c r="G42" i="2" s="1"/>
  <c r="E43" i="2"/>
  <c r="G43" i="2" s="1"/>
  <c r="E44" i="2"/>
  <c r="G44" i="2" s="1"/>
  <c r="E45" i="2"/>
  <c r="G45" i="2" s="1"/>
  <c r="E46" i="2"/>
  <c r="G46" i="2" s="1"/>
  <c r="E47" i="2"/>
  <c r="G47" i="2" s="1"/>
  <c r="E48" i="2"/>
  <c r="G48" i="2" s="1"/>
  <c r="E49" i="2"/>
  <c r="G49" i="2" s="1"/>
  <c r="E50" i="2"/>
  <c r="G50" i="2" s="1"/>
  <c r="E51" i="2"/>
  <c r="G51" i="2" s="1"/>
  <c r="E52" i="2"/>
  <c r="G52" i="2" s="1"/>
  <c r="E53" i="2"/>
  <c r="G53" i="2" s="1"/>
  <c r="E54" i="2"/>
  <c r="G54" i="2" s="1"/>
  <c r="E55" i="2"/>
  <c r="G55" i="2" s="1"/>
  <c r="E56" i="2"/>
  <c r="G56" i="2" s="1"/>
  <c r="E57" i="2"/>
  <c r="G57" i="2" s="1"/>
  <c r="E58" i="2"/>
  <c r="G58" i="2" s="1"/>
  <c r="E59" i="2"/>
  <c r="G59" i="2" s="1"/>
  <c r="E60" i="2"/>
  <c r="G60" i="2" s="1"/>
  <c r="E61" i="2"/>
  <c r="G61" i="2" s="1"/>
  <c r="E62" i="2"/>
  <c r="G62" i="2" s="1"/>
  <c r="E63" i="2"/>
  <c r="G63" i="2" s="1"/>
  <c r="E64" i="2"/>
  <c r="G64" i="2" s="1"/>
  <c r="E65" i="2"/>
  <c r="G65" i="2" s="1"/>
  <c r="E66" i="2"/>
  <c r="G66" i="2" s="1"/>
  <c r="E67" i="2"/>
  <c r="G67" i="2" s="1"/>
  <c r="E68" i="2"/>
  <c r="G68" i="2" s="1"/>
  <c r="E69" i="2"/>
  <c r="G69" i="2" s="1"/>
  <c r="E70" i="2"/>
  <c r="G70" i="2" s="1"/>
  <c r="E71" i="2"/>
  <c r="G71" i="2" s="1"/>
  <c r="E72" i="2"/>
  <c r="G72" i="2" s="1"/>
  <c r="E73" i="2"/>
  <c r="G73" i="2" s="1"/>
  <c r="E74" i="2"/>
  <c r="G74" i="2" s="1"/>
  <c r="E75" i="2"/>
  <c r="G75" i="2" s="1"/>
  <c r="E76" i="2"/>
  <c r="G76" i="2" s="1"/>
  <c r="E77" i="2"/>
  <c r="G77" i="2" s="1"/>
  <c r="E78" i="2"/>
  <c r="G78" i="2" s="1"/>
  <c r="E79" i="2"/>
  <c r="G79" i="2" s="1"/>
  <c r="E80" i="2"/>
  <c r="G80" i="2" s="1"/>
  <c r="E81" i="2"/>
  <c r="G81" i="2" s="1"/>
  <c r="E82" i="2"/>
  <c r="G82" i="2" s="1"/>
  <c r="E83" i="2"/>
  <c r="G83" i="2" s="1"/>
  <c r="E84" i="2"/>
  <c r="G84" i="2" s="1"/>
  <c r="E85" i="2"/>
  <c r="G85" i="2" s="1"/>
  <c r="E86" i="2"/>
  <c r="G86" i="2" s="1"/>
  <c r="E87" i="2"/>
  <c r="G87" i="2" s="1"/>
  <c r="E88" i="2"/>
  <c r="G88" i="2" s="1"/>
  <c r="E89" i="2"/>
  <c r="G89" i="2" s="1"/>
  <c r="E90" i="2"/>
  <c r="G90" i="2" s="1"/>
  <c r="E91" i="2"/>
  <c r="G91" i="2" s="1"/>
  <c r="E92" i="2"/>
  <c r="G92" i="2" s="1"/>
  <c r="E93" i="2"/>
  <c r="G93" i="2" s="1"/>
  <c r="E94" i="2"/>
  <c r="G94" i="2" s="1"/>
  <c r="E95" i="2"/>
  <c r="G95" i="2" s="1"/>
  <c r="E96" i="2"/>
  <c r="G96" i="2" s="1"/>
  <c r="E97" i="2"/>
  <c r="G97" i="2" s="1"/>
  <c r="E98" i="2"/>
  <c r="G98" i="2" s="1"/>
  <c r="E99" i="2"/>
  <c r="G99" i="2" s="1"/>
  <c r="E100" i="2"/>
  <c r="G100" i="2" s="1"/>
  <c r="E101" i="2"/>
  <c r="G101" i="2" s="1"/>
  <c r="E102" i="2"/>
  <c r="G102" i="2" s="1"/>
  <c r="E103" i="2"/>
  <c r="G103" i="2" s="1"/>
  <c r="E104" i="2"/>
  <c r="G104" i="2" s="1"/>
  <c r="E105" i="2"/>
  <c r="G105" i="2" s="1"/>
  <c r="E106" i="2"/>
  <c r="G106" i="2" s="1"/>
  <c r="E107" i="2"/>
  <c r="G107" i="2" s="1"/>
  <c r="E108" i="2"/>
  <c r="G108" i="2" s="1"/>
  <c r="E109" i="2"/>
  <c r="G109" i="2" s="1"/>
  <c r="E110" i="2"/>
  <c r="G110" i="2" s="1"/>
  <c r="E111" i="2"/>
  <c r="G111" i="2" s="1"/>
  <c r="E112" i="2"/>
  <c r="G112" i="2" s="1"/>
  <c r="E113" i="2"/>
  <c r="G113" i="2" s="1"/>
  <c r="E114" i="2"/>
  <c r="G114" i="2" s="1"/>
  <c r="E115" i="2"/>
  <c r="G115" i="2" s="1"/>
  <c r="E116" i="2"/>
  <c r="G116" i="2" s="1"/>
  <c r="E117" i="2"/>
  <c r="G117" i="2" s="1"/>
  <c r="E118" i="2"/>
  <c r="G118" i="2" s="1"/>
  <c r="E119" i="2"/>
  <c r="G119" i="2" s="1"/>
  <c r="E120" i="2"/>
  <c r="G120" i="2" s="1"/>
  <c r="E121" i="2"/>
  <c r="G121" i="2" s="1"/>
  <c r="E122" i="2"/>
  <c r="G122" i="2" s="1"/>
  <c r="E123" i="2"/>
  <c r="G123" i="2" s="1"/>
  <c r="E124" i="2"/>
  <c r="G124" i="2" s="1"/>
  <c r="E125" i="2"/>
  <c r="G125" i="2" s="1"/>
  <c r="E126" i="2"/>
  <c r="G126" i="2" s="1"/>
  <c r="E127" i="2"/>
  <c r="G127" i="2" s="1"/>
  <c r="E128" i="2"/>
  <c r="G128" i="2" s="1"/>
  <c r="E129" i="2"/>
  <c r="G129" i="2" s="1"/>
  <c r="E130" i="2"/>
  <c r="G130" i="2" s="1"/>
  <c r="E131" i="2"/>
  <c r="G131" i="2" s="1"/>
  <c r="E132" i="2"/>
  <c r="G132" i="2" s="1"/>
  <c r="E133" i="2"/>
  <c r="G133" i="2" s="1"/>
  <c r="E134" i="2"/>
  <c r="G134" i="2" s="1"/>
  <c r="E135" i="2"/>
  <c r="G135" i="2" s="1"/>
  <c r="E136" i="2"/>
  <c r="G136" i="2" s="1"/>
  <c r="E137" i="2"/>
  <c r="G137" i="2" s="1"/>
  <c r="E138" i="2"/>
  <c r="G138" i="2" s="1"/>
  <c r="E139" i="2"/>
  <c r="G139" i="2" s="1"/>
  <c r="E140" i="2"/>
  <c r="G140" i="2" s="1"/>
  <c r="E141" i="2"/>
  <c r="G141" i="2" s="1"/>
  <c r="E142" i="2"/>
  <c r="G142" i="2" s="1"/>
  <c r="E143" i="2"/>
  <c r="G143" i="2" s="1"/>
  <c r="E144" i="2"/>
  <c r="G144" i="2" s="1"/>
  <c r="E145" i="2"/>
  <c r="G145" i="2" s="1"/>
  <c r="E146" i="2"/>
  <c r="G146" i="2" s="1"/>
  <c r="E147" i="2"/>
  <c r="G147" i="2" s="1"/>
  <c r="E148" i="2"/>
  <c r="G148" i="2" s="1"/>
  <c r="E149" i="2"/>
  <c r="G149" i="2" s="1"/>
  <c r="E150" i="2"/>
  <c r="G150" i="2" s="1"/>
  <c r="E151" i="2"/>
  <c r="G151" i="2" s="1"/>
  <c r="E152" i="2"/>
  <c r="G152" i="2" s="1"/>
  <c r="E153" i="2"/>
  <c r="G153" i="2" s="1"/>
  <c r="E154" i="2"/>
  <c r="G154" i="2" s="1"/>
  <c r="E155" i="2"/>
  <c r="G155" i="2" s="1"/>
  <c r="E156" i="2"/>
  <c r="G156" i="2" s="1"/>
  <c r="E157" i="2"/>
  <c r="G157" i="2" s="1"/>
  <c r="E158" i="2"/>
  <c r="G158" i="2" s="1"/>
  <c r="E159" i="2"/>
  <c r="G159" i="2" s="1"/>
  <c r="E160" i="2"/>
  <c r="G160" i="2" s="1"/>
  <c r="E161" i="2"/>
  <c r="G161" i="2" s="1"/>
  <c r="E162" i="2"/>
  <c r="G162" i="2" s="1"/>
  <c r="E163" i="2"/>
  <c r="G163" i="2" s="1"/>
  <c r="E164" i="2"/>
  <c r="G164" i="2" s="1"/>
  <c r="E165" i="2"/>
  <c r="G165" i="2" s="1"/>
  <c r="E166" i="2"/>
  <c r="G166" i="2" s="1"/>
  <c r="E167" i="2"/>
  <c r="G167" i="2" s="1"/>
  <c r="E168" i="2"/>
  <c r="G168" i="2" s="1"/>
  <c r="E169" i="2"/>
  <c r="G169" i="2" s="1"/>
  <c r="E170" i="2"/>
  <c r="G170" i="2" s="1"/>
  <c r="E171" i="2"/>
  <c r="G171" i="2" s="1"/>
  <c r="E172" i="2"/>
  <c r="G172" i="2" s="1"/>
  <c r="E173" i="2"/>
  <c r="G173" i="2" s="1"/>
  <c r="E174" i="2"/>
  <c r="G174" i="2" s="1"/>
  <c r="E175" i="2"/>
  <c r="G175" i="2" s="1"/>
  <c r="E176" i="2"/>
  <c r="G176" i="2" s="1"/>
  <c r="E177" i="2"/>
  <c r="G177" i="2" s="1"/>
  <c r="E178" i="2"/>
  <c r="G178" i="2" s="1"/>
  <c r="E179" i="2"/>
  <c r="G179" i="2" s="1"/>
  <c r="E180" i="2"/>
  <c r="G180" i="2" s="1"/>
  <c r="E181" i="2"/>
  <c r="G181" i="2" s="1"/>
  <c r="E182" i="2"/>
  <c r="G182" i="2" s="1"/>
  <c r="E183" i="2"/>
  <c r="G183" i="2" s="1"/>
  <c r="E184" i="2"/>
  <c r="G184" i="2" s="1"/>
  <c r="E185" i="2"/>
  <c r="G185" i="2" s="1"/>
  <c r="E186" i="2"/>
  <c r="G186" i="2" s="1"/>
  <c r="E187" i="2"/>
  <c r="G187" i="2" s="1"/>
  <c r="E188" i="2"/>
  <c r="G188" i="2" s="1"/>
  <c r="E189" i="2"/>
  <c r="G189" i="2" s="1"/>
  <c r="E190" i="2"/>
  <c r="G190" i="2" s="1"/>
  <c r="E191" i="2"/>
  <c r="G191" i="2" s="1"/>
  <c r="E192" i="2"/>
  <c r="G192" i="2" s="1"/>
  <c r="E193" i="2"/>
  <c r="G193" i="2" s="1"/>
  <c r="E194" i="2"/>
  <c r="G194" i="2" s="1"/>
  <c r="E195" i="2"/>
  <c r="G195" i="2" s="1"/>
  <c r="E196" i="2"/>
  <c r="G196" i="2" s="1"/>
  <c r="E197" i="2"/>
  <c r="G197" i="2" s="1"/>
  <c r="E198" i="2"/>
  <c r="G198" i="2" s="1"/>
  <c r="E199" i="2"/>
  <c r="G199" i="2" s="1"/>
  <c r="E200" i="2"/>
  <c r="G200" i="2" s="1"/>
  <c r="E201" i="2"/>
  <c r="G201" i="2" s="1"/>
  <c r="E202" i="2"/>
  <c r="G202" i="2" s="1"/>
  <c r="E203" i="2"/>
  <c r="G203" i="2" s="1"/>
  <c r="E204" i="2"/>
  <c r="G204" i="2" s="1"/>
  <c r="E205" i="2"/>
  <c r="G205" i="2" s="1"/>
  <c r="E206" i="2"/>
  <c r="G206" i="2" s="1"/>
  <c r="E207" i="2"/>
  <c r="G207" i="2" s="1"/>
  <c r="E208" i="2"/>
  <c r="G208" i="2" s="1"/>
  <c r="E209" i="2"/>
  <c r="G209" i="2" s="1"/>
  <c r="E210" i="2"/>
  <c r="G210" i="2" s="1"/>
  <c r="E211" i="2"/>
  <c r="G211" i="2" s="1"/>
  <c r="E212" i="2"/>
  <c r="G212" i="2" s="1"/>
  <c r="E213" i="2"/>
  <c r="G213" i="2" s="1"/>
  <c r="E214" i="2"/>
  <c r="G214" i="2" s="1"/>
  <c r="E215" i="2"/>
  <c r="G215" i="2" s="1"/>
  <c r="E216" i="2"/>
  <c r="G216" i="2" s="1"/>
  <c r="E217" i="2"/>
  <c r="G217" i="2" s="1"/>
  <c r="E218" i="2"/>
  <c r="G218" i="2" s="1"/>
  <c r="E219" i="2"/>
  <c r="G219" i="2" s="1"/>
  <c r="E220" i="2"/>
  <c r="G220" i="2" s="1"/>
  <c r="E221" i="2"/>
  <c r="G221" i="2" s="1"/>
  <c r="E222" i="2"/>
  <c r="G222" i="2" s="1"/>
  <c r="E223" i="2"/>
  <c r="G223" i="2" s="1"/>
  <c r="E224" i="2"/>
  <c r="G224" i="2" s="1"/>
  <c r="E225" i="2"/>
  <c r="G225" i="2" s="1"/>
  <c r="E226" i="2"/>
  <c r="G226" i="2" s="1"/>
  <c r="E227" i="2"/>
  <c r="G227" i="2" s="1"/>
  <c r="E228" i="2"/>
  <c r="G228" i="2" s="1"/>
  <c r="E229" i="2"/>
  <c r="G229" i="2" s="1"/>
  <c r="E230" i="2"/>
  <c r="G230" i="2" s="1"/>
  <c r="E231" i="2"/>
  <c r="G231" i="2" s="1"/>
  <c r="E232" i="2"/>
  <c r="G232" i="2" s="1"/>
  <c r="E233" i="2"/>
  <c r="G233" i="2" s="1"/>
  <c r="E234" i="2"/>
  <c r="G234" i="2" s="1"/>
  <c r="E235" i="2"/>
  <c r="G235" i="2" s="1"/>
  <c r="E236" i="2"/>
  <c r="G236" i="2" s="1"/>
  <c r="E237" i="2"/>
  <c r="G237" i="2" s="1"/>
  <c r="E238" i="2"/>
  <c r="G238" i="2" s="1"/>
  <c r="E239" i="2"/>
  <c r="G239" i="2" s="1"/>
  <c r="E240" i="2"/>
  <c r="G240" i="2" s="1"/>
  <c r="E241" i="2"/>
  <c r="G241" i="2" s="1"/>
  <c r="E242" i="2"/>
  <c r="G242" i="2" s="1"/>
  <c r="E243" i="2"/>
  <c r="G243" i="2" s="1"/>
  <c r="E244" i="2"/>
  <c r="G244" i="2" s="1"/>
  <c r="E245" i="2"/>
  <c r="G245" i="2" s="1"/>
  <c r="A246" i="2"/>
  <c r="B246" i="2" s="1"/>
  <c r="E246" i="2"/>
  <c r="G246" i="2" s="1"/>
  <c r="E247" i="2"/>
  <c r="G247" i="2" s="1"/>
  <c r="E248" i="2"/>
  <c r="G248" i="2" s="1"/>
  <c r="E249" i="2"/>
  <c r="G249" i="2" s="1"/>
  <c r="E250" i="2"/>
  <c r="G250" i="2" s="1"/>
  <c r="E251" i="2"/>
  <c r="G251" i="2" s="1"/>
  <c r="E252" i="2"/>
  <c r="G252" i="2" s="1"/>
  <c r="E253" i="2"/>
  <c r="G253" i="2" s="1"/>
  <c r="E254" i="2"/>
  <c r="G254" i="2" s="1"/>
  <c r="E255" i="2"/>
  <c r="G255" i="2" s="1"/>
  <c r="E256" i="2"/>
  <c r="G256" i="2" s="1"/>
  <c r="E257" i="2"/>
  <c r="G257" i="2" s="1"/>
  <c r="E258" i="2"/>
  <c r="G258" i="2" s="1"/>
  <c r="E259" i="2"/>
  <c r="G259" i="2" s="1"/>
  <c r="E260" i="2"/>
  <c r="G260" i="2" s="1"/>
  <c r="E261" i="2"/>
  <c r="G261" i="2" s="1"/>
  <c r="E262" i="2"/>
  <c r="G262" i="2" s="1"/>
  <c r="E263" i="2"/>
  <c r="G263" i="2" s="1"/>
  <c r="E264" i="2"/>
  <c r="G264" i="2" s="1"/>
  <c r="E265" i="2"/>
  <c r="G265" i="2" s="1"/>
  <c r="E266" i="2"/>
  <c r="G266" i="2" s="1"/>
  <c r="E267" i="2"/>
  <c r="G267" i="2" s="1"/>
  <c r="E268" i="2"/>
  <c r="G268" i="2" s="1"/>
  <c r="E269" i="2"/>
  <c r="G269" i="2" s="1"/>
  <c r="E270" i="2"/>
  <c r="G270" i="2" s="1"/>
  <c r="E271" i="2"/>
  <c r="G271" i="2" s="1"/>
  <c r="E272" i="2"/>
  <c r="G272" i="2" s="1"/>
  <c r="E273" i="2"/>
  <c r="G273" i="2" s="1"/>
  <c r="E274" i="2"/>
  <c r="G274" i="2" s="1"/>
  <c r="E275" i="2"/>
  <c r="G275" i="2" s="1"/>
  <c r="E276" i="2"/>
  <c r="G276" i="2" s="1"/>
  <c r="E277" i="2"/>
  <c r="G277" i="2" s="1"/>
  <c r="E278" i="2"/>
  <c r="G278" i="2" s="1"/>
  <c r="E279" i="2"/>
  <c r="G279" i="2" s="1"/>
  <c r="E280" i="2"/>
  <c r="G280" i="2" s="1"/>
  <c r="E281" i="2"/>
  <c r="G281" i="2" s="1"/>
  <c r="E282" i="2"/>
  <c r="G282" i="2" s="1"/>
  <c r="E283" i="2"/>
  <c r="G283" i="2" s="1"/>
  <c r="E284" i="2"/>
  <c r="G284" i="2" s="1"/>
  <c r="E285" i="2"/>
  <c r="G285" i="2" s="1"/>
  <c r="E286" i="2"/>
  <c r="G286" i="2" s="1"/>
  <c r="E287" i="2"/>
  <c r="G287" i="2" s="1"/>
  <c r="E288" i="2"/>
  <c r="G288" i="2" s="1"/>
  <c r="E289" i="2"/>
  <c r="G289" i="2" s="1"/>
  <c r="E290" i="2"/>
  <c r="G290" i="2" s="1"/>
  <c r="E291" i="2"/>
  <c r="G291" i="2" s="1"/>
  <c r="E292" i="2"/>
  <c r="G292" i="2" s="1"/>
  <c r="E293" i="2"/>
  <c r="G293" i="2" s="1"/>
  <c r="E294" i="2"/>
  <c r="G294" i="2" s="1"/>
  <c r="E295" i="2"/>
  <c r="G295" i="2" s="1"/>
  <c r="E296" i="2"/>
  <c r="G296" i="2" s="1"/>
  <c r="E297" i="2"/>
  <c r="G297" i="2" s="1"/>
  <c r="E298" i="2"/>
  <c r="G298" i="2" s="1"/>
  <c r="E299" i="2"/>
  <c r="G299" i="2" s="1"/>
  <c r="E300" i="2"/>
  <c r="G300" i="2" s="1"/>
  <c r="E301" i="2"/>
  <c r="G301" i="2" s="1"/>
  <c r="E302" i="2"/>
  <c r="G302" i="2" s="1"/>
  <c r="E303" i="2"/>
  <c r="G303" i="2" s="1"/>
  <c r="E304" i="2"/>
  <c r="G304" i="2" s="1"/>
  <c r="E305" i="2"/>
  <c r="G305" i="2" s="1"/>
  <c r="E306" i="2"/>
  <c r="G306" i="2" s="1"/>
  <c r="E307" i="2"/>
  <c r="G307" i="2" s="1"/>
  <c r="E308" i="2"/>
  <c r="G308" i="2" s="1"/>
  <c r="E309" i="2"/>
  <c r="G309" i="2" s="1"/>
  <c r="E310" i="2"/>
  <c r="G310" i="2" s="1"/>
  <c r="E311" i="2"/>
  <c r="G311" i="2" s="1"/>
  <c r="E312" i="2"/>
  <c r="G312" i="2" s="1"/>
  <c r="E313" i="2"/>
  <c r="G313" i="2" s="1"/>
  <c r="E314" i="2"/>
  <c r="G314" i="2" s="1"/>
  <c r="E315" i="2"/>
  <c r="G315" i="2" s="1"/>
  <c r="E316" i="2"/>
  <c r="G316" i="2" s="1"/>
  <c r="E317" i="2"/>
  <c r="G317" i="2" s="1"/>
  <c r="E318" i="2"/>
  <c r="G318" i="2" s="1"/>
  <c r="E319" i="2"/>
  <c r="G319" i="2" s="1"/>
  <c r="E320" i="2"/>
  <c r="G320" i="2" s="1"/>
  <c r="E321" i="2"/>
  <c r="G321" i="2" s="1"/>
  <c r="E322" i="2"/>
  <c r="G322" i="2" s="1"/>
  <c r="E323" i="2"/>
  <c r="G323" i="2" s="1"/>
  <c r="E324" i="2"/>
  <c r="G324" i="2" s="1"/>
  <c r="E325" i="2"/>
  <c r="G325" i="2" s="1"/>
  <c r="E326" i="2"/>
  <c r="G326" i="2" s="1"/>
  <c r="E327" i="2"/>
  <c r="G327" i="2" s="1"/>
  <c r="E328" i="2"/>
  <c r="G328" i="2" s="1"/>
  <c r="E329" i="2"/>
  <c r="G329" i="2" s="1"/>
  <c r="E330" i="2"/>
  <c r="G330" i="2" s="1"/>
  <c r="E331" i="2"/>
  <c r="G331" i="2" s="1"/>
  <c r="E332" i="2"/>
  <c r="G332" i="2" s="1"/>
  <c r="E333" i="2"/>
  <c r="G333" i="2" s="1"/>
  <c r="E334" i="2"/>
  <c r="G334" i="2" s="1"/>
  <c r="E335" i="2"/>
  <c r="G335" i="2" s="1"/>
  <c r="E336" i="2"/>
  <c r="G336" i="2" s="1"/>
  <c r="E337" i="2"/>
  <c r="G337" i="2" s="1"/>
  <c r="E338" i="2"/>
  <c r="G338" i="2" s="1"/>
  <c r="E339" i="2"/>
  <c r="G339" i="2" s="1"/>
  <c r="E340" i="2"/>
  <c r="G340" i="2" s="1"/>
  <c r="E341" i="2"/>
  <c r="G341" i="2" s="1"/>
  <c r="E342" i="2"/>
  <c r="G342" i="2" s="1"/>
  <c r="E343" i="2"/>
  <c r="G343" i="2" s="1"/>
  <c r="E344" i="2"/>
  <c r="G344" i="2" s="1"/>
  <c r="E345" i="2"/>
  <c r="G345" i="2" s="1"/>
  <c r="E346" i="2"/>
  <c r="G346" i="2" s="1"/>
  <c r="E347" i="2"/>
  <c r="G347" i="2" s="1"/>
  <c r="E348" i="2"/>
  <c r="G348" i="2" s="1"/>
  <c r="E349" i="2"/>
  <c r="G349" i="2" s="1"/>
  <c r="E350" i="2"/>
  <c r="G350" i="2" s="1"/>
  <c r="E351" i="2"/>
  <c r="G351" i="2" s="1"/>
  <c r="E352" i="2"/>
  <c r="G352" i="2" s="1"/>
  <c r="E353" i="2"/>
  <c r="G353" i="2" s="1"/>
  <c r="E354" i="2"/>
  <c r="G354" i="2" s="1"/>
  <c r="E355" i="2"/>
  <c r="G355" i="2" s="1"/>
  <c r="E356" i="2"/>
  <c r="G356" i="2" s="1"/>
  <c r="E357" i="2"/>
  <c r="G357" i="2" s="1"/>
  <c r="E358" i="2"/>
  <c r="G358" i="2" s="1"/>
  <c r="E359" i="2"/>
  <c r="G359" i="2" s="1"/>
  <c r="E360" i="2"/>
  <c r="G360" i="2" s="1"/>
  <c r="E361" i="2"/>
  <c r="G361" i="2" s="1"/>
  <c r="E362" i="2"/>
  <c r="G362" i="2" s="1"/>
  <c r="E363" i="2"/>
  <c r="G363" i="2" s="1"/>
  <c r="E364" i="2"/>
  <c r="G364" i="2" s="1"/>
  <c r="E365" i="2"/>
  <c r="G365" i="2" s="1"/>
  <c r="E366" i="2"/>
  <c r="G366" i="2" s="1"/>
  <c r="E367" i="2"/>
  <c r="G367" i="2" s="1"/>
  <c r="E368" i="2"/>
  <c r="G368" i="2" s="1"/>
  <c r="E369" i="2"/>
  <c r="G369" i="2" s="1"/>
  <c r="E370" i="2"/>
  <c r="G370" i="2" s="1"/>
  <c r="E371" i="2"/>
  <c r="G371" i="2" s="1"/>
  <c r="E372" i="2"/>
  <c r="G372" i="2" s="1"/>
  <c r="E373" i="2"/>
  <c r="G373" i="2" s="1"/>
  <c r="E374" i="2"/>
  <c r="G374" i="2" s="1"/>
  <c r="E375" i="2"/>
  <c r="G375" i="2" s="1"/>
  <c r="E376" i="2"/>
  <c r="G376" i="2" s="1"/>
  <c r="E377" i="2"/>
  <c r="G377" i="2" s="1"/>
  <c r="E378" i="2"/>
  <c r="G378" i="2" s="1"/>
  <c r="E379" i="2"/>
  <c r="G379" i="2" s="1"/>
  <c r="E380" i="2"/>
  <c r="G380" i="2" s="1"/>
  <c r="A381" i="2"/>
  <c r="E381" i="2"/>
  <c r="G381" i="2" s="1"/>
  <c r="A382" i="2"/>
  <c r="E382" i="2"/>
  <c r="G382" i="2" s="1"/>
  <c r="A383" i="2"/>
  <c r="E383" i="2"/>
  <c r="G383" i="2" s="1"/>
  <c r="A384" i="2"/>
  <c r="E384" i="2"/>
  <c r="G384" i="2" s="1"/>
  <c r="A385" i="2"/>
  <c r="E385" i="2"/>
  <c r="G385" i="2" s="1"/>
  <c r="A386" i="2"/>
  <c r="E386" i="2"/>
  <c r="G386" i="2" s="1"/>
  <c r="A387" i="2"/>
  <c r="E387" i="2"/>
  <c r="G387" i="2" s="1"/>
  <c r="A388" i="2"/>
  <c r="E388" i="2"/>
  <c r="G388" i="2" s="1"/>
  <c r="A389" i="2"/>
  <c r="E389" i="2"/>
  <c r="G389" i="2" s="1"/>
  <c r="A390" i="2"/>
  <c r="E390" i="2"/>
  <c r="G390" i="2" s="1"/>
  <c r="A391" i="2"/>
  <c r="E391" i="2"/>
  <c r="G391" i="2" s="1"/>
  <c r="A392" i="2"/>
  <c r="E392" i="2"/>
  <c r="G392" i="2" s="1"/>
  <c r="A393" i="2"/>
  <c r="E393" i="2"/>
  <c r="G393" i="2" s="1"/>
  <c r="A394" i="2"/>
  <c r="E394" i="2"/>
  <c r="G394" i="2" s="1"/>
  <c r="A395" i="2"/>
  <c r="E395" i="2"/>
  <c r="G395" i="2" s="1"/>
  <c r="A396" i="2"/>
  <c r="E396" i="2"/>
  <c r="G396" i="2" s="1"/>
  <c r="A397" i="2"/>
  <c r="E397" i="2"/>
  <c r="G397" i="2" s="1"/>
  <c r="A398" i="2"/>
  <c r="E398" i="2"/>
  <c r="G398" i="2" s="1"/>
  <c r="A399" i="2"/>
  <c r="E399" i="2"/>
  <c r="G399" i="2" s="1"/>
  <c r="A400" i="2"/>
  <c r="E400" i="2"/>
  <c r="G400" i="2" s="1"/>
  <c r="A401" i="2"/>
  <c r="E401" i="2"/>
  <c r="G401" i="2" s="1"/>
  <c r="A402" i="2"/>
  <c r="E402" i="2"/>
  <c r="G402" i="2" s="1"/>
  <c r="A403" i="2"/>
  <c r="E403" i="2"/>
  <c r="G403" i="2" s="1"/>
  <c r="A404" i="2"/>
  <c r="E404" i="2"/>
  <c r="G404" i="2" s="1"/>
  <c r="A405" i="2"/>
  <c r="E405" i="2"/>
  <c r="G405" i="2" s="1"/>
  <c r="A406" i="2"/>
  <c r="E406" i="2"/>
  <c r="G406" i="2" s="1"/>
  <c r="A407" i="2"/>
  <c r="E407" i="2"/>
  <c r="G407" i="2" s="1"/>
  <c r="A408" i="2"/>
  <c r="E408" i="2"/>
  <c r="G408" i="2" s="1"/>
  <c r="A409" i="2"/>
  <c r="E409" i="2"/>
  <c r="G409" i="2" s="1"/>
  <c r="A410" i="2"/>
  <c r="E410" i="2"/>
  <c r="G410" i="2" s="1"/>
  <c r="A411" i="2"/>
  <c r="E411" i="2"/>
  <c r="G411" i="2" s="1"/>
  <c r="A412" i="2"/>
  <c r="E412" i="2"/>
  <c r="G412" i="2" s="1"/>
  <c r="A413" i="2"/>
  <c r="E413" i="2"/>
  <c r="G413" i="2" s="1"/>
  <c r="A414" i="2"/>
  <c r="E414" i="2"/>
  <c r="G414" i="2" s="1"/>
  <c r="A415" i="2"/>
  <c r="E415" i="2"/>
  <c r="G415" i="2" s="1"/>
  <c r="A416" i="2"/>
  <c r="E416" i="2"/>
  <c r="G416" i="2" s="1"/>
  <c r="A417" i="2"/>
  <c r="E417" i="2"/>
  <c r="G417" i="2" s="1"/>
  <c r="A418" i="2"/>
  <c r="E418" i="2"/>
  <c r="G418" i="2" s="1"/>
  <c r="A419" i="2"/>
  <c r="E419" i="2"/>
  <c r="G419" i="2" s="1"/>
  <c r="A420" i="2"/>
  <c r="E420" i="2"/>
  <c r="G420" i="2" s="1"/>
  <c r="A421" i="2"/>
  <c r="E421" i="2"/>
  <c r="G421" i="2" s="1"/>
  <c r="A422" i="2"/>
  <c r="E422" i="2"/>
  <c r="G422" i="2" s="1"/>
  <c r="A423" i="2"/>
  <c r="E423" i="2"/>
  <c r="G423" i="2" s="1"/>
  <c r="A424" i="2"/>
  <c r="E424" i="2"/>
  <c r="G424" i="2" s="1"/>
  <c r="A425" i="2"/>
  <c r="E425" i="2"/>
  <c r="G425" i="2" s="1"/>
  <c r="A426" i="2"/>
  <c r="E426" i="2"/>
  <c r="G426" i="2" s="1"/>
  <c r="A427" i="2"/>
  <c r="E427" i="2"/>
  <c r="G427" i="2" s="1"/>
  <c r="A428" i="2"/>
  <c r="E428" i="2"/>
  <c r="G428" i="2" s="1"/>
  <c r="A429" i="2"/>
  <c r="E429" i="2"/>
  <c r="G429" i="2" s="1"/>
  <c r="A430" i="2"/>
  <c r="E430" i="2"/>
  <c r="G430" i="2" s="1"/>
  <c r="A431" i="2"/>
  <c r="E431" i="2"/>
  <c r="G431" i="2" s="1"/>
  <c r="A432" i="2"/>
  <c r="E432" i="2"/>
  <c r="G432" i="2" s="1"/>
  <c r="A433" i="2"/>
  <c r="E433" i="2"/>
  <c r="G433" i="2" s="1"/>
  <c r="A434" i="2"/>
  <c r="E434" i="2"/>
  <c r="G434" i="2" s="1"/>
  <c r="A435" i="2"/>
  <c r="E435" i="2"/>
  <c r="G435" i="2" s="1"/>
  <c r="A436" i="2"/>
  <c r="E436" i="2"/>
  <c r="G436" i="2" s="1"/>
  <c r="A437" i="2"/>
  <c r="E437" i="2"/>
  <c r="G437" i="2" s="1"/>
  <c r="A438" i="2"/>
  <c r="E438" i="2"/>
  <c r="G438" i="2" s="1"/>
  <c r="A439" i="2"/>
  <c r="E439" i="2"/>
  <c r="G439" i="2" s="1"/>
  <c r="A440" i="2"/>
  <c r="E440" i="2"/>
  <c r="G440" i="2" s="1"/>
  <c r="A441" i="2"/>
  <c r="E441" i="2"/>
  <c r="G441" i="2" s="1"/>
  <c r="A442" i="2"/>
  <c r="E442" i="2"/>
  <c r="G442" i="2" s="1"/>
  <c r="A443" i="2"/>
  <c r="E443" i="2"/>
  <c r="G443" i="2" s="1"/>
  <c r="A444" i="2"/>
  <c r="E444" i="2"/>
  <c r="G444" i="2" s="1"/>
  <c r="A445" i="2"/>
  <c r="E445" i="2"/>
  <c r="G445" i="2" s="1"/>
  <c r="A446" i="2"/>
  <c r="E446" i="2"/>
  <c r="G446" i="2" s="1"/>
  <c r="A447" i="2"/>
  <c r="E447" i="2"/>
  <c r="G447" i="2" s="1"/>
  <c r="A448" i="2"/>
  <c r="E448" i="2"/>
  <c r="G448" i="2" s="1"/>
  <c r="A449" i="2"/>
  <c r="E449" i="2"/>
  <c r="G449" i="2" s="1"/>
  <c r="A450" i="2"/>
  <c r="E450" i="2"/>
  <c r="G450" i="2" s="1"/>
  <c r="A451" i="2"/>
  <c r="E451" i="2"/>
  <c r="G451" i="2" s="1"/>
  <c r="A452" i="2"/>
  <c r="E452" i="2"/>
  <c r="G452" i="2" s="1"/>
  <c r="A453" i="2"/>
  <c r="E453" i="2"/>
  <c r="G453" i="2" s="1"/>
  <c r="A454" i="2"/>
  <c r="E454" i="2"/>
  <c r="G454" i="2" s="1"/>
  <c r="A455" i="2"/>
  <c r="E455" i="2"/>
  <c r="G455" i="2" s="1"/>
  <c r="A456" i="2"/>
  <c r="E456" i="2"/>
  <c r="G456" i="2" s="1"/>
  <c r="A457" i="2"/>
  <c r="E457" i="2"/>
  <c r="G457" i="2" s="1"/>
  <c r="A458" i="2"/>
  <c r="E458" i="2"/>
  <c r="G458" i="2" s="1"/>
  <c r="A459" i="2"/>
  <c r="E459" i="2"/>
  <c r="G459" i="2" s="1"/>
  <c r="A460" i="2"/>
  <c r="E460" i="2"/>
  <c r="G460" i="2" s="1"/>
  <c r="A461" i="2"/>
  <c r="E461" i="2"/>
  <c r="G461" i="2" s="1"/>
  <c r="A462" i="2"/>
  <c r="E462" i="2"/>
  <c r="G462" i="2" s="1"/>
  <c r="A463" i="2"/>
  <c r="E463" i="2"/>
  <c r="G463" i="2" s="1"/>
  <c r="A464" i="2"/>
  <c r="E464" i="2"/>
  <c r="G464" i="2" s="1"/>
  <c r="A465" i="2"/>
  <c r="E465" i="2"/>
  <c r="G465" i="2" s="1"/>
  <c r="A466" i="2"/>
  <c r="E466" i="2"/>
  <c r="G466" i="2" s="1"/>
  <c r="A467" i="2"/>
  <c r="E467" i="2"/>
  <c r="G467" i="2" s="1"/>
  <c r="A468" i="2"/>
  <c r="E468" i="2"/>
  <c r="G468" i="2" s="1"/>
  <c r="A469" i="2"/>
  <c r="E469" i="2"/>
  <c r="G469" i="2" s="1"/>
  <c r="B470" i="2"/>
  <c r="E470" i="2"/>
  <c r="G470" i="2" s="1"/>
  <c r="B471" i="2"/>
  <c r="E471" i="2"/>
  <c r="G471" i="2" s="1"/>
  <c r="B472" i="2"/>
  <c r="E472" i="2"/>
  <c r="G472" i="2" s="1"/>
  <c r="B473" i="2"/>
  <c r="E473" i="2"/>
  <c r="G473" i="2" s="1"/>
  <c r="B474" i="2"/>
  <c r="E474" i="2"/>
  <c r="G474" i="2" s="1"/>
  <c r="B475" i="2"/>
  <c r="E475" i="2"/>
  <c r="G475" i="2" s="1"/>
  <c r="B476" i="2"/>
  <c r="E476" i="2"/>
  <c r="G476" i="2" s="1"/>
  <c r="B477" i="2"/>
  <c r="E477" i="2"/>
  <c r="G477" i="2" s="1"/>
  <c r="B478" i="2"/>
  <c r="E478" i="2"/>
  <c r="G478" i="2" s="1"/>
  <c r="B479" i="2"/>
  <c r="E479" i="2"/>
  <c r="G479" i="2" s="1"/>
  <c r="B480" i="2"/>
  <c r="E480" i="2"/>
  <c r="G480" i="2" s="1"/>
  <c r="B481" i="2"/>
  <c r="E481" i="2"/>
  <c r="G481" i="2" s="1"/>
  <c r="B482" i="2"/>
  <c r="E482" i="2"/>
  <c r="G482" i="2" s="1"/>
  <c r="B483" i="2"/>
  <c r="E483" i="2"/>
  <c r="G483" i="2" s="1"/>
  <c r="B484" i="2"/>
  <c r="E484" i="2"/>
  <c r="G484" i="2" s="1"/>
  <c r="B485" i="2"/>
  <c r="E485" i="2"/>
  <c r="G485" i="2" s="1"/>
  <c r="B486" i="2"/>
  <c r="E486" i="2"/>
  <c r="G486" i="2" s="1"/>
  <c r="B487" i="2"/>
  <c r="E487" i="2"/>
  <c r="G487" i="2" s="1"/>
  <c r="B488" i="2"/>
  <c r="E488" i="2"/>
  <c r="G488" i="2" s="1"/>
  <c r="B489" i="2"/>
  <c r="E489" i="2"/>
  <c r="G489" i="2" s="1"/>
  <c r="B490" i="2"/>
  <c r="E490" i="2"/>
  <c r="G490" i="2" s="1"/>
  <c r="B491" i="2"/>
  <c r="E491" i="2"/>
  <c r="G491" i="2" s="1"/>
  <c r="B492" i="2"/>
  <c r="E492" i="2"/>
  <c r="G492" i="2" s="1"/>
  <c r="B493" i="2"/>
  <c r="E493" i="2"/>
  <c r="G493" i="2" s="1"/>
  <c r="B494" i="2"/>
  <c r="E494" i="2"/>
  <c r="G494" i="2" s="1"/>
  <c r="B495" i="2"/>
  <c r="E495" i="2"/>
  <c r="G495" i="2" s="1"/>
  <c r="B496" i="2"/>
  <c r="E496" i="2"/>
  <c r="G496" i="2" s="1"/>
  <c r="B497" i="2"/>
  <c r="E497" i="2"/>
  <c r="G497" i="2" s="1"/>
  <c r="B498" i="2"/>
  <c r="E498" i="2"/>
  <c r="G498" i="2" s="1"/>
  <c r="B499" i="2"/>
  <c r="E499" i="2"/>
  <c r="G499" i="2" s="1"/>
  <c r="B500" i="2"/>
  <c r="E500" i="2"/>
  <c r="G500" i="2" s="1"/>
  <c r="B501" i="2"/>
  <c r="E501" i="2"/>
  <c r="G501" i="2" s="1"/>
  <c r="B502" i="2"/>
  <c r="E502" i="2"/>
  <c r="G502" i="2" s="1"/>
  <c r="B503" i="2"/>
  <c r="E503" i="2"/>
  <c r="G503" i="2" s="1"/>
  <c r="B504" i="2"/>
  <c r="E504" i="2"/>
  <c r="G504" i="2" s="1"/>
  <c r="B505" i="2"/>
  <c r="E505" i="2"/>
  <c r="G505" i="2" s="1"/>
  <c r="B506" i="2"/>
  <c r="E506" i="2"/>
  <c r="G506" i="2" s="1"/>
  <c r="B507" i="2"/>
  <c r="E507" i="2"/>
  <c r="G507" i="2" s="1"/>
  <c r="B508" i="2"/>
  <c r="E508" i="2"/>
  <c r="G508" i="2" s="1"/>
  <c r="B509" i="2"/>
  <c r="E509" i="2"/>
  <c r="G509" i="2" s="1"/>
  <c r="B510" i="2"/>
  <c r="E510" i="2"/>
  <c r="G510" i="2" s="1"/>
  <c r="B511" i="2"/>
  <c r="E511" i="2"/>
  <c r="G511" i="2" s="1"/>
  <c r="B512" i="2"/>
  <c r="E512" i="2"/>
  <c r="G512" i="2" s="1"/>
  <c r="B513" i="2"/>
  <c r="E513" i="2"/>
  <c r="G513" i="2" s="1"/>
  <c r="B514" i="2"/>
  <c r="E514" i="2"/>
  <c r="G514" i="2" s="1"/>
  <c r="B515" i="2"/>
  <c r="E515" i="2"/>
  <c r="G515" i="2" s="1"/>
  <c r="B516" i="2"/>
  <c r="E516" i="2"/>
  <c r="G516" i="2" s="1"/>
  <c r="B517" i="2"/>
  <c r="E517" i="2"/>
  <c r="G517" i="2" s="1"/>
  <c r="B518" i="2"/>
  <c r="E518" i="2"/>
  <c r="G518" i="2" s="1"/>
  <c r="B519" i="2"/>
  <c r="E519" i="2"/>
  <c r="G519" i="2" s="1"/>
  <c r="B520" i="2"/>
  <c r="E520" i="2"/>
  <c r="G520" i="2" s="1"/>
  <c r="B521" i="2"/>
  <c r="E521" i="2"/>
  <c r="G521" i="2" s="1"/>
  <c r="B522" i="2"/>
  <c r="E522" i="2"/>
  <c r="G522" i="2" s="1"/>
  <c r="B523" i="2"/>
  <c r="E523" i="2"/>
  <c r="G523" i="2" s="1"/>
  <c r="B524" i="2"/>
  <c r="E524" i="2"/>
  <c r="G524" i="2" s="1"/>
  <c r="B525" i="2"/>
  <c r="E525" i="2"/>
  <c r="G525" i="2" s="1"/>
  <c r="B526" i="2"/>
  <c r="E526" i="2"/>
  <c r="G526" i="2" s="1"/>
  <c r="B527" i="2"/>
  <c r="E527" i="2"/>
  <c r="G527" i="2" s="1"/>
  <c r="B528" i="2"/>
  <c r="E528" i="2"/>
  <c r="G528" i="2" s="1"/>
  <c r="B529" i="2"/>
  <c r="E529" i="2"/>
  <c r="G529" i="2" s="1"/>
  <c r="B530" i="2"/>
  <c r="E530" i="2"/>
  <c r="G530" i="2" s="1"/>
  <c r="B531" i="2"/>
  <c r="E531" i="2"/>
  <c r="G531" i="2" s="1"/>
  <c r="B532" i="2"/>
  <c r="E532" i="2"/>
  <c r="G532" i="2" s="1"/>
  <c r="B533" i="2"/>
  <c r="E533" i="2"/>
  <c r="G533" i="2" s="1"/>
  <c r="B534" i="2"/>
  <c r="E534" i="2"/>
  <c r="G534" i="2" s="1"/>
  <c r="B535" i="2"/>
  <c r="E535" i="2"/>
  <c r="G535" i="2" s="1"/>
  <c r="B536" i="2"/>
  <c r="E536" i="2"/>
  <c r="G536" i="2" s="1"/>
  <c r="B537" i="2"/>
  <c r="E537" i="2"/>
  <c r="G537" i="2" s="1"/>
  <c r="B538" i="2"/>
  <c r="E538" i="2"/>
  <c r="G538" i="2" s="1"/>
  <c r="B539" i="2"/>
  <c r="E539" i="2"/>
  <c r="G539" i="2" s="1"/>
  <c r="B540" i="2"/>
  <c r="E540" i="2"/>
  <c r="G540" i="2" s="1"/>
  <c r="E541" i="2"/>
  <c r="G541" i="2" s="1"/>
  <c r="E542" i="2"/>
  <c r="G542" i="2" s="1"/>
  <c r="B543" i="2"/>
  <c r="E543" i="2"/>
  <c r="G543" i="2" s="1"/>
  <c r="B544" i="2"/>
  <c r="E544" i="2"/>
  <c r="G544" i="2" s="1"/>
  <c r="B545" i="2"/>
  <c r="E545" i="2"/>
  <c r="G545" i="2" s="1"/>
  <c r="B546" i="2"/>
  <c r="E546" i="2"/>
  <c r="G546" i="2" s="1"/>
  <c r="E547" i="2"/>
  <c r="G547" i="2" s="1"/>
  <c r="E548" i="2"/>
  <c r="G548" i="2" s="1"/>
  <c r="B549" i="2"/>
  <c r="E549" i="2"/>
  <c r="G549" i="2" s="1"/>
  <c r="B550" i="2"/>
  <c r="E550" i="2"/>
  <c r="G550" i="2" s="1"/>
  <c r="B551" i="2"/>
  <c r="E551" i="2"/>
  <c r="G551" i="2" s="1"/>
  <c r="B552" i="2"/>
  <c r="E552" i="2"/>
  <c r="G552" i="2" s="1"/>
  <c r="B553" i="2"/>
  <c r="E553" i="2"/>
  <c r="G553" i="2" s="1"/>
  <c r="B554" i="2"/>
  <c r="E554" i="2"/>
  <c r="G554" i="2" s="1"/>
  <c r="B555" i="2"/>
  <c r="E555" i="2"/>
  <c r="G555" i="2" s="1"/>
  <c r="B556" i="2"/>
  <c r="E556" i="2"/>
  <c r="G556" i="2" s="1"/>
  <c r="B557" i="2"/>
  <c r="E557" i="2"/>
  <c r="G557" i="2" s="1"/>
  <c r="B558" i="2"/>
  <c r="E558" i="2"/>
  <c r="G558" i="2" s="1"/>
  <c r="B559" i="2"/>
  <c r="E559" i="2"/>
  <c r="G559" i="2" s="1"/>
  <c r="B560" i="2"/>
  <c r="E560" i="2"/>
  <c r="G560" i="2" s="1"/>
  <c r="B561" i="2"/>
  <c r="E561" i="2"/>
  <c r="G561" i="2" s="1"/>
  <c r="B562" i="2"/>
  <c r="E562" i="2"/>
  <c r="G562" i="2" s="1"/>
  <c r="B563" i="2"/>
  <c r="E563" i="2"/>
  <c r="G563" i="2" s="1"/>
  <c r="B564" i="2"/>
  <c r="E564" i="2"/>
  <c r="G564" i="2" s="1"/>
  <c r="B565" i="2"/>
  <c r="E565" i="2"/>
  <c r="G565" i="2" s="1"/>
  <c r="B566" i="2"/>
  <c r="E566" i="2"/>
  <c r="G566" i="2" s="1"/>
  <c r="B567" i="2"/>
  <c r="E567" i="2"/>
  <c r="G567" i="2" s="1"/>
  <c r="B568" i="2"/>
  <c r="E568" i="2"/>
  <c r="G568" i="2" s="1"/>
  <c r="B569" i="2"/>
  <c r="E569" i="2"/>
  <c r="G569" i="2" s="1"/>
  <c r="B570" i="2"/>
  <c r="E570" i="2"/>
  <c r="G570" i="2" s="1"/>
  <c r="B571" i="2"/>
  <c r="E571" i="2"/>
  <c r="G571" i="2" s="1"/>
  <c r="B572" i="2"/>
  <c r="E572" i="2"/>
  <c r="G572" i="2" s="1"/>
  <c r="B573" i="2"/>
  <c r="E573" i="2"/>
  <c r="G573" i="2" s="1"/>
  <c r="B574" i="2"/>
  <c r="E574" i="2"/>
  <c r="G574" i="2" s="1"/>
  <c r="B575" i="2"/>
  <c r="E575" i="2"/>
  <c r="G575" i="2" s="1"/>
  <c r="B576" i="2"/>
  <c r="E576" i="2"/>
  <c r="G576" i="2" s="1"/>
  <c r="B577" i="2"/>
  <c r="E577" i="2"/>
  <c r="G577" i="2" s="1"/>
  <c r="B578" i="2"/>
  <c r="E578" i="2"/>
  <c r="G578" i="2" s="1"/>
  <c r="B579" i="2"/>
  <c r="E579" i="2"/>
  <c r="G579" i="2" s="1"/>
  <c r="B580" i="2"/>
  <c r="E580" i="2"/>
  <c r="G580" i="2" s="1"/>
  <c r="B581" i="2"/>
  <c r="E581" i="2"/>
  <c r="G581" i="2" s="1"/>
  <c r="B582" i="2"/>
  <c r="E582" i="2"/>
  <c r="G582" i="2" s="1"/>
  <c r="B583" i="2"/>
  <c r="E583" i="2"/>
  <c r="G583" i="2" s="1"/>
  <c r="B584" i="2"/>
  <c r="E584" i="2"/>
  <c r="G584" i="2" s="1"/>
  <c r="B585" i="2"/>
  <c r="E585" i="2"/>
  <c r="G585" i="2" s="1"/>
  <c r="B586" i="2"/>
  <c r="E586" i="2"/>
  <c r="G586" i="2" s="1"/>
  <c r="B587" i="2"/>
  <c r="E587" i="2"/>
  <c r="G587" i="2" s="1"/>
  <c r="B588" i="2"/>
  <c r="E588" i="2"/>
  <c r="G588" i="2" s="1"/>
  <c r="B589" i="2"/>
  <c r="E589" i="2"/>
  <c r="G589" i="2" s="1"/>
  <c r="B590" i="2"/>
  <c r="E590" i="2"/>
  <c r="G590" i="2" s="1"/>
  <c r="B591" i="2"/>
  <c r="E591" i="2"/>
  <c r="G591" i="2" s="1"/>
  <c r="B592" i="2"/>
  <c r="E592" i="2"/>
  <c r="G592" i="2" s="1"/>
  <c r="B593" i="2"/>
  <c r="E593" i="2"/>
  <c r="G593" i="2" s="1"/>
  <c r="B594" i="2"/>
  <c r="E594" i="2"/>
  <c r="G594" i="2" s="1"/>
  <c r="B595" i="2"/>
  <c r="E595" i="2"/>
  <c r="G595" i="2" s="1"/>
  <c r="B596" i="2"/>
  <c r="E596" i="2"/>
  <c r="G596" i="2" s="1"/>
  <c r="B597" i="2"/>
  <c r="E597" i="2"/>
  <c r="G597" i="2" s="1"/>
  <c r="B598" i="2"/>
  <c r="E598" i="2"/>
  <c r="G598" i="2" s="1"/>
  <c r="B599" i="2"/>
  <c r="E599" i="2"/>
  <c r="G599" i="2" s="1"/>
  <c r="B600" i="2"/>
  <c r="E600" i="2"/>
  <c r="G600" i="2" s="1"/>
  <c r="B601" i="2"/>
  <c r="E601" i="2"/>
  <c r="G601" i="2" s="1"/>
  <c r="B602" i="2"/>
  <c r="E602" i="2"/>
  <c r="G602" i="2" s="1"/>
  <c r="B603" i="2"/>
  <c r="E603" i="2"/>
  <c r="G603" i="2" s="1"/>
  <c r="B604" i="2"/>
  <c r="E604" i="2"/>
  <c r="G604" i="2" s="1"/>
  <c r="B605" i="2"/>
  <c r="E605" i="2"/>
  <c r="G605" i="2" s="1"/>
  <c r="B606" i="2"/>
  <c r="E606" i="2"/>
  <c r="G606" i="2" s="1"/>
  <c r="B607" i="2"/>
  <c r="E607" i="2"/>
  <c r="G607" i="2" s="1"/>
  <c r="B608" i="2"/>
  <c r="E608" i="2"/>
  <c r="G608" i="2" s="1"/>
  <c r="B609" i="2"/>
  <c r="E609" i="2"/>
  <c r="G609" i="2" s="1"/>
  <c r="B610" i="2"/>
  <c r="E610" i="2"/>
  <c r="G610" i="2" s="1"/>
  <c r="B611" i="2"/>
  <c r="E611" i="2"/>
  <c r="G611" i="2" s="1"/>
  <c r="B612" i="2"/>
  <c r="E612" i="2"/>
  <c r="G612" i="2" s="1"/>
  <c r="B613" i="2"/>
  <c r="E613" i="2"/>
  <c r="G613" i="2" s="1"/>
  <c r="B614" i="2"/>
  <c r="E614" i="2"/>
  <c r="G614" i="2" s="1"/>
  <c r="B615" i="2"/>
  <c r="E615" i="2"/>
  <c r="G615" i="2" s="1"/>
  <c r="B616" i="2"/>
  <c r="E616" i="2"/>
  <c r="G616" i="2" s="1"/>
  <c r="B617" i="2"/>
  <c r="E617" i="2"/>
  <c r="G617" i="2" s="1"/>
  <c r="B618" i="2"/>
  <c r="E618" i="2"/>
  <c r="G618" i="2" s="1"/>
  <c r="B619" i="2"/>
  <c r="E619" i="2"/>
  <c r="G619" i="2" s="1"/>
  <c r="B620" i="2"/>
  <c r="E620" i="2"/>
  <c r="G620" i="2" s="1"/>
  <c r="B621" i="2"/>
  <c r="E621" i="2"/>
  <c r="G621" i="2" s="1"/>
  <c r="B622" i="2"/>
  <c r="E622" i="2"/>
  <c r="G622" i="2" s="1"/>
  <c r="B623" i="2"/>
  <c r="E623" i="2"/>
  <c r="G623" i="2" s="1"/>
  <c r="B624" i="2"/>
  <c r="E624" i="2"/>
  <c r="G624" i="2" s="1"/>
  <c r="B625" i="2"/>
  <c r="E625" i="2"/>
  <c r="G625" i="2" s="1"/>
  <c r="B626" i="2"/>
  <c r="E626" i="2"/>
  <c r="G626" i="2" s="1"/>
  <c r="B627" i="2"/>
  <c r="E627" i="2"/>
  <c r="G627" i="2" s="1"/>
  <c r="B628" i="2"/>
  <c r="E628" i="2"/>
  <c r="G628" i="2" s="1"/>
  <c r="B629" i="2"/>
  <c r="E629" i="2"/>
  <c r="G629" i="2" s="1"/>
  <c r="B630" i="2"/>
  <c r="E630" i="2"/>
  <c r="G630" i="2" s="1"/>
  <c r="B631" i="2"/>
  <c r="E631" i="2"/>
  <c r="G631" i="2" s="1"/>
  <c r="B632" i="2"/>
  <c r="E632" i="2"/>
  <c r="G632" i="2" s="1"/>
  <c r="B633" i="2"/>
  <c r="E633" i="2"/>
  <c r="G633" i="2" s="1"/>
  <c r="B634" i="2"/>
  <c r="E634" i="2"/>
  <c r="G634" i="2" s="1"/>
  <c r="B635" i="2"/>
  <c r="E635" i="2"/>
  <c r="G635" i="2" s="1"/>
  <c r="B636" i="2"/>
  <c r="E636" i="2"/>
  <c r="G636" i="2" s="1"/>
  <c r="B637" i="2"/>
  <c r="E637" i="2"/>
  <c r="G637" i="2" s="1"/>
  <c r="B638" i="2"/>
  <c r="E638" i="2"/>
  <c r="G638" i="2" s="1"/>
  <c r="B639" i="2"/>
  <c r="E639" i="2"/>
  <c r="G639" i="2" s="1"/>
  <c r="B640" i="2"/>
  <c r="E640" i="2"/>
  <c r="G640" i="2" s="1"/>
  <c r="B641" i="2"/>
  <c r="E641" i="2"/>
  <c r="G641" i="2" s="1"/>
  <c r="B642" i="2"/>
  <c r="E642" i="2"/>
  <c r="G642" i="2" s="1"/>
  <c r="B643" i="2"/>
  <c r="E643" i="2"/>
  <c r="G643" i="2" s="1"/>
  <c r="B644" i="2"/>
  <c r="E644" i="2"/>
  <c r="G644" i="2" s="1"/>
  <c r="B645" i="2"/>
  <c r="E645" i="2"/>
  <c r="G645" i="2" s="1"/>
  <c r="B646" i="2"/>
  <c r="E646" i="2"/>
  <c r="G646" i="2" s="1"/>
  <c r="B647" i="2"/>
  <c r="E647" i="2"/>
  <c r="G647" i="2" s="1"/>
  <c r="B648" i="2"/>
  <c r="E648" i="2"/>
  <c r="G648" i="2" s="1"/>
  <c r="B649" i="2"/>
  <c r="E649" i="2"/>
  <c r="G649" i="2" s="1"/>
  <c r="B650" i="2"/>
  <c r="E650" i="2"/>
  <c r="G650" i="2" s="1"/>
  <c r="B651" i="2"/>
  <c r="E651" i="2"/>
  <c r="G651" i="2" s="1"/>
  <c r="B652" i="2"/>
  <c r="E652" i="2"/>
  <c r="G652" i="2" s="1"/>
  <c r="B653" i="2"/>
  <c r="E653" i="2"/>
  <c r="G653" i="2" s="1"/>
  <c r="B654" i="2"/>
  <c r="E654" i="2"/>
  <c r="G654" i="2" s="1"/>
  <c r="B655" i="2"/>
  <c r="E655" i="2"/>
  <c r="G655" i="2" s="1"/>
  <c r="B656" i="2"/>
  <c r="E656" i="2"/>
  <c r="G656" i="2" s="1"/>
  <c r="B657" i="2"/>
  <c r="E657" i="2"/>
  <c r="G657" i="2" s="1"/>
  <c r="B658" i="2"/>
  <c r="E658" i="2"/>
  <c r="G658" i="2" s="1"/>
  <c r="B659" i="2"/>
  <c r="E659" i="2"/>
  <c r="G659" i="2" s="1"/>
  <c r="B660" i="2"/>
  <c r="E660" i="2"/>
  <c r="G660" i="2" s="1"/>
  <c r="B661" i="2"/>
  <c r="E661" i="2"/>
  <c r="G661" i="2" s="1"/>
  <c r="B662" i="2"/>
  <c r="E662" i="2"/>
  <c r="G662" i="2" s="1"/>
  <c r="B663" i="2"/>
  <c r="E663" i="2"/>
  <c r="G663" i="2" s="1"/>
  <c r="B664" i="2"/>
  <c r="E664" i="2"/>
  <c r="G664" i="2" s="1"/>
  <c r="B665" i="2"/>
  <c r="E665" i="2"/>
  <c r="G665" i="2" s="1"/>
  <c r="B666" i="2"/>
  <c r="E666" i="2"/>
  <c r="G666" i="2" s="1"/>
  <c r="B667" i="2"/>
  <c r="E667" i="2"/>
  <c r="G667" i="2" s="1"/>
  <c r="E668" i="2"/>
  <c r="G668" i="2" s="1"/>
  <c r="B669" i="2"/>
  <c r="E669" i="2"/>
  <c r="G669" i="2" s="1"/>
  <c r="B670" i="2"/>
  <c r="E670" i="2"/>
  <c r="G670" i="2" s="1"/>
  <c r="B671" i="2"/>
  <c r="E671" i="2"/>
  <c r="G671" i="2" s="1"/>
  <c r="B672" i="2"/>
  <c r="E672" i="2"/>
  <c r="G672" i="2" s="1"/>
  <c r="B673" i="2"/>
  <c r="E673" i="2"/>
  <c r="G673" i="2" s="1"/>
  <c r="B674" i="2"/>
  <c r="E674" i="2"/>
  <c r="G674" i="2" s="1"/>
  <c r="B675" i="2"/>
  <c r="E675" i="2"/>
  <c r="G675" i="2" s="1"/>
  <c r="B676" i="2"/>
  <c r="E676" i="2"/>
  <c r="G676" i="2" s="1"/>
  <c r="E677" i="2"/>
  <c r="B678" i="2"/>
  <c r="E678" i="2"/>
  <c r="B679" i="2"/>
  <c r="E679" i="2"/>
  <c r="B680" i="2"/>
  <c r="E680" i="2"/>
  <c r="B681" i="2"/>
  <c r="E681" i="2"/>
  <c r="B682" i="2"/>
  <c r="E682" i="2"/>
  <c r="B683" i="2"/>
  <c r="E683" i="2"/>
  <c r="B684" i="2"/>
  <c r="E684" i="2"/>
  <c r="B685" i="2"/>
  <c r="E685" i="2"/>
  <c r="B686" i="2"/>
  <c r="E686" i="2"/>
  <c r="B687" i="2"/>
  <c r="E687" i="2"/>
  <c r="B688" i="2"/>
  <c r="E688" i="2"/>
  <c r="B689" i="2"/>
  <c r="E689" i="2"/>
  <c r="B690" i="2"/>
  <c r="E690" i="2"/>
  <c r="B691" i="2"/>
  <c r="E691" i="2"/>
  <c r="B692" i="2"/>
  <c r="E692" i="2"/>
  <c r="B693" i="2"/>
  <c r="E693" i="2"/>
  <c r="B694" i="2"/>
  <c r="E694" i="2"/>
  <c r="B695" i="2"/>
  <c r="E695" i="2"/>
  <c r="B696" i="2"/>
  <c r="E696" i="2"/>
  <c r="B697" i="2"/>
  <c r="E697" i="2"/>
  <c r="B698" i="2"/>
  <c r="E698" i="2"/>
  <c r="B699" i="2"/>
  <c r="E699" i="2"/>
  <c r="B700" i="2"/>
  <c r="E700" i="2"/>
  <c r="B701" i="2"/>
  <c r="E701" i="2"/>
  <c r="B702" i="2"/>
  <c r="E702" i="2"/>
  <c r="E703" i="2"/>
  <c r="B704" i="2"/>
  <c r="E704" i="2"/>
  <c r="B705" i="2"/>
  <c r="E705" i="2"/>
  <c r="B706" i="2"/>
  <c r="E706" i="2"/>
  <c r="B707" i="2"/>
  <c r="E707" i="2"/>
  <c r="B708" i="2"/>
  <c r="E708" i="2"/>
  <c r="B709" i="2"/>
  <c r="E709" i="2"/>
  <c r="B710" i="2"/>
  <c r="E710" i="2"/>
  <c r="B711" i="2"/>
  <c r="E711" i="2"/>
  <c r="B712" i="2"/>
  <c r="E712" i="2"/>
  <c r="B713" i="2"/>
  <c r="E713" i="2"/>
  <c r="B714" i="2"/>
  <c r="E714" i="2"/>
  <c r="B715" i="2"/>
  <c r="E715" i="2"/>
  <c r="B716" i="2"/>
  <c r="E716" i="2"/>
  <c r="B717" i="2"/>
  <c r="E717" i="2"/>
  <c r="B718" i="2"/>
  <c r="E718" i="2"/>
  <c r="B719" i="2"/>
  <c r="E719" i="2"/>
  <c r="B720" i="2"/>
  <c r="E720" i="2"/>
  <c r="B721" i="2"/>
  <c r="E721" i="2"/>
  <c r="B722" i="2"/>
  <c r="E722" i="2"/>
  <c r="B723" i="2"/>
  <c r="E723" i="2"/>
  <c r="B724" i="2"/>
  <c r="E724" i="2"/>
  <c r="B725" i="2"/>
  <c r="E725" i="2"/>
  <c r="B726" i="2"/>
  <c r="E726" i="2"/>
  <c r="B727" i="2"/>
  <c r="E727" i="2"/>
  <c r="B728" i="2"/>
  <c r="E728" i="2"/>
  <c r="B729" i="2"/>
  <c r="E729" i="2"/>
  <c r="E730" i="2"/>
  <c r="E731" i="2"/>
  <c r="E732" i="2"/>
  <c r="E733" i="2"/>
  <c r="E734" i="2"/>
  <c r="B735" i="2"/>
  <c r="B298" i="12" s="1"/>
  <c r="B578" i="3" s="1"/>
  <c r="E735" i="2"/>
  <c r="B736" i="2"/>
  <c r="B299" i="12" s="1"/>
  <c r="B579" i="3" s="1"/>
  <c r="E736" i="2"/>
  <c r="B737" i="2"/>
  <c r="B300" i="12" s="1"/>
  <c r="B580" i="3" s="1"/>
  <c r="E737" i="2"/>
  <c r="B738" i="2"/>
  <c r="B301" i="12" s="1"/>
  <c r="B581" i="3" s="1"/>
  <c r="E738" i="2"/>
  <c r="B739" i="2"/>
  <c r="B302" i="12" s="1"/>
  <c r="B582" i="3" s="1"/>
  <c r="E739" i="2"/>
  <c r="B740" i="2"/>
  <c r="B303" i="12" s="1"/>
  <c r="B583" i="3" s="1"/>
  <c r="E740" i="2"/>
  <c r="B741" i="2"/>
  <c r="B304" i="12" s="1"/>
  <c r="B584" i="3" s="1"/>
  <c r="E741" i="2"/>
  <c r="B742" i="2"/>
  <c r="B305" i="12" s="1"/>
  <c r="B585" i="3" s="1"/>
  <c r="E742" i="2"/>
  <c r="B743" i="2"/>
  <c r="B306" i="12" s="1"/>
  <c r="B586" i="3" s="1"/>
  <c r="E743" i="2"/>
  <c r="B744" i="2"/>
  <c r="B307" i="12" s="1"/>
  <c r="B587" i="3" s="1"/>
  <c r="E744" i="2"/>
  <c r="B745" i="2"/>
  <c r="B308" i="12" s="1"/>
  <c r="B588" i="3" s="1"/>
  <c r="E745" i="2"/>
  <c r="B746" i="2"/>
  <c r="B309" i="12" s="1"/>
  <c r="B589" i="3" s="1"/>
  <c r="E746" i="2"/>
  <c r="B747" i="2"/>
  <c r="B310" i="12" s="1"/>
  <c r="B590" i="3" s="1"/>
  <c r="E747" i="2"/>
  <c r="B748" i="2"/>
  <c r="B311" i="12" s="1"/>
  <c r="B591" i="3" s="1"/>
  <c r="E748" i="2"/>
  <c r="E749" i="2"/>
  <c r="E750" i="2"/>
  <c r="E751" i="2"/>
  <c r="E752" i="2"/>
  <c r="E753" i="2"/>
  <c r="E754" i="2"/>
  <c r="E755" i="2"/>
  <c r="E756" i="2"/>
  <c r="E757" i="2"/>
  <c r="E758" i="2"/>
  <c r="A759" i="2"/>
  <c r="E759" i="2"/>
  <c r="E760" i="2"/>
  <c r="E761" i="2"/>
  <c r="E762" i="2"/>
  <c r="E763" i="2"/>
  <c r="E764" i="2"/>
  <c r="E765" i="2"/>
  <c r="E766" i="2"/>
  <c r="E767" i="2"/>
  <c r="E768" i="2"/>
  <c r="A769" i="2"/>
  <c r="A332" i="12" s="1"/>
  <c r="E769" i="2"/>
  <c r="A770" i="2"/>
  <c r="A333" i="12" s="1"/>
  <c r="E770" i="2"/>
  <c r="A771" i="2"/>
  <c r="A334" i="12" s="1"/>
  <c r="E771" i="2"/>
  <c r="A772" i="2"/>
  <c r="A335" i="12" s="1"/>
  <c r="E772" i="2"/>
  <c r="A773" i="2"/>
  <c r="A336" i="12" s="1"/>
  <c r="E773" i="2"/>
  <c r="A774" i="2"/>
  <c r="A337" i="12" s="1"/>
  <c r="E774" i="2"/>
  <c r="A775" i="2"/>
  <c r="A338" i="12" s="1"/>
  <c r="E775" i="2"/>
  <c r="A776" i="2"/>
  <c r="A339" i="12" s="1"/>
  <c r="E776" i="2"/>
  <c r="A777" i="2"/>
  <c r="E777" i="2"/>
  <c r="A778" i="2"/>
  <c r="E778" i="2"/>
  <c r="A779" i="2"/>
  <c r="E779" i="2"/>
  <c r="A780" i="2"/>
  <c r="E780" i="2"/>
  <c r="A781" i="2"/>
  <c r="E781" i="2"/>
  <c r="A782" i="2"/>
  <c r="E782" i="2"/>
  <c r="A783" i="2"/>
  <c r="E783" i="2"/>
  <c r="A784" i="2"/>
  <c r="B784" i="2" s="1"/>
  <c r="A785" i="2" s="1"/>
  <c r="B785" i="2" s="1"/>
  <c r="A786" i="2" s="1"/>
  <c r="B786" i="2" s="1"/>
  <c r="A787" i="2" s="1"/>
  <c r="E784" i="2"/>
  <c r="E785" i="2"/>
  <c r="E786" i="2"/>
  <c r="E787" i="2"/>
  <c r="A788" i="2"/>
  <c r="E788" i="2"/>
  <c r="A789" i="2"/>
  <c r="E789" i="2"/>
  <c r="A790" i="2"/>
  <c r="E790" i="2"/>
  <c r="A791" i="2"/>
  <c r="E791" i="2"/>
  <c r="A792" i="2"/>
  <c r="E792" i="2"/>
  <c r="A793" i="2"/>
  <c r="B793" i="2" s="1"/>
  <c r="A794" i="2" s="1"/>
  <c r="B794" i="2" s="1"/>
  <c r="A795" i="2" s="1"/>
  <c r="B795" i="2" s="1"/>
  <c r="A796" i="2" s="1"/>
  <c r="B796" i="2" s="1"/>
  <c r="A797" i="2" s="1"/>
  <c r="B797" i="2" s="1"/>
  <c r="A798" i="2" s="1"/>
  <c r="B798" i="2" s="1"/>
  <c r="A799" i="2" s="1"/>
  <c r="B799" i="2" s="1"/>
  <c r="A800" i="2" s="1"/>
  <c r="B800" i="2" s="1"/>
  <c r="A801" i="2" s="1"/>
  <c r="B801" i="2" s="1"/>
  <c r="A802" i="2" s="1"/>
  <c r="B802" i="2" s="1"/>
  <c r="A803" i="2" s="1"/>
  <c r="B803" i="2" s="1"/>
  <c r="A804" i="2" s="1"/>
  <c r="B804" i="2" s="1"/>
  <c r="A805" i="2" s="1"/>
  <c r="B805" i="2" s="1"/>
  <c r="A806" i="2" s="1"/>
  <c r="B806" i="2" s="1"/>
  <c r="A807" i="2" s="1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W10" i="1"/>
  <c r="AB10" i="1" s="1"/>
  <c r="E12" i="1"/>
  <c r="F12" i="1" s="1"/>
  <c r="J12" i="1"/>
  <c r="K12" i="1" s="1"/>
  <c r="Q12" i="1"/>
  <c r="R12" i="1" s="1"/>
  <c r="X12" i="1"/>
  <c r="Y12" i="1" s="1"/>
  <c r="A13" i="1"/>
  <c r="E13" i="1"/>
  <c r="F13" i="1"/>
  <c r="J13" i="1"/>
  <c r="K13" i="1" s="1"/>
  <c r="M13" i="1"/>
  <c r="N13" i="1" s="1"/>
  <c r="Q13" i="1"/>
  <c r="R13" i="1" s="1"/>
  <c r="T13" i="1"/>
  <c r="U13" i="1" s="1"/>
  <c r="X13" i="1"/>
  <c r="Y13" i="1" s="1"/>
  <c r="E14" i="1"/>
  <c r="F14" i="1"/>
  <c r="J14" i="1"/>
  <c r="K14" i="1"/>
  <c r="Q14" i="1"/>
  <c r="R14" i="1" s="1"/>
  <c r="X14" i="1"/>
  <c r="Y14" i="1" s="1"/>
  <c r="E15" i="1"/>
  <c r="F15" i="1" s="1"/>
  <c r="J15" i="1"/>
  <c r="K15" i="1"/>
  <c r="Q15" i="1"/>
  <c r="R15" i="1" s="1"/>
  <c r="X15" i="1"/>
  <c r="Y15" i="1" s="1"/>
  <c r="E16" i="1"/>
  <c r="F16" i="1" s="1"/>
  <c r="J16" i="1"/>
  <c r="K16" i="1"/>
  <c r="Q16" i="1"/>
  <c r="R16" i="1"/>
  <c r="X16" i="1"/>
  <c r="Y16" i="1" s="1"/>
  <c r="E17" i="1"/>
  <c r="F17" i="1" s="1"/>
  <c r="J17" i="1"/>
  <c r="K17" i="1" s="1"/>
  <c r="Q17" i="1"/>
  <c r="R17" i="1" s="1"/>
  <c r="X17" i="1"/>
  <c r="Y17" i="1" s="1"/>
  <c r="E18" i="1"/>
  <c r="F18" i="1" s="1"/>
  <c r="J18" i="1"/>
  <c r="K18" i="1" s="1"/>
  <c r="Q18" i="1"/>
  <c r="R18" i="1" s="1"/>
  <c r="X18" i="1"/>
  <c r="Y18" i="1" s="1"/>
  <c r="E19" i="1"/>
  <c r="F19" i="1" s="1"/>
  <c r="J19" i="1"/>
  <c r="K19" i="1" s="1"/>
  <c r="Q19" i="1"/>
  <c r="R19" i="1" s="1"/>
  <c r="X19" i="1"/>
  <c r="Y19" i="1" s="1"/>
  <c r="E20" i="1"/>
  <c r="F20" i="1" s="1"/>
  <c r="J20" i="1"/>
  <c r="K20" i="1"/>
  <c r="Q20" i="1"/>
  <c r="R20" i="1" s="1"/>
  <c r="X20" i="1"/>
  <c r="Y20" i="1" s="1"/>
  <c r="E21" i="1"/>
  <c r="F21" i="1" s="1"/>
  <c r="J21" i="1"/>
  <c r="K21" i="1"/>
  <c r="Q21" i="1"/>
  <c r="R21" i="1"/>
  <c r="X21" i="1"/>
  <c r="Y21" i="1" s="1"/>
  <c r="E22" i="1"/>
  <c r="F22" i="1" s="1"/>
  <c r="J22" i="1"/>
  <c r="K22" i="1" s="1"/>
  <c r="Q22" i="1"/>
  <c r="R22" i="1"/>
  <c r="X22" i="1"/>
  <c r="Y22" i="1" s="1"/>
  <c r="E23" i="1"/>
  <c r="F23" i="1"/>
  <c r="J23" i="1"/>
  <c r="K23" i="1" s="1"/>
  <c r="Q23" i="1"/>
  <c r="R23" i="1" s="1"/>
  <c r="X23" i="1"/>
  <c r="Y23" i="1" s="1"/>
  <c r="E24" i="1"/>
  <c r="F24" i="1" s="1"/>
  <c r="J24" i="1"/>
  <c r="K24" i="1" s="1"/>
  <c r="Q24" i="1"/>
  <c r="R24" i="1" s="1"/>
  <c r="X24" i="1"/>
  <c r="Y24" i="1" s="1"/>
  <c r="E25" i="1"/>
  <c r="F25" i="1" s="1"/>
  <c r="J25" i="1"/>
  <c r="K25" i="1"/>
  <c r="Q25" i="1"/>
  <c r="R25" i="1" s="1"/>
  <c r="X25" i="1"/>
  <c r="Y25" i="1" s="1"/>
  <c r="E26" i="1"/>
  <c r="F26" i="1"/>
  <c r="J26" i="1"/>
  <c r="K26" i="1"/>
  <c r="Q26" i="1"/>
  <c r="R26" i="1" s="1"/>
  <c r="X26" i="1"/>
  <c r="Y26" i="1" s="1"/>
  <c r="E27" i="1"/>
  <c r="F27" i="1" s="1"/>
  <c r="J27" i="1"/>
  <c r="K27" i="1" s="1"/>
  <c r="Q27" i="1"/>
  <c r="R27" i="1" s="1"/>
  <c r="X27" i="1"/>
  <c r="Y27" i="1" s="1"/>
  <c r="E28" i="1"/>
  <c r="F28" i="1" s="1"/>
  <c r="J28" i="1"/>
  <c r="K28" i="1" s="1"/>
  <c r="Q28" i="1"/>
  <c r="R28" i="1"/>
  <c r="X28" i="1"/>
  <c r="Y28" i="1" s="1"/>
  <c r="E29" i="1"/>
  <c r="F29" i="1" s="1"/>
  <c r="J29" i="1"/>
  <c r="K29" i="1" s="1"/>
  <c r="Q29" i="1"/>
  <c r="R29" i="1" s="1"/>
  <c r="X29" i="1"/>
  <c r="Y29" i="1" s="1"/>
  <c r="AC29" i="1"/>
  <c r="AD29" i="1" s="1"/>
  <c r="E30" i="1"/>
  <c r="F30" i="1" s="1"/>
  <c r="J30" i="1"/>
  <c r="K30" i="1" s="1"/>
  <c r="Q30" i="1"/>
  <c r="R30" i="1" s="1"/>
  <c r="X30" i="1"/>
  <c r="Y30" i="1" s="1"/>
  <c r="AC30" i="1"/>
  <c r="AD30" i="1" s="1"/>
  <c r="E31" i="1"/>
  <c r="F31" i="1" s="1"/>
  <c r="J31" i="1"/>
  <c r="K31" i="1" s="1"/>
  <c r="Q31" i="1"/>
  <c r="R31" i="1" s="1"/>
  <c r="X31" i="1"/>
  <c r="Y31" i="1" s="1"/>
  <c r="AC31" i="1"/>
  <c r="AD31" i="1" s="1"/>
  <c r="E32" i="1"/>
  <c r="F32" i="1" s="1"/>
  <c r="J32" i="1"/>
  <c r="K32" i="1" s="1"/>
  <c r="Q32" i="1"/>
  <c r="R32" i="1"/>
  <c r="X32" i="1"/>
  <c r="Y32" i="1" s="1"/>
  <c r="AC32" i="1"/>
  <c r="AD32" i="1"/>
  <c r="Q33" i="1"/>
  <c r="R33" i="1" s="1"/>
  <c r="AC33" i="1"/>
  <c r="AD33" i="1" s="1"/>
  <c r="E34" i="1"/>
  <c r="F34" i="1" s="1"/>
  <c r="J34" i="1"/>
  <c r="K34" i="1" s="1"/>
  <c r="Q34" i="1"/>
  <c r="R34" i="1" s="1"/>
  <c r="X34" i="1"/>
  <c r="Y34" i="1" s="1"/>
  <c r="AC34" i="1"/>
  <c r="AD34" i="1" s="1"/>
  <c r="E35" i="1"/>
  <c r="F35" i="1" s="1"/>
  <c r="J35" i="1"/>
  <c r="K35" i="1"/>
  <c r="Q35" i="1"/>
  <c r="R35" i="1" s="1"/>
  <c r="X35" i="1"/>
  <c r="Y35" i="1" s="1"/>
  <c r="AC35" i="1"/>
  <c r="AD35" i="1"/>
  <c r="E36" i="1"/>
  <c r="F36" i="1" s="1"/>
  <c r="J36" i="1"/>
  <c r="K36" i="1" s="1"/>
  <c r="Q36" i="1"/>
  <c r="R36" i="1" s="1"/>
  <c r="X36" i="1"/>
  <c r="Y36" i="1"/>
  <c r="AC36" i="1"/>
  <c r="AD36" i="1" s="1"/>
  <c r="E37" i="1"/>
  <c r="F37" i="1" s="1"/>
  <c r="J37" i="1"/>
  <c r="K37" i="1" s="1"/>
  <c r="Q37" i="1"/>
  <c r="R37" i="1"/>
  <c r="X37" i="1"/>
  <c r="Y37" i="1"/>
  <c r="AC37" i="1"/>
  <c r="AD37" i="1" s="1"/>
  <c r="E38" i="1"/>
  <c r="F38" i="1" s="1"/>
  <c r="J38" i="1"/>
  <c r="K38" i="1" s="1"/>
  <c r="Q38" i="1"/>
  <c r="R38" i="1" s="1"/>
  <c r="X38" i="1"/>
  <c r="Y38" i="1" s="1"/>
  <c r="AC38" i="1"/>
  <c r="AD38" i="1" s="1"/>
  <c r="E39" i="1"/>
  <c r="F39" i="1" s="1"/>
  <c r="J39" i="1"/>
  <c r="K39" i="1" s="1"/>
  <c r="Q39" i="1"/>
  <c r="R39" i="1"/>
  <c r="X39" i="1"/>
  <c r="Y39" i="1" s="1"/>
  <c r="AC39" i="1"/>
  <c r="AD39" i="1" s="1"/>
  <c r="E40" i="1"/>
  <c r="F40" i="1" s="1"/>
  <c r="J40" i="1"/>
  <c r="K40" i="1" s="1"/>
  <c r="Q40" i="1"/>
  <c r="R40" i="1" s="1"/>
  <c r="X40" i="1"/>
  <c r="Y40" i="1" s="1"/>
  <c r="AC40" i="1"/>
  <c r="AD40" i="1" s="1"/>
  <c r="E41" i="1"/>
  <c r="F41" i="1"/>
  <c r="J41" i="1"/>
  <c r="K41" i="1" s="1"/>
  <c r="Q41" i="1"/>
  <c r="R41" i="1"/>
  <c r="X41" i="1"/>
  <c r="Y41" i="1" s="1"/>
  <c r="AC41" i="1"/>
  <c r="AD41" i="1" s="1"/>
  <c r="E42" i="1"/>
  <c r="F42" i="1" s="1"/>
  <c r="J42" i="1"/>
  <c r="K42" i="1" s="1"/>
  <c r="Q42" i="1"/>
  <c r="R42" i="1" s="1"/>
  <c r="X42" i="1"/>
  <c r="Y42" i="1" s="1"/>
  <c r="AC42" i="1"/>
  <c r="AD42" i="1" s="1"/>
  <c r="E43" i="1"/>
  <c r="F43" i="1" s="1"/>
  <c r="J43" i="1"/>
  <c r="K43" i="1"/>
  <c r="Q43" i="1"/>
  <c r="R43" i="1" s="1"/>
  <c r="X43" i="1"/>
  <c r="Y43" i="1" s="1"/>
  <c r="AC43" i="1"/>
  <c r="AD43" i="1" s="1"/>
  <c r="E44" i="1"/>
  <c r="F44" i="1"/>
  <c r="J44" i="1"/>
  <c r="K44" i="1"/>
  <c r="Q44" i="1"/>
  <c r="R44" i="1" s="1"/>
  <c r="X44" i="1"/>
  <c r="Y44" i="1" s="1"/>
  <c r="AC44" i="1"/>
  <c r="AD44" i="1" s="1"/>
  <c r="E45" i="1"/>
  <c r="F45" i="1"/>
  <c r="J45" i="1"/>
  <c r="K45" i="1" s="1"/>
  <c r="Q45" i="1"/>
  <c r="R45" i="1" s="1"/>
  <c r="X45" i="1"/>
  <c r="Y45" i="1" s="1"/>
  <c r="AC45" i="1"/>
  <c r="AD45" i="1" s="1"/>
  <c r="E46" i="1"/>
  <c r="F46" i="1" s="1"/>
  <c r="J46" i="1"/>
  <c r="K46" i="1" s="1"/>
  <c r="Q46" i="1"/>
  <c r="R46" i="1" s="1"/>
  <c r="X46" i="1"/>
  <c r="Y46" i="1"/>
  <c r="AC46" i="1"/>
  <c r="AD46" i="1" s="1"/>
  <c r="E47" i="1"/>
  <c r="F47" i="1" s="1"/>
  <c r="J47" i="1"/>
  <c r="K47" i="1" s="1"/>
  <c r="Q47" i="1"/>
  <c r="R47" i="1" s="1"/>
  <c r="X47" i="1"/>
  <c r="Y47" i="1" s="1"/>
  <c r="AC47" i="1"/>
  <c r="AD47" i="1" s="1"/>
  <c r="E48" i="1"/>
  <c r="F48" i="1" s="1"/>
  <c r="J48" i="1"/>
  <c r="K48" i="1"/>
  <c r="Q48" i="1"/>
  <c r="R48" i="1" s="1"/>
  <c r="X48" i="1"/>
  <c r="Y48" i="1" s="1"/>
  <c r="AC48" i="1"/>
  <c r="AD48" i="1" s="1"/>
  <c r="E49" i="1"/>
  <c r="F49" i="1" s="1"/>
  <c r="J49" i="1"/>
  <c r="K49" i="1" s="1"/>
  <c r="Q49" i="1"/>
  <c r="R49" i="1" s="1"/>
  <c r="X49" i="1"/>
  <c r="Y49" i="1" s="1"/>
  <c r="AC49" i="1"/>
  <c r="AD49" i="1"/>
  <c r="E50" i="1"/>
  <c r="F50" i="1" s="1"/>
  <c r="J50" i="1"/>
  <c r="K50" i="1" s="1"/>
  <c r="Q50" i="1"/>
  <c r="R50" i="1" s="1"/>
  <c r="X50" i="1"/>
  <c r="Y50" i="1" s="1"/>
  <c r="AC50" i="1"/>
  <c r="AD50" i="1"/>
  <c r="E51" i="1"/>
  <c r="F51" i="1" s="1"/>
  <c r="J51" i="1"/>
  <c r="K51" i="1"/>
  <c r="Q51" i="1"/>
  <c r="R51" i="1"/>
  <c r="X51" i="1"/>
  <c r="Y51" i="1" s="1"/>
  <c r="AC51" i="1"/>
  <c r="AD51" i="1" s="1"/>
  <c r="E52" i="1"/>
  <c r="F52" i="1"/>
  <c r="J52" i="1"/>
  <c r="K52" i="1" s="1"/>
  <c r="Q52" i="1"/>
  <c r="R52" i="1" s="1"/>
  <c r="X52" i="1"/>
  <c r="Y52" i="1"/>
  <c r="AC52" i="1"/>
  <c r="AD52" i="1" s="1"/>
  <c r="E53" i="1"/>
  <c r="F53" i="1" s="1"/>
  <c r="J53" i="1"/>
  <c r="K53" i="1" s="1"/>
  <c r="Q53" i="1"/>
  <c r="R53" i="1" s="1"/>
  <c r="X53" i="1"/>
  <c r="Y53" i="1"/>
  <c r="AC53" i="1"/>
  <c r="AD53" i="1"/>
  <c r="E54" i="1"/>
  <c r="F54" i="1" s="1"/>
  <c r="J54" i="1"/>
  <c r="K54" i="1"/>
  <c r="Q54" i="1"/>
  <c r="R54" i="1"/>
  <c r="X54" i="1"/>
  <c r="Y54" i="1" s="1"/>
  <c r="AC54" i="1"/>
  <c r="AD54" i="1" s="1"/>
  <c r="E55" i="1"/>
  <c r="F55" i="1" s="1"/>
  <c r="J55" i="1"/>
  <c r="K55" i="1" s="1"/>
  <c r="Q55" i="1"/>
  <c r="R55" i="1"/>
  <c r="X55" i="1"/>
  <c r="Y55" i="1" s="1"/>
  <c r="AC55" i="1"/>
  <c r="AD55" i="1"/>
  <c r="E56" i="1"/>
  <c r="F56" i="1"/>
  <c r="J56" i="1"/>
  <c r="K56" i="1" s="1"/>
  <c r="Q56" i="1"/>
  <c r="R56" i="1" s="1"/>
  <c r="X56" i="1"/>
  <c r="Y56" i="1"/>
  <c r="AC56" i="1"/>
  <c r="AD56" i="1" s="1"/>
  <c r="E57" i="1"/>
  <c r="F57" i="1" s="1"/>
  <c r="J57" i="1"/>
  <c r="K57" i="1" s="1"/>
  <c r="Q57" i="1"/>
  <c r="R57" i="1"/>
  <c r="X57" i="1"/>
  <c r="Y57" i="1"/>
  <c r="AC57" i="1"/>
  <c r="AD57" i="1" s="1"/>
  <c r="E58" i="1"/>
  <c r="F58" i="1" s="1"/>
  <c r="J58" i="1"/>
  <c r="K58" i="1"/>
  <c r="Q58" i="1"/>
  <c r="R58" i="1"/>
  <c r="X58" i="1"/>
  <c r="Y58" i="1" s="1"/>
  <c r="AC58" i="1"/>
  <c r="AD58" i="1" s="1"/>
  <c r="E59" i="1"/>
  <c r="F59" i="1" s="1"/>
  <c r="J59" i="1"/>
  <c r="K59" i="1" s="1"/>
  <c r="Q59" i="1"/>
  <c r="R59" i="1"/>
  <c r="X59" i="1"/>
  <c r="Y59" i="1" s="1"/>
  <c r="AC59" i="1"/>
  <c r="AD59" i="1" s="1"/>
  <c r="E60" i="1"/>
  <c r="F60" i="1"/>
  <c r="J60" i="1"/>
  <c r="K60" i="1"/>
  <c r="Q60" i="1"/>
  <c r="R60" i="1" s="1"/>
  <c r="X60" i="1"/>
  <c r="Y60" i="1"/>
  <c r="AC60" i="1"/>
  <c r="AD60" i="1" s="1"/>
  <c r="E61" i="1"/>
  <c r="F61" i="1" s="1"/>
  <c r="J61" i="1"/>
  <c r="K61" i="1" s="1"/>
  <c r="Q61" i="1"/>
  <c r="R61" i="1" s="1"/>
  <c r="X61" i="1"/>
  <c r="Y61" i="1" s="1"/>
  <c r="AC61" i="1"/>
  <c r="AD61" i="1"/>
  <c r="E62" i="1"/>
  <c r="F62" i="1" s="1"/>
  <c r="J62" i="1"/>
  <c r="K62" i="1"/>
  <c r="Q62" i="1"/>
  <c r="R62" i="1" s="1"/>
  <c r="X62" i="1"/>
  <c r="Y62" i="1" s="1"/>
  <c r="AC62" i="1"/>
  <c r="AD62" i="1" s="1"/>
  <c r="E63" i="1"/>
  <c r="F63" i="1" s="1"/>
  <c r="J63" i="1"/>
  <c r="K63" i="1" s="1"/>
  <c r="Q63" i="1"/>
  <c r="R63" i="1"/>
  <c r="X63" i="1"/>
  <c r="Y63" i="1"/>
  <c r="AC63" i="1"/>
  <c r="AD63" i="1" s="1"/>
  <c r="E64" i="1"/>
  <c r="F64" i="1"/>
  <c r="J64" i="1"/>
  <c r="K64" i="1" s="1"/>
  <c r="Q64" i="1"/>
  <c r="R64" i="1" s="1"/>
  <c r="X64" i="1"/>
  <c r="Y64" i="1" s="1"/>
  <c r="AC64" i="1"/>
  <c r="AD64" i="1" s="1"/>
  <c r="E65" i="1"/>
  <c r="F65" i="1"/>
  <c r="J65" i="1"/>
  <c r="K65" i="1" s="1"/>
  <c r="Q65" i="1"/>
  <c r="R65" i="1" s="1"/>
  <c r="X65" i="1"/>
  <c r="Y65" i="1" s="1"/>
  <c r="AC65" i="1"/>
  <c r="AD65" i="1"/>
  <c r="E66" i="1"/>
  <c r="F66" i="1"/>
  <c r="J66" i="1"/>
  <c r="K66" i="1" s="1"/>
  <c r="Q66" i="1"/>
  <c r="R66" i="1" s="1"/>
  <c r="X66" i="1"/>
  <c r="Y66" i="1"/>
  <c r="AC66" i="1"/>
  <c r="AD66" i="1" s="1"/>
  <c r="E67" i="1"/>
  <c r="F67" i="1" s="1"/>
  <c r="J67" i="1"/>
  <c r="K67" i="1" s="1"/>
  <c r="Q67" i="1"/>
  <c r="R67" i="1"/>
  <c r="X67" i="1"/>
  <c r="Y67" i="1"/>
  <c r="AC67" i="1"/>
  <c r="AD67" i="1" s="1"/>
  <c r="E68" i="1"/>
  <c r="F68" i="1" s="1"/>
  <c r="J68" i="1"/>
  <c r="K68" i="1"/>
  <c r="Q68" i="1"/>
  <c r="R68" i="1" s="1"/>
  <c r="X68" i="1"/>
  <c r="Y68" i="1" s="1"/>
  <c r="AC68" i="1"/>
  <c r="AD68" i="1" s="1"/>
  <c r="E69" i="1"/>
  <c r="F69" i="1" s="1"/>
  <c r="J69" i="1"/>
  <c r="K69" i="1" s="1"/>
  <c r="Q69" i="1"/>
  <c r="R69" i="1" s="1"/>
  <c r="X69" i="1"/>
  <c r="Y69" i="1" s="1"/>
  <c r="AC69" i="1"/>
  <c r="AD69" i="1" s="1"/>
  <c r="E70" i="1"/>
  <c r="F70" i="1"/>
  <c r="J70" i="1"/>
  <c r="K70" i="1" s="1"/>
  <c r="Q70" i="1"/>
  <c r="R70" i="1"/>
  <c r="X70" i="1"/>
  <c r="Y70" i="1" s="1"/>
  <c r="AC70" i="1"/>
  <c r="AD70" i="1" s="1"/>
  <c r="E71" i="1"/>
  <c r="F71" i="1"/>
  <c r="J71" i="1"/>
  <c r="K71" i="1" s="1"/>
  <c r="Q71" i="1"/>
  <c r="R71" i="1"/>
  <c r="X71" i="1"/>
  <c r="Y71" i="1"/>
  <c r="AC71" i="1"/>
  <c r="AD71" i="1" s="1"/>
  <c r="E72" i="1"/>
  <c r="F72" i="1" s="1"/>
  <c r="J72" i="1"/>
  <c r="K72" i="1" s="1"/>
  <c r="Q72" i="1"/>
  <c r="R72" i="1" s="1"/>
  <c r="X72" i="1"/>
  <c r="Y72" i="1"/>
  <c r="AC72" i="1"/>
  <c r="AD72" i="1"/>
  <c r="E73" i="1"/>
  <c r="F73" i="1" s="1"/>
  <c r="J73" i="1"/>
  <c r="K73" i="1" s="1"/>
  <c r="Q73" i="1"/>
  <c r="R73" i="1" s="1"/>
  <c r="X73" i="1"/>
  <c r="Y73" i="1" s="1"/>
  <c r="AC73" i="1"/>
  <c r="AD73" i="1"/>
  <c r="E74" i="1"/>
  <c r="F74" i="1"/>
  <c r="J74" i="1"/>
  <c r="K74" i="1" s="1"/>
  <c r="Q74" i="1"/>
  <c r="R74" i="1" s="1"/>
  <c r="X74" i="1"/>
  <c r="Y74" i="1" s="1"/>
  <c r="AC74" i="1"/>
  <c r="AD74" i="1" s="1"/>
  <c r="E75" i="1"/>
  <c r="F75" i="1"/>
  <c r="J75" i="1"/>
  <c r="K75" i="1"/>
  <c r="Q75" i="1"/>
  <c r="R75" i="1" s="1"/>
  <c r="X75" i="1"/>
  <c r="Y75" i="1" s="1"/>
  <c r="AC75" i="1"/>
  <c r="AD75" i="1" s="1"/>
  <c r="E76" i="1"/>
  <c r="F76" i="1" s="1"/>
  <c r="J76" i="1"/>
  <c r="K76" i="1"/>
  <c r="Q76" i="1"/>
  <c r="R76" i="1"/>
  <c r="X76" i="1"/>
  <c r="Y76" i="1" s="1"/>
  <c r="AC76" i="1"/>
  <c r="AD76" i="1" s="1"/>
  <c r="E77" i="1"/>
  <c r="F77" i="1" s="1"/>
  <c r="J77" i="1"/>
  <c r="K77" i="1" s="1"/>
  <c r="Q77" i="1"/>
  <c r="R77" i="1" s="1"/>
  <c r="X77" i="1"/>
  <c r="Y77" i="1" s="1"/>
  <c r="AC77" i="1"/>
  <c r="AD77" i="1" s="1"/>
  <c r="E78" i="1"/>
  <c r="F78" i="1" s="1"/>
  <c r="J78" i="1"/>
  <c r="K78" i="1" s="1"/>
  <c r="Q78" i="1"/>
  <c r="R78" i="1" s="1"/>
  <c r="X78" i="1"/>
  <c r="Y78" i="1"/>
  <c r="AC78" i="1"/>
  <c r="AD78" i="1" s="1"/>
  <c r="E79" i="1"/>
  <c r="F79" i="1" s="1"/>
  <c r="J79" i="1"/>
  <c r="K79" i="1" s="1"/>
  <c r="Q79" i="1"/>
  <c r="R79" i="1"/>
  <c r="X79" i="1"/>
  <c r="Y79" i="1" s="1"/>
  <c r="AC79" i="1"/>
  <c r="AD79" i="1" s="1"/>
  <c r="E80" i="1"/>
  <c r="F80" i="1" s="1"/>
  <c r="J80" i="1"/>
  <c r="K80" i="1" s="1"/>
  <c r="Q80" i="1"/>
  <c r="R80" i="1" s="1"/>
  <c r="X80" i="1"/>
  <c r="Y80" i="1" s="1"/>
  <c r="AC80" i="1"/>
  <c r="AD80" i="1" s="1"/>
  <c r="E81" i="1"/>
  <c r="F81" i="1" s="1"/>
  <c r="J81" i="1"/>
  <c r="K81" i="1" s="1"/>
  <c r="Q81" i="1"/>
  <c r="R81" i="1" s="1"/>
  <c r="X81" i="1"/>
  <c r="Y81" i="1"/>
  <c r="AC81" i="1"/>
  <c r="AD81" i="1"/>
  <c r="E82" i="1"/>
  <c r="F82" i="1" s="1"/>
  <c r="J82" i="1"/>
  <c r="K82" i="1" s="1"/>
  <c r="Q82" i="1"/>
  <c r="R82" i="1" s="1"/>
  <c r="X82" i="1"/>
  <c r="Y82" i="1" s="1"/>
  <c r="AC82" i="1"/>
  <c r="AD82" i="1" s="1"/>
  <c r="E83" i="1"/>
  <c r="F83" i="1" s="1"/>
  <c r="J83" i="1"/>
  <c r="K83" i="1"/>
  <c r="Q83" i="1"/>
  <c r="R83" i="1"/>
  <c r="X83" i="1"/>
  <c r="Y83" i="1" s="1"/>
  <c r="AC83" i="1"/>
  <c r="AD83" i="1" s="1"/>
  <c r="E84" i="1"/>
  <c r="F84" i="1" s="1"/>
  <c r="J84" i="1"/>
  <c r="K84" i="1"/>
  <c r="Q84" i="1"/>
  <c r="R84" i="1" s="1"/>
  <c r="X84" i="1"/>
  <c r="Y84" i="1" s="1"/>
  <c r="AC84" i="1"/>
  <c r="AD84" i="1" s="1"/>
  <c r="E85" i="1"/>
  <c r="F85" i="1" s="1"/>
  <c r="J85" i="1"/>
  <c r="K85" i="1" s="1"/>
  <c r="Q85" i="1"/>
  <c r="R85" i="1" s="1"/>
  <c r="X85" i="1"/>
  <c r="Y85" i="1" s="1"/>
  <c r="AC85" i="1"/>
  <c r="AD85" i="1" s="1"/>
  <c r="E86" i="1"/>
  <c r="F86" i="1"/>
  <c r="J86" i="1"/>
  <c r="K86" i="1" s="1"/>
  <c r="Q86" i="1"/>
  <c r="R86" i="1" s="1"/>
  <c r="X86" i="1"/>
  <c r="Y86" i="1" s="1"/>
  <c r="AC86" i="1"/>
  <c r="AD86" i="1" s="1"/>
  <c r="E87" i="1"/>
  <c r="F87" i="1"/>
  <c r="J87" i="1"/>
  <c r="K87" i="1" s="1"/>
  <c r="Q87" i="1"/>
  <c r="R87" i="1" s="1"/>
  <c r="X87" i="1"/>
  <c r="Y87" i="1" s="1"/>
  <c r="AC87" i="1"/>
  <c r="AD87" i="1" s="1"/>
  <c r="E88" i="1"/>
  <c r="F88" i="1" s="1"/>
  <c r="J88" i="1"/>
  <c r="K88" i="1" s="1"/>
  <c r="Q88" i="1"/>
  <c r="R88" i="1" s="1"/>
  <c r="X88" i="1"/>
  <c r="Y88" i="1"/>
  <c r="AC88" i="1"/>
  <c r="AD88" i="1" s="1"/>
  <c r="E89" i="1"/>
  <c r="F89" i="1" s="1"/>
  <c r="J89" i="1"/>
  <c r="K89" i="1" s="1"/>
  <c r="Q89" i="1"/>
  <c r="R89" i="1" s="1"/>
  <c r="X89" i="1"/>
  <c r="Y89" i="1" s="1"/>
  <c r="AC89" i="1"/>
  <c r="AD89" i="1" s="1"/>
  <c r="E90" i="1"/>
  <c r="F90" i="1" s="1"/>
  <c r="J90" i="1"/>
  <c r="K90" i="1" s="1"/>
  <c r="Q90" i="1"/>
  <c r="R90" i="1" s="1"/>
  <c r="X90" i="1"/>
  <c r="Y90" i="1" s="1"/>
  <c r="AC90" i="1"/>
  <c r="AD90" i="1" s="1"/>
  <c r="E91" i="1"/>
  <c r="F91" i="1" s="1"/>
  <c r="J91" i="1"/>
  <c r="K91" i="1" s="1"/>
  <c r="Q91" i="1"/>
  <c r="R91" i="1" s="1"/>
  <c r="X91" i="1"/>
  <c r="Y91" i="1" s="1"/>
  <c r="AC91" i="1"/>
  <c r="AD91" i="1" s="1"/>
  <c r="E92" i="1"/>
  <c r="F92" i="1" s="1"/>
  <c r="J92" i="1"/>
  <c r="K92" i="1" s="1"/>
  <c r="Q92" i="1"/>
  <c r="R92" i="1" s="1"/>
  <c r="X92" i="1"/>
  <c r="Y92" i="1" s="1"/>
  <c r="AC92" i="1"/>
  <c r="AD92" i="1" s="1"/>
  <c r="E93" i="1"/>
  <c r="F93" i="1" s="1"/>
  <c r="J93" i="1"/>
  <c r="K93" i="1" s="1"/>
  <c r="Q93" i="1"/>
  <c r="R93" i="1" s="1"/>
  <c r="X93" i="1"/>
  <c r="Y93" i="1" s="1"/>
  <c r="AC93" i="1"/>
  <c r="AD93" i="1" s="1"/>
  <c r="E94" i="1"/>
  <c r="F94" i="1" s="1"/>
  <c r="J94" i="1"/>
  <c r="K94" i="1" s="1"/>
  <c r="Q94" i="1"/>
  <c r="R94" i="1" s="1"/>
  <c r="X94" i="1"/>
  <c r="Y94" i="1" s="1"/>
  <c r="AC94" i="1"/>
  <c r="AD94" i="1" s="1"/>
  <c r="E95" i="1"/>
  <c r="F95" i="1" s="1"/>
  <c r="J95" i="1"/>
  <c r="K95" i="1" s="1"/>
  <c r="Q95" i="1"/>
  <c r="R95" i="1"/>
  <c r="X95" i="1"/>
  <c r="Y95" i="1" s="1"/>
  <c r="AC95" i="1"/>
  <c r="AD95" i="1" s="1"/>
  <c r="E96" i="1"/>
  <c r="F96" i="1" s="1"/>
  <c r="J96" i="1"/>
  <c r="K96" i="1"/>
  <c r="Q96" i="1"/>
  <c r="R96" i="1" s="1"/>
  <c r="X96" i="1"/>
  <c r="Y96" i="1"/>
  <c r="AC96" i="1"/>
  <c r="AD96" i="1" s="1"/>
  <c r="E97" i="1"/>
  <c r="F97" i="1"/>
  <c r="J97" i="1"/>
  <c r="K97" i="1" s="1"/>
  <c r="Q97" i="1"/>
  <c r="R97" i="1"/>
  <c r="X97" i="1"/>
  <c r="Y97" i="1" s="1"/>
  <c r="AC97" i="1"/>
  <c r="AD97" i="1"/>
  <c r="E98" i="1"/>
  <c r="F98" i="1" s="1"/>
  <c r="J98" i="1"/>
  <c r="K98" i="1" s="1"/>
  <c r="Q98" i="1"/>
  <c r="R98" i="1" s="1"/>
  <c r="X98" i="1"/>
  <c r="Y98" i="1"/>
  <c r="AC98" i="1"/>
  <c r="AD98" i="1" s="1"/>
  <c r="E99" i="1"/>
  <c r="F99" i="1"/>
  <c r="J99" i="1"/>
  <c r="K99" i="1" s="1"/>
  <c r="Q99" i="1"/>
  <c r="R99" i="1"/>
  <c r="X99" i="1"/>
  <c r="Y99" i="1" s="1"/>
  <c r="AC99" i="1"/>
  <c r="AD99" i="1" s="1"/>
  <c r="E100" i="1"/>
  <c r="F100" i="1" s="1"/>
  <c r="J100" i="1"/>
  <c r="K100" i="1"/>
  <c r="Q100" i="1"/>
  <c r="R100" i="1" s="1"/>
  <c r="X100" i="1"/>
  <c r="Y100" i="1"/>
  <c r="AC100" i="1"/>
  <c r="AD100" i="1" s="1"/>
  <c r="E101" i="1"/>
  <c r="F101" i="1"/>
  <c r="J101" i="1"/>
  <c r="K101" i="1" s="1"/>
  <c r="Q101" i="1"/>
  <c r="R101" i="1" s="1"/>
  <c r="X101" i="1"/>
  <c r="Y101" i="1" s="1"/>
  <c r="AC101" i="1"/>
  <c r="AD101" i="1"/>
  <c r="E102" i="1"/>
  <c r="F102" i="1" s="1"/>
  <c r="J102" i="1"/>
  <c r="K102" i="1"/>
  <c r="Q102" i="1"/>
  <c r="R102" i="1" s="1"/>
  <c r="X102" i="1"/>
  <c r="Y102" i="1"/>
  <c r="AC102" i="1"/>
  <c r="AD102" i="1" s="1"/>
  <c r="E103" i="1"/>
  <c r="F103" i="1" s="1"/>
  <c r="J103" i="1"/>
  <c r="K103" i="1" s="1"/>
  <c r="Q103" i="1"/>
  <c r="R103" i="1"/>
  <c r="X103" i="1"/>
  <c r="Y103" i="1" s="1"/>
  <c r="AC103" i="1"/>
  <c r="AD103" i="1" s="1"/>
  <c r="E104" i="1"/>
  <c r="F104" i="1" s="1"/>
  <c r="J104" i="1"/>
  <c r="K104" i="1" s="1"/>
  <c r="Q104" i="1"/>
  <c r="R104" i="1" s="1"/>
  <c r="X104" i="1"/>
  <c r="Y104" i="1" s="1"/>
  <c r="AC104" i="1"/>
  <c r="AD104" i="1" s="1"/>
  <c r="E105" i="1"/>
  <c r="F105" i="1"/>
  <c r="J105" i="1"/>
  <c r="K105" i="1" s="1"/>
  <c r="Q105" i="1"/>
  <c r="R105" i="1" s="1"/>
  <c r="X105" i="1"/>
  <c r="Y105" i="1" s="1"/>
  <c r="AC105" i="1"/>
  <c r="AD105" i="1" s="1"/>
  <c r="E106" i="1"/>
  <c r="F106" i="1" s="1"/>
  <c r="J106" i="1"/>
  <c r="K106" i="1" s="1"/>
  <c r="Q106" i="1"/>
  <c r="R106" i="1" s="1"/>
  <c r="X106" i="1"/>
  <c r="Y106" i="1"/>
  <c r="AC106" i="1"/>
  <c r="AD106" i="1" s="1"/>
  <c r="E107" i="1"/>
  <c r="F107" i="1" s="1"/>
  <c r="J107" i="1"/>
  <c r="K107" i="1" s="1"/>
  <c r="Q107" i="1"/>
  <c r="R107" i="1" s="1"/>
  <c r="X107" i="1"/>
  <c r="Y107" i="1" s="1"/>
  <c r="AC107" i="1"/>
  <c r="AD107" i="1"/>
  <c r="E108" i="1"/>
  <c r="F108" i="1" s="1"/>
  <c r="J108" i="1"/>
  <c r="K108" i="1"/>
  <c r="Q108" i="1"/>
  <c r="R108" i="1" s="1"/>
  <c r="X108" i="1"/>
  <c r="Y108" i="1"/>
  <c r="AC108" i="1"/>
  <c r="AD108" i="1" s="1"/>
  <c r="E109" i="1"/>
  <c r="F109" i="1" s="1"/>
  <c r="J109" i="1"/>
  <c r="K109" i="1" s="1"/>
  <c r="Q109" i="1"/>
  <c r="R109" i="1"/>
  <c r="X109" i="1"/>
  <c r="Y109" i="1" s="1"/>
  <c r="AC109" i="1"/>
  <c r="AD109" i="1"/>
  <c r="E110" i="1"/>
  <c r="F110" i="1" s="1"/>
  <c r="J110" i="1"/>
  <c r="K110" i="1"/>
  <c r="Q110" i="1"/>
  <c r="R110" i="1" s="1"/>
  <c r="X110" i="1"/>
  <c r="Y110" i="1"/>
  <c r="AC110" i="1"/>
  <c r="AD110" i="1" s="1"/>
  <c r="E111" i="1"/>
  <c r="F111" i="1"/>
  <c r="J111" i="1"/>
  <c r="K111" i="1" s="1"/>
  <c r="Q111" i="1"/>
  <c r="R111" i="1"/>
  <c r="X111" i="1"/>
  <c r="Y111" i="1" s="1"/>
  <c r="AC111" i="1"/>
  <c r="AD111" i="1"/>
  <c r="E112" i="1"/>
  <c r="F112" i="1" s="1"/>
  <c r="J112" i="1"/>
  <c r="K112" i="1" s="1"/>
  <c r="Q112" i="1"/>
  <c r="R112" i="1" s="1"/>
  <c r="X112" i="1"/>
  <c r="Y112" i="1"/>
  <c r="AC112" i="1"/>
  <c r="AD112" i="1" s="1"/>
  <c r="E113" i="1"/>
  <c r="F113" i="1"/>
  <c r="J113" i="1"/>
  <c r="K113" i="1" s="1"/>
  <c r="Q113" i="1"/>
  <c r="R113" i="1"/>
  <c r="X113" i="1"/>
  <c r="Y113" i="1" s="1"/>
  <c r="AC113" i="1"/>
  <c r="AD113" i="1" s="1"/>
  <c r="E114" i="1"/>
  <c r="F114" i="1" s="1"/>
  <c r="J114" i="1"/>
  <c r="K114" i="1"/>
  <c r="Q114" i="1"/>
  <c r="R114" i="1" s="1"/>
  <c r="X114" i="1"/>
  <c r="Y114" i="1"/>
  <c r="AC114" i="1"/>
  <c r="AD114" i="1" s="1"/>
  <c r="E115" i="1"/>
  <c r="F115" i="1"/>
  <c r="J115" i="1"/>
  <c r="K115" i="1" s="1"/>
  <c r="Q115" i="1"/>
  <c r="R115" i="1" s="1"/>
  <c r="X115" i="1"/>
  <c r="Y115" i="1" s="1"/>
  <c r="AC115" i="1"/>
  <c r="AD115" i="1"/>
  <c r="E116" i="1"/>
  <c r="F116" i="1" s="1"/>
  <c r="J116" i="1"/>
  <c r="K116" i="1"/>
  <c r="Q116" i="1"/>
  <c r="R116" i="1" s="1"/>
  <c r="X116" i="1"/>
  <c r="Y116" i="1"/>
  <c r="AC116" i="1"/>
  <c r="AD116" i="1" s="1"/>
  <c r="E117" i="1"/>
  <c r="F117" i="1"/>
  <c r="J117" i="1"/>
  <c r="K117" i="1" s="1"/>
  <c r="Q117" i="1"/>
  <c r="R117" i="1"/>
  <c r="X117" i="1"/>
  <c r="Y117" i="1" s="1"/>
  <c r="AC117" i="1"/>
  <c r="AD117" i="1"/>
  <c r="E118" i="1"/>
  <c r="F118" i="1" s="1"/>
  <c r="J118" i="1"/>
  <c r="K118" i="1"/>
  <c r="Q118" i="1"/>
  <c r="R118" i="1" s="1"/>
  <c r="X118" i="1"/>
  <c r="Y118" i="1"/>
  <c r="AC118" i="1"/>
  <c r="AD118" i="1" s="1"/>
  <c r="E119" i="1"/>
  <c r="F119" i="1"/>
  <c r="J119" i="1"/>
  <c r="K119" i="1" s="1"/>
  <c r="Q119" i="1"/>
  <c r="R119" i="1"/>
  <c r="X119" i="1"/>
  <c r="Y119" i="1" s="1"/>
  <c r="AC119" i="1"/>
  <c r="AD119" i="1" s="1"/>
  <c r="E120" i="1"/>
  <c r="F120" i="1" s="1"/>
  <c r="J120" i="1"/>
  <c r="K120" i="1"/>
  <c r="Q120" i="1"/>
  <c r="R120" i="1" s="1"/>
  <c r="X120" i="1"/>
  <c r="Y120" i="1"/>
  <c r="AC120" i="1"/>
  <c r="AD120" i="1" s="1"/>
  <c r="E121" i="1"/>
  <c r="F121" i="1"/>
  <c r="J121" i="1"/>
  <c r="K121" i="1" s="1"/>
  <c r="Q121" i="1"/>
  <c r="R121" i="1"/>
  <c r="X121" i="1"/>
  <c r="Y121" i="1" s="1"/>
  <c r="AC121" i="1"/>
  <c r="AD121" i="1"/>
  <c r="E122" i="1"/>
  <c r="F122" i="1" s="1"/>
  <c r="J122" i="1"/>
  <c r="K122" i="1"/>
  <c r="Q122" i="1"/>
  <c r="R122" i="1" s="1"/>
  <c r="X122" i="1"/>
  <c r="Y122" i="1"/>
  <c r="AC122" i="1"/>
  <c r="AD122" i="1" s="1"/>
  <c r="E123" i="1"/>
  <c r="F123" i="1"/>
  <c r="J123" i="1"/>
  <c r="K123" i="1" s="1"/>
  <c r="Q123" i="1"/>
  <c r="R123" i="1"/>
  <c r="X123" i="1"/>
  <c r="Y123" i="1" s="1"/>
  <c r="AC123" i="1"/>
  <c r="AD123" i="1"/>
  <c r="E124" i="1"/>
  <c r="F124" i="1" s="1"/>
  <c r="J124" i="1"/>
  <c r="K124" i="1"/>
  <c r="Q124" i="1"/>
  <c r="R124" i="1" s="1"/>
  <c r="X124" i="1"/>
  <c r="Y124" i="1"/>
  <c r="AC124" i="1"/>
  <c r="AD124" i="1" s="1"/>
  <c r="E125" i="1"/>
  <c r="F125" i="1"/>
  <c r="J125" i="1"/>
  <c r="K125" i="1" s="1"/>
  <c r="Q125" i="1"/>
  <c r="R125" i="1"/>
  <c r="X125" i="1"/>
  <c r="Y125" i="1" s="1"/>
  <c r="AC125" i="1"/>
  <c r="AD125" i="1"/>
  <c r="E126" i="1"/>
  <c r="F126" i="1" s="1"/>
  <c r="J126" i="1"/>
  <c r="K126" i="1"/>
  <c r="Q126" i="1"/>
  <c r="R126" i="1" s="1"/>
  <c r="X126" i="1"/>
  <c r="Y126" i="1"/>
  <c r="AC126" i="1"/>
  <c r="AD126" i="1" s="1"/>
  <c r="E127" i="1"/>
  <c r="F127" i="1"/>
  <c r="J127" i="1"/>
  <c r="K127" i="1" s="1"/>
  <c r="Q127" i="1"/>
  <c r="R127" i="1"/>
  <c r="X127" i="1"/>
  <c r="Y127" i="1" s="1"/>
  <c r="AC127" i="1"/>
  <c r="AD127" i="1"/>
  <c r="E128" i="1"/>
  <c r="F128" i="1" s="1"/>
  <c r="J128" i="1"/>
  <c r="K128" i="1"/>
  <c r="Q128" i="1"/>
  <c r="R128" i="1" s="1"/>
  <c r="X128" i="1"/>
  <c r="Y128" i="1"/>
  <c r="E129" i="1"/>
  <c r="F129" i="1" s="1"/>
  <c r="J129" i="1"/>
  <c r="K129" i="1"/>
  <c r="Q129" i="1"/>
  <c r="R129" i="1" s="1"/>
  <c r="X129" i="1"/>
  <c r="Y129" i="1"/>
  <c r="E130" i="1"/>
  <c r="F130" i="1" s="1"/>
  <c r="J130" i="1"/>
  <c r="K130" i="1"/>
  <c r="Q130" i="1"/>
  <c r="R130" i="1" s="1"/>
  <c r="X130" i="1"/>
  <c r="Y130" i="1"/>
  <c r="E131" i="1"/>
  <c r="F131" i="1" s="1"/>
  <c r="J131" i="1"/>
  <c r="K131" i="1"/>
  <c r="Q131" i="1"/>
  <c r="R131" i="1" s="1"/>
  <c r="X131" i="1"/>
  <c r="Y131" i="1"/>
  <c r="E132" i="1"/>
  <c r="F132" i="1" s="1"/>
  <c r="J132" i="1"/>
  <c r="K132" i="1"/>
  <c r="Q132" i="1"/>
  <c r="R132" i="1" s="1"/>
  <c r="X132" i="1"/>
  <c r="Y132" i="1"/>
  <c r="E133" i="1"/>
  <c r="F133" i="1" s="1"/>
  <c r="J133" i="1"/>
  <c r="K133" i="1"/>
  <c r="Q133" i="1"/>
  <c r="R133" i="1" s="1"/>
  <c r="X133" i="1"/>
  <c r="Y133" i="1" s="1"/>
  <c r="E134" i="1"/>
  <c r="F134" i="1" s="1"/>
  <c r="J134" i="1"/>
  <c r="K134" i="1"/>
  <c r="Q134" i="1"/>
  <c r="R134" i="1" s="1"/>
  <c r="X134" i="1"/>
  <c r="Y134" i="1"/>
  <c r="E135" i="1"/>
  <c r="F135" i="1" s="1"/>
  <c r="J135" i="1"/>
  <c r="K135" i="1"/>
  <c r="Q135" i="1"/>
  <c r="R135" i="1" s="1"/>
  <c r="X135" i="1"/>
  <c r="Y135" i="1" s="1"/>
  <c r="E136" i="1"/>
  <c r="F136" i="1" s="1"/>
  <c r="J136" i="1"/>
  <c r="K136" i="1"/>
  <c r="Q136" i="1"/>
  <c r="R136" i="1" s="1"/>
  <c r="X136" i="1"/>
  <c r="Y136" i="1"/>
  <c r="E137" i="1"/>
  <c r="F137" i="1" s="1"/>
  <c r="J137" i="1"/>
  <c r="K137" i="1"/>
  <c r="Q137" i="1"/>
  <c r="R137" i="1" s="1"/>
  <c r="X137" i="1"/>
  <c r="Y137" i="1" s="1"/>
  <c r="E138" i="1"/>
  <c r="F138" i="1" s="1"/>
  <c r="J138" i="1"/>
  <c r="K138" i="1"/>
  <c r="Q138" i="1"/>
  <c r="R138" i="1" s="1"/>
  <c r="X138" i="1"/>
  <c r="Y138" i="1" s="1"/>
  <c r="E139" i="1"/>
  <c r="F139" i="1" s="1"/>
  <c r="J139" i="1"/>
  <c r="K139" i="1"/>
  <c r="Q139" i="1"/>
  <c r="R139" i="1" s="1"/>
  <c r="X139" i="1"/>
  <c r="Y139" i="1" s="1"/>
  <c r="E140" i="1"/>
  <c r="F140" i="1" s="1"/>
  <c r="J140" i="1"/>
  <c r="K140" i="1"/>
  <c r="Q140" i="1"/>
  <c r="R140" i="1" s="1"/>
  <c r="X140" i="1"/>
  <c r="Y140" i="1" s="1"/>
  <c r="E141" i="1"/>
  <c r="F141" i="1" s="1"/>
  <c r="J141" i="1"/>
  <c r="K141" i="1"/>
  <c r="Q141" i="1"/>
  <c r="R141" i="1" s="1"/>
  <c r="X141" i="1"/>
  <c r="Y141" i="1" s="1"/>
  <c r="E142" i="1"/>
  <c r="F142" i="1" s="1"/>
  <c r="J142" i="1"/>
  <c r="K142" i="1"/>
  <c r="Q142" i="1"/>
  <c r="R142" i="1" s="1"/>
  <c r="X142" i="1"/>
  <c r="Y142" i="1" s="1"/>
  <c r="E143" i="1"/>
  <c r="F143" i="1" s="1"/>
  <c r="J143" i="1"/>
  <c r="K143" i="1"/>
  <c r="Q143" i="1"/>
  <c r="R143" i="1" s="1"/>
  <c r="X143" i="1"/>
  <c r="Y143" i="1"/>
  <c r="E144" i="1"/>
  <c r="F144" i="1" s="1"/>
  <c r="J144" i="1"/>
  <c r="K144" i="1"/>
  <c r="Q144" i="1"/>
  <c r="R144" i="1" s="1"/>
  <c r="X144" i="1"/>
  <c r="Y144" i="1" s="1"/>
  <c r="E145" i="1"/>
  <c r="F145" i="1" s="1"/>
  <c r="J145" i="1"/>
  <c r="K145" i="1"/>
  <c r="Q145" i="1"/>
  <c r="R145" i="1" s="1"/>
  <c r="X145" i="1"/>
  <c r="Y145" i="1"/>
  <c r="E146" i="1"/>
  <c r="F146" i="1" s="1"/>
  <c r="J146" i="1"/>
  <c r="K146" i="1"/>
  <c r="Q146" i="1"/>
  <c r="R146" i="1" s="1"/>
  <c r="X146" i="1"/>
  <c r="Y146" i="1" s="1"/>
  <c r="E147" i="1"/>
  <c r="F147" i="1" s="1"/>
  <c r="J147" i="1"/>
  <c r="K147" i="1"/>
  <c r="Q147" i="1"/>
  <c r="R147" i="1" s="1"/>
  <c r="X147" i="1"/>
  <c r="Y147" i="1"/>
  <c r="E148" i="1"/>
  <c r="F148" i="1" s="1"/>
  <c r="J148" i="1"/>
  <c r="K148" i="1"/>
  <c r="Q148" i="1"/>
  <c r="R148" i="1" s="1"/>
  <c r="X148" i="1"/>
  <c r="Y148" i="1" s="1"/>
  <c r="E149" i="1"/>
  <c r="F149" i="1" s="1"/>
  <c r="J149" i="1"/>
  <c r="K149" i="1" s="1"/>
  <c r="Q149" i="1"/>
  <c r="R149" i="1" s="1"/>
  <c r="X149" i="1"/>
  <c r="Y149" i="1"/>
  <c r="E150" i="1"/>
  <c r="F150" i="1" s="1"/>
  <c r="J150" i="1"/>
  <c r="K150" i="1" s="1"/>
  <c r="Q150" i="1"/>
  <c r="R150" i="1" s="1"/>
  <c r="X150" i="1"/>
  <c r="Y150" i="1" s="1"/>
  <c r="E151" i="1"/>
  <c r="F151" i="1" s="1"/>
  <c r="J151" i="1"/>
  <c r="K151" i="1" s="1"/>
  <c r="Q151" i="1"/>
  <c r="R151" i="1" s="1"/>
  <c r="X151" i="1"/>
  <c r="Y151" i="1" s="1"/>
  <c r="E152" i="1"/>
  <c r="F152" i="1" s="1"/>
  <c r="J152" i="1"/>
  <c r="K152" i="1"/>
  <c r="Q152" i="1"/>
  <c r="R152" i="1" s="1"/>
  <c r="X152" i="1"/>
  <c r="Y152" i="1" s="1"/>
  <c r="E153" i="1"/>
  <c r="F153" i="1" s="1"/>
  <c r="J153" i="1"/>
  <c r="K153" i="1" s="1"/>
  <c r="Q153" i="1"/>
  <c r="R153" i="1" s="1"/>
  <c r="X153" i="1"/>
  <c r="Y153" i="1" s="1"/>
  <c r="E154" i="1"/>
  <c r="F154" i="1"/>
  <c r="J154" i="1"/>
  <c r="K154" i="1"/>
  <c r="Q154" i="1"/>
  <c r="R154" i="1" s="1"/>
  <c r="X154" i="1"/>
  <c r="Y154" i="1" s="1"/>
  <c r="E155" i="1"/>
  <c r="F155" i="1" s="1"/>
  <c r="J155" i="1"/>
  <c r="K155" i="1"/>
  <c r="Q155" i="1"/>
  <c r="R155" i="1" s="1"/>
  <c r="X155" i="1"/>
  <c r="Y155" i="1"/>
  <c r="E156" i="1"/>
  <c r="F156" i="1"/>
  <c r="J156" i="1"/>
  <c r="K156" i="1" s="1"/>
  <c r="Q156" i="1"/>
  <c r="R156" i="1" s="1"/>
  <c r="X156" i="1"/>
  <c r="Y156" i="1" s="1"/>
  <c r="E157" i="1"/>
  <c r="F157" i="1"/>
  <c r="J157" i="1"/>
  <c r="K157" i="1" s="1"/>
  <c r="Q157" i="1"/>
  <c r="R157" i="1" s="1"/>
  <c r="X157" i="1"/>
  <c r="Y157" i="1"/>
  <c r="E158" i="1"/>
  <c r="F158" i="1" s="1"/>
  <c r="J158" i="1"/>
  <c r="K158" i="1"/>
  <c r="Q158" i="1"/>
  <c r="R158" i="1" s="1"/>
  <c r="X158" i="1"/>
  <c r="Y158" i="1"/>
  <c r="E159" i="1"/>
  <c r="F159" i="1" s="1"/>
  <c r="J159" i="1"/>
  <c r="K159" i="1" s="1"/>
  <c r="Q159" i="1"/>
  <c r="R159" i="1" s="1"/>
  <c r="X159" i="1"/>
  <c r="Y159" i="1" s="1"/>
  <c r="E160" i="1"/>
  <c r="F160" i="1"/>
  <c r="J160" i="1"/>
  <c r="K160" i="1" s="1"/>
  <c r="Q160" i="1"/>
  <c r="R160" i="1" s="1"/>
  <c r="X160" i="1"/>
  <c r="Y160" i="1" s="1"/>
  <c r="E161" i="1"/>
  <c r="F161" i="1" s="1"/>
  <c r="J161" i="1"/>
  <c r="K161" i="1" s="1"/>
  <c r="Q161" i="1"/>
  <c r="R161" i="1" s="1"/>
  <c r="X161" i="1"/>
  <c r="Y161" i="1"/>
  <c r="E162" i="1"/>
  <c r="F162" i="1" s="1"/>
  <c r="J162" i="1"/>
  <c r="K162" i="1" s="1"/>
  <c r="Q162" i="1"/>
  <c r="R162" i="1" s="1"/>
  <c r="X162" i="1"/>
  <c r="Y162" i="1" s="1"/>
  <c r="E163" i="1"/>
  <c r="F163" i="1" s="1"/>
  <c r="J163" i="1"/>
  <c r="K163" i="1" s="1"/>
  <c r="Q163" i="1"/>
  <c r="R163" i="1" s="1"/>
  <c r="X163" i="1"/>
  <c r="Y163" i="1" s="1"/>
  <c r="E164" i="1"/>
  <c r="F164" i="1" s="1"/>
  <c r="J164" i="1"/>
  <c r="K164" i="1"/>
  <c r="Q164" i="1"/>
  <c r="R164" i="1" s="1"/>
  <c r="X164" i="1"/>
  <c r="Y164" i="1" s="1"/>
  <c r="E165" i="1"/>
  <c r="F165" i="1" s="1"/>
  <c r="J165" i="1"/>
  <c r="K165" i="1" s="1"/>
  <c r="Q165" i="1"/>
  <c r="R165" i="1"/>
  <c r="X165" i="1"/>
  <c r="Y165" i="1" s="1"/>
  <c r="E166" i="1"/>
  <c r="F166" i="1"/>
  <c r="J166" i="1"/>
  <c r="K166" i="1"/>
  <c r="Q166" i="1"/>
  <c r="R166" i="1" s="1"/>
  <c r="X166" i="1"/>
  <c r="Y166" i="1" s="1"/>
  <c r="E167" i="1"/>
  <c r="F167" i="1" s="1"/>
  <c r="J167" i="1"/>
  <c r="K167" i="1" s="1"/>
  <c r="Q167" i="1"/>
  <c r="R167" i="1" s="1"/>
  <c r="X167" i="1"/>
  <c r="Y167" i="1" s="1"/>
  <c r="E168" i="1"/>
  <c r="F168" i="1" s="1"/>
  <c r="J168" i="1"/>
  <c r="K168" i="1" s="1"/>
  <c r="Q168" i="1"/>
  <c r="R168" i="1" s="1"/>
  <c r="X168" i="1"/>
  <c r="Y168" i="1" s="1"/>
  <c r="E169" i="1"/>
  <c r="F169" i="1"/>
  <c r="J169" i="1"/>
  <c r="K169" i="1" s="1"/>
  <c r="Q169" i="1"/>
  <c r="R169" i="1" s="1"/>
  <c r="X169" i="1"/>
  <c r="Y169" i="1" s="1"/>
  <c r="E170" i="1"/>
  <c r="F170" i="1" s="1"/>
  <c r="J170" i="1"/>
  <c r="K170" i="1" s="1"/>
  <c r="Q170" i="1"/>
  <c r="R170" i="1" s="1"/>
  <c r="X170" i="1"/>
  <c r="Y170" i="1" s="1"/>
  <c r="E171" i="1"/>
  <c r="F171" i="1" s="1"/>
  <c r="J171" i="1"/>
  <c r="K171" i="1" s="1"/>
  <c r="Q171" i="1"/>
  <c r="R171" i="1" s="1"/>
  <c r="X171" i="1"/>
  <c r="Y171" i="1" s="1"/>
  <c r="E172" i="1"/>
  <c r="F172" i="1" s="1"/>
  <c r="J172" i="1"/>
  <c r="K172" i="1" s="1"/>
  <c r="Q172" i="1"/>
  <c r="R172" i="1" s="1"/>
  <c r="X172" i="1"/>
  <c r="Y172" i="1" s="1"/>
  <c r="E173" i="1"/>
  <c r="F173" i="1"/>
  <c r="J173" i="1"/>
  <c r="K173" i="1" s="1"/>
  <c r="Q173" i="1"/>
  <c r="R173" i="1" s="1"/>
  <c r="X173" i="1"/>
  <c r="Y173" i="1" s="1"/>
  <c r="E174" i="1"/>
  <c r="F174" i="1" s="1"/>
  <c r="J174" i="1"/>
  <c r="K174" i="1" s="1"/>
  <c r="Q174" i="1"/>
  <c r="R174" i="1" s="1"/>
  <c r="X174" i="1"/>
  <c r="Y174" i="1" s="1"/>
  <c r="E175" i="1"/>
  <c r="F175" i="1" s="1"/>
  <c r="J175" i="1"/>
  <c r="K175" i="1" s="1"/>
  <c r="Q175" i="1"/>
  <c r="R175" i="1" s="1"/>
  <c r="X175" i="1"/>
  <c r="Y175" i="1" s="1"/>
  <c r="E176" i="1"/>
  <c r="F176" i="1" s="1"/>
  <c r="J176" i="1"/>
  <c r="K176" i="1" s="1"/>
  <c r="Q176" i="1"/>
  <c r="R176" i="1"/>
  <c r="X176" i="1"/>
  <c r="Y176" i="1" s="1"/>
  <c r="E177" i="1"/>
  <c r="F177" i="1" s="1"/>
  <c r="J177" i="1"/>
  <c r="K177" i="1" s="1"/>
  <c r="Q177" i="1"/>
  <c r="R177" i="1" s="1"/>
  <c r="X177" i="1"/>
  <c r="Y177" i="1" s="1"/>
  <c r="E178" i="1"/>
  <c r="F178" i="1" s="1"/>
  <c r="J178" i="1"/>
  <c r="K178" i="1" s="1"/>
  <c r="Q178" i="1"/>
  <c r="R178" i="1" s="1"/>
  <c r="X178" i="1"/>
  <c r="Y178" i="1" s="1"/>
  <c r="E179" i="1"/>
  <c r="F179" i="1" s="1"/>
  <c r="J179" i="1"/>
  <c r="K179" i="1"/>
  <c r="Q179" i="1"/>
  <c r="R179" i="1" s="1"/>
  <c r="X179" i="1"/>
  <c r="Y179" i="1" s="1"/>
  <c r="E180" i="1"/>
  <c r="F180" i="1" s="1"/>
  <c r="J180" i="1"/>
  <c r="K180" i="1"/>
  <c r="Q180" i="1"/>
  <c r="R180" i="1" s="1"/>
  <c r="X180" i="1"/>
  <c r="Y180" i="1" s="1"/>
  <c r="E181" i="1"/>
  <c r="F181" i="1"/>
  <c r="J181" i="1"/>
  <c r="K181" i="1"/>
  <c r="Q181" i="1"/>
  <c r="R181" i="1" s="1"/>
  <c r="X181" i="1"/>
  <c r="Y181" i="1" s="1"/>
  <c r="E182" i="1"/>
  <c r="F182" i="1" s="1"/>
  <c r="J182" i="1"/>
  <c r="K182" i="1" s="1"/>
  <c r="Q182" i="1"/>
  <c r="R182" i="1" s="1"/>
  <c r="X182" i="1"/>
  <c r="Y182" i="1" s="1"/>
  <c r="E183" i="1"/>
  <c r="F183" i="1" s="1"/>
  <c r="J183" i="1"/>
  <c r="K183" i="1" s="1"/>
  <c r="Q183" i="1"/>
  <c r="R183" i="1"/>
  <c r="X183" i="1"/>
  <c r="Y183" i="1" s="1"/>
  <c r="E184" i="1"/>
  <c r="F184" i="1" s="1"/>
  <c r="J184" i="1"/>
  <c r="K184" i="1" s="1"/>
  <c r="Q184" i="1"/>
  <c r="R184" i="1" s="1"/>
  <c r="X184" i="1"/>
  <c r="Y184" i="1" s="1"/>
  <c r="E185" i="1"/>
  <c r="F185" i="1" s="1"/>
  <c r="J185" i="1"/>
  <c r="K185" i="1" s="1"/>
  <c r="Q185" i="1"/>
  <c r="R185" i="1"/>
  <c r="X185" i="1"/>
  <c r="Y185" i="1" s="1"/>
  <c r="E186" i="1"/>
  <c r="F186" i="1" s="1"/>
  <c r="J186" i="1"/>
  <c r="K186" i="1" s="1"/>
  <c r="Q186" i="1"/>
  <c r="R186" i="1"/>
  <c r="X186" i="1"/>
  <c r="Y186" i="1" s="1"/>
  <c r="E187" i="1"/>
  <c r="F187" i="1" s="1"/>
  <c r="J187" i="1"/>
  <c r="K187" i="1"/>
  <c r="Q187" i="1"/>
  <c r="R187" i="1"/>
  <c r="X187" i="1"/>
  <c r="Y187" i="1" s="1"/>
  <c r="E188" i="1"/>
  <c r="F188" i="1" s="1"/>
  <c r="J188" i="1"/>
  <c r="K188" i="1" s="1"/>
  <c r="Q188" i="1"/>
  <c r="R188" i="1" s="1"/>
  <c r="X188" i="1"/>
  <c r="Y188" i="1" s="1"/>
  <c r="E189" i="1"/>
  <c r="F189" i="1" s="1"/>
  <c r="J189" i="1"/>
  <c r="K189" i="1" s="1"/>
  <c r="Q189" i="1"/>
  <c r="R189" i="1" s="1"/>
  <c r="X189" i="1"/>
  <c r="Y189" i="1" s="1"/>
  <c r="E190" i="1"/>
  <c r="F190" i="1" s="1"/>
  <c r="J190" i="1"/>
  <c r="K190" i="1" s="1"/>
  <c r="Q190" i="1"/>
  <c r="R190" i="1" s="1"/>
  <c r="X190" i="1"/>
  <c r="Y190" i="1" s="1"/>
  <c r="E191" i="1"/>
  <c r="F191" i="1"/>
  <c r="J191" i="1"/>
  <c r="K191" i="1" s="1"/>
  <c r="Q191" i="1"/>
  <c r="R191" i="1" s="1"/>
  <c r="X191" i="1"/>
  <c r="Y191" i="1"/>
  <c r="E192" i="1"/>
  <c r="F192" i="1"/>
  <c r="Q192" i="1"/>
  <c r="R192" i="1" s="1"/>
  <c r="X192" i="1"/>
  <c r="Y192" i="1" s="1"/>
  <c r="E193" i="1"/>
  <c r="F193" i="1" s="1"/>
  <c r="Q193" i="1"/>
  <c r="R193" i="1" s="1"/>
  <c r="X193" i="1"/>
  <c r="Y193" i="1" s="1"/>
  <c r="E194" i="1"/>
  <c r="F194" i="1" s="1"/>
  <c r="Q194" i="1"/>
  <c r="R194" i="1"/>
  <c r="X194" i="1"/>
  <c r="Y194" i="1" s="1"/>
  <c r="E195" i="1"/>
  <c r="F195" i="1" s="1"/>
  <c r="Q195" i="1"/>
  <c r="R195" i="1" s="1"/>
  <c r="X195" i="1"/>
  <c r="Y195" i="1" s="1"/>
  <c r="E196" i="1"/>
  <c r="F196" i="1" s="1"/>
  <c r="Q196" i="1"/>
  <c r="R196" i="1" s="1"/>
  <c r="X196" i="1"/>
  <c r="Y196" i="1" s="1"/>
  <c r="E197" i="1"/>
  <c r="F197" i="1" s="1"/>
  <c r="Q197" i="1"/>
  <c r="R197" i="1"/>
  <c r="X197" i="1"/>
  <c r="Y197" i="1" s="1"/>
  <c r="E198" i="1"/>
  <c r="F198" i="1" s="1"/>
  <c r="Q198" i="1"/>
  <c r="R198" i="1" s="1"/>
  <c r="X198" i="1"/>
  <c r="Y198" i="1" s="1"/>
  <c r="E199" i="1"/>
  <c r="F199" i="1" s="1"/>
  <c r="Q199" i="1"/>
  <c r="R199" i="1" s="1"/>
  <c r="X199" i="1"/>
  <c r="Y199" i="1" s="1"/>
  <c r="E200" i="1"/>
  <c r="F200" i="1" s="1"/>
  <c r="Q200" i="1"/>
  <c r="R200" i="1"/>
  <c r="X200" i="1"/>
  <c r="Y200" i="1" s="1"/>
  <c r="E201" i="1"/>
  <c r="F201" i="1" s="1"/>
  <c r="Q201" i="1"/>
  <c r="R201" i="1" s="1"/>
  <c r="X201" i="1"/>
  <c r="Y201" i="1" s="1"/>
  <c r="E202" i="1"/>
  <c r="F202" i="1" s="1"/>
  <c r="Q202" i="1"/>
  <c r="R202" i="1" s="1"/>
  <c r="X202" i="1"/>
  <c r="Y202" i="1" s="1"/>
  <c r="E203" i="1"/>
  <c r="F203" i="1" s="1"/>
  <c r="Q203" i="1"/>
  <c r="R203" i="1" s="1"/>
  <c r="X203" i="1"/>
  <c r="Y203" i="1" s="1"/>
  <c r="E204" i="1"/>
  <c r="F204" i="1" s="1"/>
  <c r="Q204" i="1"/>
  <c r="R204" i="1"/>
  <c r="X204" i="1"/>
  <c r="Y204" i="1" s="1"/>
  <c r="E205" i="1"/>
  <c r="F205" i="1" s="1"/>
  <c r="Q205" i="1"/>
  <c r="R205" i="1" s="1"/>
  <c r="X205" i="1"/>
  <c r="Y205" i="1" s="1"/>
  <c r="E206" i="1"/>
  <c r="F206" i="1" s="1"/>
  <c r="Q206" i="1"/>
  <c r="R206" i="1" s="1"/>
  <c r="X206" i="1"/>
  <c r="Y206" i="1" s="1"/>
  <c r="E207" i="1"/>
  <c r="F207" i="1" s="1"/>
  <c r="Q207" i="1"/>
  <c r="R207" i="1" s="1"/>
  <c r="X207" i="1"/>
  <c r="Y207" i="1" s="1"/>
  <c r="E208" i="1"/>
  <c r="F208" i="1" s="1"/>
  <c r="Q208" i="1"/>
  <c r="R208" i="1" s="1"/>
  <c r="X208" i="1"/>
  <c r="Y208" i="1" s="1"/>
  <c r="E209" i="1"/>
  <c r="F209" i="1" s="1"/>
  <c r="Q209" i="1"/>
  <c r="R209" i="1" s="1"/>
  <c r="X209" i="1"/>
  <c r="Y209" i="1" s="1"/>
  <c r="E210" i="1"/>
  <c r="F210" i="1" s="1"/>
  <c r="Q210" i="1"/>
  <c r="R210" i="1"/>
  <c r="X210" i="1"/>
  <c r="Y210" i="1" s="1"/>
  <c r="E211" i="1"/>
  <c r="F211" i="1" s="1"/>
  <c r="Q211" i="1"/>
  <c r="R211" i="1" s="1"/>
  <c r="X211" i="1"/>
  <c r="Y211" i="1" s="1"/>
  <c r="E212" i="1"/>
  <c r="F212" i="1" s="1"/>
  <c r="Q212" i="1"/>
  <c r="R212" i="1" s="1"/>
  <c r="X212" i="1"/>
  <c r="Y212" i="1" s="1"/>
  <c r="E213" i="1"/>
  <c r="F213" i="1" s="1"/>
  <c r="Q213" i="1"/>
  <c r="R213" i="1"/>
  <c r="X213" i="1"/>
  <c r="Y213" i="1"/>
  <c r="E214" i="1"/>
  <c r="F214" i="1" s="1"/>
  <c r="Q214" i="1"/>
  <c r="R214" i="1" s="1"/>
  <c r="X214" i="1"/>
  <c r="Y214" i="1" s="1"/>
  <c r="E215" i="1"/>
  <c r="F215" i="1" s="1"/>
  <c r="Q215" i="1"/>
  <c r="R215" i="1" s="1"/>
  <c r="X215" i="1"/>
  <c r="Y215" i="1" s="1"/>
  <c r="E216" i="1"/>
  <c r="F216" i="1" s="1"/>
  <c r="Q216" i="1"/>
  <c r="R216" i="1"/>
  <c r="X216" i="1"/>
  <c r="Y216" i="1" s="1"/>
  <c r="E217" i="1"/>
  <c r="F217" i="1"/>
  <c r="Q217" i="1"/>
  <c r="R217" i="1" s="1"/>
  <c r="X217" i="1"/>
  <c r="Y217" i="1" s="1"/>
  <c r="E218" i="1"/>
  <c r="F218" i="1" s="1"/>
  <c r="Q218" i="1"/>
  <c r="R218" i="1"/>
  <c r="X218" i="1"/>
  <c r="Y218" i="1" s="1"/>
  <c r="E219" i="1"/>
  <c r="F219" i="1" s="1"/>
  <c r="Q219" i="1"/>
  <c r="R219" i="1" s="1"/>
  <c r="X219" i="1"/>
  <c r="Y219" i="1" s="1"/>
  <c r="E220" i="1"/>
  <c r="F220" i="1" s="1"/>
  <c r="Q220" i="1"/>
  <c r="R220" i="1" s="1"/>
  <c r="X220" i="1"/>
  <c r="Y220" i="1"/>
  <c r="E221" i="1"/>
  <c r="F221" i="1" s="1"/>
  <c r="Q221" i="1"/>
  <c r="R221" i="1" s="1"/>
  <c r="X221" i="1"/>
  <c r="Y221" i="1" s="1"/>
  <c r="E222" i="1"/>
  <c r="F222" i="1" s="1"/>
  <c r="Q222" i="1"/>
  <c r="R222" i="1" s="1"/>
  <c r="X222" i="1"/>
  <c r="Y222" i="1" s="1"/>
  <c r="E223" i="1"/>
  <c r="F223" i="1"/>
  <c r="Q223" i="1"/>
  <c r="R223" i="1" s="1"/>
  <c r="X223" i="1"/>
  <c r="Y223" i="1" s="1"/>
  <c r="E224" i="1"/>
  <c r="F224" i="1" s="1"/>
  <c r="Q224" i="1"/>
  <c r="R224" i="1" s="1"/>
  <c r="X224" i="1"/>
  <c r="Y224" i="1" s="1"/>
  <c r="E225" i="1"/>
  <c r="F225" i="1" s="1"/>
  <c r="Q225" i="1"/>
  <c r="R225" i="1" s="1"/>
  <c r="X225" i="1"/>
  <c r="Y225" i="1" s="1"/>
  <c r="E226" i="1"/>
  <c r="F226" i="1" s="1"/>
  <c r="Q226" i="1"/>
  <c r="R226" i="1" s="1"/>
  <c r="X226" i="1"/>
  <c r="Y226" i="1" s="1"/>
  <c r="E227" i="1"/>
  <c r="F227" i="1" s="1"/>
  <c r="Q227" i="1"/>
  <c r="R227" i="1" s="1"/>
  <c r="X227" i="1"/>
  <c r="Y227" i="1" s="1"/>
  <c r="E228" i="1"/>
  <c r="F228" i="1" s="1"/>
  <c r="Q228" i="1"/>
  <c r="R228" i="1" s="1"/>
  <c r="X228" i="1"/>
  <c r="Y228" i="1" s="1"/>
  <c r="E229" i="1"/>
  <c r="F229" i="1" s="1"/>
  <c r="Q229" i="1"/>
  <c r="R229" i="1" s="1"/>
  <c r="X229" i="1"/>
  <c r="Y229" i="1" s="1"/>
  <c r="E230" i="1"/>
  <c r="F230" i="1" s="1"/>
  <c r="Q230" i="1"/>
  <c r="R230" i="1" s="1"/>
  <c r="X230" i="1"/>
  <c r="Y230" i="1"/>
  <c r="E231" i="1"/>
  <c r="F231" i="1" s="1"/>
  <c r="Q231" i="1"/>
  <c r="R231" i="1"/>
  <c r="X231" i="1"/>
  <c r="Y231" i="1" s="1"/>
  <c r="E232" i="1"/>
  <c r="F232" i="1" s="1"/>
  <c r="Q232" i="1"/>
  <c r="R232" i="1" s="1"/>
  <c r="X232" i="1"/>
  <c r="Y232" i="1" s="1"/>
  <c r="E233" i="1"/>
  <c r="F233" i="1" s="1"/>
  <c r="Q233" i="1"/>
  <c r="R233" i="1" s="1"/>
  <c r="X233" i="1"/>
  <c r="Y233" i="1"/>
  <c r="E234" i="1"/>
  <c r="F234" i="1" s="1"/>
  <c r="Q234" i="1"/>
  <c r="R234" i="1"/>
  <c r="X234" i="1"/>
  <c r="Y234" i="1" s="1"/>
  <c r="E235" i="1"/>
  <c r="F235" i="1"/>
  <c r="Q235" i="1"/>
  <c r="R235" i="1"/>
  <c r="X235" i="1"/>
  <c r="Y235" i="1" s="1"/>
  <c r="E236" i="1"/>
  <c r="F236" i="1"/>
  <c r="Q236" i="1"/>
  <c r="R236" i="1" s="1"/>
  <c r="X236" i="1"/>
  <c r="Y236" i="1" s="1"/>
  <c r="E237" i="1"/>
  <c r="F237" i="1"/>
  <c r="Q237" i="1"/>
  <c r="R237" i="1" s="1"/>
  <c r="X237" i="1"/>
  <c r="Y237" i="1" s="1"/>
  <c r="E238" i="1"/>
  <c r="F238" i="1" s="1"/>
  <c r="Q238" i="1"/>
  <c r="R238" i="1" s="1"/>
  <c r="X238" i="1"/>
  <c r="Y238" i="1" s="1"/>
  <c r="E239" i="1"/>
  <c r="F239" i="1"/>
  <c r="Q239" i="1"/>
  <c r="R239" i="1" s="1"/>
  <c r="X239" i="1"/>
  <c r="Y239" i="1" s="1"/>
  <c r="E240" i="1"/>
  <c r="F240" i="1" s="1"/>
  <c r="Q240" i="1"/>
  <c r="R240" i="1"/>
  <c r="X240" i="1"/>
  <c r="Y240" i="1" s="1"/>
  <c r="E241" i="1"/>
  <c r="F241" i="1" s="1"/>
  <c r="Q241" i="1"/>
  <c r="R241" i="1" s="1"/>
  <c r="X241" i="1"/>
  <c r="Y241" i="1" s="1"/>
  <c r="E242" i="1"/>
  <c r="F242" i="1" s="1"/>
  <c r="Q242" i="1"/>
  <c r="R242" i="1" s="1"/>
  <c r="X242" i="1"/>
  <c r="Y242" i="1" s="1"/>
  <c r="E243" i="1"/>
  <c r="F243" i="1" s="1"/>
  <c r="Q243" i="1"/>
  <c r="R243" i="1" s="1"/>
  <c r="X243" i="1"/>
  <c r="Y243" i="1"/>
  <c r="E244" i="1"/>
  <c r="F244" i="1" s="1"/>
  <c r="Q244" i="1"/>
  <c r="R244" i="1"/>
  <c r="X244" i="1"/>
  <c r="Y244" i="1" s="1"/>
  <c r="E245" i="1"/>
  <c r="F245" i="1" s="1"/>
  <c r="Q245" i="1"/>
  <c r="R245" i="1"/>
  <c r="X245" i="1"/>
  <c r="Y245" i="1" s="1"/>
  <c r="E246" i="1"/>
  <c r="F246" i="1" s="1"/>
  <c r="Q246" i="1"/>
  <c r="R246" i="1" s="1"/>
  <c r="X246" i="1"/>
  <c r="Y246" i="1"/>
  <c r="E247" i="1"/>
  <c r="F247" i="1" s="1"/>
  <c r="Q247" i="1"/>
  <c r="R247" i="1" s="1"/>
  <c r="X247" i="1"/>
  <c r="Y247" i="1" s="1"/>
  <c r="E248" i="1"/>
  <c r="F248" i="1" s="1"/>
  <c r="Q248" i="1"/>
  <c r="R248" i="1"/>
  <c r="X248" i="1"/>
  <c r="Y248" i="1" s="1"/>
  <c r="E249" i="1"/>
  <c r="F249" i="1" s="1"/>
  <c r="Q249" i="1"/>
  <c r="R249" i="1"/>
  <c r="X249" i="1"/>
  <c r="Y249" i="1" s="1"/>
  <c r="A250" i="1"/>
  <c r="B250" i="1" s="1"/>
  <c r="E250" i="1"/>
  <c r="F250" i="1" s="1"/>
  <c r="M250" i="1"/>
  <c r="N250" i="1" s="1"/>
  <c r="Q250" i="1"/>
  <c r="R250" i="1" s="1"/>
  <c r="T250" i="1"/>
  <c r="U250" i="1" s="1"/>
  <c r="X250" i="1"/>
  <c r="Y250" i="1" s="1"/>
  <c r="E251" i="1"/>
  <c r="F251" i="1" s="1"/>
  <c r="Q251" i="1"/>
  <c r="R251" i="1"/>
  <c r="X251" i="1"/>
  <c r="Y251" i="1" s="1"/>
  <c r="E252" i="1"/>
  <c r="F252" i="1"/>
  <c r="Q252" i="1"/>
  <c r="R252" i="1" s="1"/>
  <c r="X252" i="1"/>
  <c r="Y252" i="1" s="1"/>
  <c r="E253" i="1"/>
  <c r="F253" i="1" s="1"/>
  <c r="Q253" i="1"/>
  <c r="R253" i="1" s="1"/>
  <c r="X253" i="1"/>
  <c r="Y253" i="1" s="1"/>
  <c r="E254" i="1"/>
  <c r="F254" i="1" s="1"/>
  <c r="Q254" i="1"/>
  <c r="R254" i="1" s="1"/>
  <c r="X254" i="1"/>
  <c r="Y254" i="1" s="1"/>
  <c r="E255" i="1"/>
  <c r="F255" i="1"/>
  <c r="Q255" i="1"/>
  <c r="R255" i="1" s="1"/>
  <c r="X255" i="1"/>
  <c r="Y255" i="1" s="1"/>
  <c r="E256" i="1"/>
  <c r="F256" i="1" s="1"/>
  <c r="Q256" i="1"/>
  <c r="R256" i="1" s="1"/>
  <c r="X256" i="1"/>
  <c r="Y256" i="1" s="1"/>
  <c r="E257" i="1"/>
  <c r="F257" i="1" s="1"/>
  <c r="Q257" i="1"/>
  <c r="R257" i="1"/>
  <c r="X257" i="1"/>
  <c r="Y257" i="1"/>
  <c r="E258" i="1"/>
  <c r="F258" i="1" s="1"/>
  <c r="Q258" i="1"/>
  <c r="R258" i="1" s="1"/>
  <c r="X258" i="1"/>
  <c r="Y258" i="1" s="1"/>
  <c r="E259" i="1"/>
  <c r="F259" i="1" s="1"/>
  <c r="Q259" i="1"/>
  <c r="R259" i="1" s="1"/>
  <c r="X259" i="1"/>
  <c r="Y259" i="1" s="1"/>
  <c r="E260" i="1"/>
  <c r="F260" i="1" s="1"/>
  <c r="Q260" i="1"/>
  <c r="R260" i="1"/>
  <c r="X260" i="1"/>
  <c r="Y260" i="1"/>
  <c r="E261" i="1"/>
  <c r="F261" i="1" s="1"/>
  <c r="Q261" i="1"/>
  <c r="R261" i="1" s="1"/>
  <c r="X261" i="1"/>
  <c r="Y261" i="1" s="1"/>
  <c r="E262" i="1"/>
  <c r="F262" i="1" s="1"/>
  <c r="Q262" i="1"/>
  <c r="R262" i="1" s="1"/>
  <c r="X262" i="1"/>
  <c r="Y262" i="1" s="1"/>
  <c r="E263" i="1"/>
  <c r="F263" i="1" s="1"/>
  <c r="Q263" i="1"/>
  <c r="R263" i="1" s="1"/>
  <c r="X263" i="1"/>
  <c r="Y263" i="1" s="1"/>
  <c r="E264" i="1"/>
  <c r="F264" i="1" s="1"/>
  <c r="Q264" i="1"/>
  <c r="R264" i="1" s="1"/>
  <c r="X264" i="1"/>
  <c r="Y264" i="1" s="1"/>
  <c r="E265" i="1"/>
  <c r="F265" i="1" s="1"/>
  <c r="Q265" i="1"/>
  <c r="R265" i="1" s="1"/>
  <c r="X265" i="1"/>
  <c r="Y265" i="1"/>
  <c r="E266" i="1"/>
  <c r="F266" i="1" s="1"/>
  <c r="Q266" i="1"/>
  <c r="R266" i="1" s="1"/>
  <c r="X266" i="1"/>
  <c r="Y266" i="1" s="1"/>
  <c r="E267" i="1"/>
  <c r="F267" i="1" s="1"/>
  <c r="Q267" i="1"/>
  <c r="R267" i="1" s="1"/>
  <c r="X267" i="1"/>
  <c r="Y267" i="1" s="1"/>
  <c r="E268" i="1"/>
  <c r="F268" i="1" s="1"/>
  <c r="Q268" i="1"/>
  <c r="R268" i="1" s="1"/>
  <c r="X268" i="1"/>
  <c r="Y268" i="1" s="1"/>
  <c r="E269" i="1"/>
  <c r="F269" i="1"/>
  <c r="Q269" i="1"/>
  <c r="R269" i="1" s="1"/>
  <c r="X269" i="1"/>
  <c r="Y269" i="1" s="1"/>
  <c r="E270" i="1"/>
  <c r="F270" i="1" s="1"/>
  <c r="Q270" i="1"/>
  <c r="R270" i="1" s="1"/>
  <c r="X270" i="1"/>
  <c r="Y270" i="1" s="1"/>
  <c r="E271" i="1"/>
  <c r="F271" i="1" s="1"/>
  <c r="Q271" i="1"/>
  <c r="R271" i="1" s="1"/>
  <c r="X271" i="1"/>
  <c r="Y271" i="1" s="1"/>
  <c r="E272" i="1"/>
  <c r="F272" i="1" s="1"/>
  <c r="Q272" i="1"/>
  <c r="R272" i="1" s="1"/>
  <c r="X272" i="1"/>
  <c r="Y272" i="1" s="1"/>
  <c r="E273" i="1"/>
  <c r="F273" i="1" s="1"/>
  <c r="Q273" i="1"/>
  <c r="R273" i="1" s="1"/>
  <c r="X273" i="1"/>
  <c r="Y273" i="1" s="1"/>
  <c r="E274" i="1"/>
  <c r="F274" i="1" s="1"/>
  <c r="Q274" i="1"/>
  <c r="R274" i="1" s="1"/>
  <c r="X274" i="1"/>
  <c r="Y274" i="1" s="1"/>
  <c r="E275" i="1"/>
  <c r="F275" i="1" s="1"/>
  <c r="Q275" i="1"/>
  <c r="R275" i="1" s="1"/>
  <c r="X275" i="1"/>
  <c r="Y275" i="1" s="1"/>
  <c r="E276" i="1"/>
  <c r="F276" i="1" s="1"/>
  <c r="Q276" i="1"/>
  <c r="R276" i="1" s="1"/>
  <c r="X276" i="1"/>
  <c r="Y276" i="1" s="1"/>
  <c r="E277" i="1"/>
  <c r="F277" i="1" s="1"/>
  <c r="Q277" i="1"/>
  <c r="R277" i="1" s="1"/>
  <c r="X277" i="1"/>
  <c r="Y277" i="1" s="1"/>
  <c r="E278" i="1"/>
  <c r="F278" i="1" s="1"/>
  <c r="Q278" i="1"/>
  <c r="R278" i="1" s="1"/>
  <c r="X278" i="1"/>
  <c r="Y278" i="1" s="1"/>
  <c r="E279" i="1"/>
  <c r="F279" i="1" s="1"/>
  <c r="Q279" i="1"/>
  <c r="R279" i="1" s="1"/>
  <c r="X279" i="1"/>
  <c r="Y279" i="1" s="1"/>
  <c r="E280" i="1"/>
  <c r="F280" i="1"/>
  <c r="Q280" i="1"/>
  <c r="R280" i="1" s="1"/>
  <c r="X280" i="1"/>
  <c r="Y280" i="1"/>
  <c r="E281" i="1"/>
  <c r="F281" i="1" s="1"/>
  <c r="Q281" i="1"/>
  <c r="R281" i="1" s="1"/>
  <c r="X281" i="1"/>
  <c r="Y281" i="1" s="1"/>
  <c r="E282" i="1"/>
  <c r="F282" i="1" s="1"/>
  <c r="Q282" i="1"/>
  <c r="R282" i="1" s="1"/>
  <c r="X282" i="1"/>
  <c r="Y282" i="1" s="1"/>
  <c r="E283" i="1"/>
  <c r="F283" i="1" s="1"/>
  <c r="Q283" i="1"/>
  <c r="R283" i="1" s="1"/>
  <c r="X283" i="1"/>
  <c r="Y283" i="1" s="1"/>
  <c r="E284" i="1"/>
  <c r="F284" i="1" s="1"/>
  <c r="Q284" i="1"/>
  <c r="R284" i="1" s="1"/>
  <c r="X284" i="1"/>
  <c r="Y284" i="1" s="1"/>
  <c r="E285" i="1"/>
  <c r="F285" i="1" s="1"/>
  <c r="Q285" i="1"/>
  <c r="R285" i="1" s="1"/>
  <c r="X285" i="1"/>
  <c r="Y285" i="1" s="1"/>
  <c r="E286" i="1"/>
  <c r="F286" i="1" s="1"/>
  <c r="Q286" i="1"/>
  <c r="R286" i="1" s="1"/>
  <c r="X286" i="1"/>
  <c r="Y286" i="1" s="1"/>
  <c r="E287" i="1"/>
  <c r="F287" i="1" s="1"/>
  <c r="Q287" i="1"/>
  <c r="R287" i="1" s="1"/>
  <c r="X287" i="1"/>
  <c r="Y287" i="1" s="1"/>
  <c r="E288" i="1"/>
  <c r="F288" i="1" s="1"/>
  <c r="Q288" i="1"/>
  <c r="R288" i="1"/>
  <c r="X288" i="1"/>
  <c r="Y288" i="1" s="1"/>
  <c r="E289" i="1"/>
  <c r="F289" i="1" s="1"/>
  <c r="Q289" i="1"/>
  <c r="R289" i="1" s="1"/>
  <c r="X289" i="1"/>
  <c r="Y289" i="1" s="1"/>
  <c r="E290" i="1"/>
  <c r="F290" i="1" s="1"/>
  <c r="Q290" i="1"/>
  <c r="R290" i="1" s="1"/>
  <c r="X290" i="1"/>
  <c r="Y290" i="1" s="1"/>
  <c r="E291" i="1"/>
  <c r="F291" i="1" s="1"/>
  <c r="Q291" i="1"/>
  <c r="R291" i="1" s="1"/>
  <c r="X291" i="1"/>
  <c r="Y291" i="1" s="1"/>
  <c r="E292" i="1"/>
  <c r="F292" i="1" s="1"/>
  <c r="Q292" i="1"/>
  <c r="R292" i="1" s="1"/>
  <c r="X292" i="1"/>
  <c r="Y292" i="1"/>
  <c r="E293" i="1"/>
  <c r="F293" i="1" s="1"/>
  <c r="Q293" i="1"/>
  <c r="R293" i="1" s="1"/>
  <c r="X293" i="1"/>
  <c r="Y293" i="1" s="1"/>
  <c r="E294" i="1"/>
  <c r="F294" i="1" s="1"/>
  <c r="Q294" i="1"/>
  <c r="R294" i="1" s="1"/>
  <c r="X294" i="1"/>
  <c r="Y294" i="1" s="1"/>
  <c r="E295" i="1"/>
  <c r="F295" i="1" s="1"/>
  <c r="Q295" i="1"/>
  <c r="R295" i="1" s="1"/>
  <c r="X295" i="1"/>
  <c r="Y295" i="1"/>
  <c r="E296" i="1"/>
  <c r="F296" i="1" s="1"/>
  <c r="Q296" i="1"/>
  <c r="R296" i="1" s="1"/>
  <c r="X296" i="1"/>
  <c r="Y296" i="1" s="1"/>
  <c r="E297" i="1"/>
  <c r="F297" i="1" s="1"/>
  <c r="Q297" i="1"/>
  <c r="R297" i="1" s="1"/>
  <c r="X297" i="1"/>
  <c r="Y297" i="1"/>
  <c r="E298" i="1"/>
  <c r="F298" i="1" s="1"/>
  <c r="Q298" i="1"/>
  <c r="R298" i="1" s="1"/>
  <c r="X298" i="1"/>
  <c r="Y298" i="1" s="1"/>
  <c r="E299" i="1"/>
  <c r="F299" i="1" s="1"/>
  <c r="Q299" i="1"/>
  <c r="R299" i="1" s="1"/>
  <c r="X299" i="1"/>
  <c r="Y299" i="1" s="1"/>
  <c r="E300" i="1"/>
  <c r="F300" i="1" s="1"/>
  <c r="Q300" i="1"/>
  <c r="R300" i="1" s="1"/>
  <c r="X300" i="1"/>
  <c r="Y300" i="1" s="1"/>
  <c r="E301" i="1"/>
  <c r="F301" i="1" s="1"/>
  <c r="Q301" i="1"/>
  <c r="R301" i="1" s="1"/>
  <c r="X301" i="1"/>
  <c r="Y301" i="1" s="1"/>
  <c r="E302" i="1"/>
  <c r="F302" i="1" s="1"/>
  <c r="Q302" i="1"/>
  <c r="R302" i="1" s="1"/>
  <c r="X302" i="1"/>
  <c r="Y302" i="1" s="1"/>
  <c r="E303" i="1"/>
  <c r="F303" i="1" s="1"/>
  <c r="Q303" i="1"/>
  <c r="R303" i="1" s="1"/>
  <c r="X303" i="1"/>
  <c r="Y303" i="1" s="1"/>
  <c r="E304" i="1"/>
  <c r="F304" i="1" s="1"/>
  <c r="Q304" i="1"/>
  <c r="R304" i="1" s="1"/>
  <c r="X304" i="1"/>
  <c r="Y304" i="1" s="1"/>
  <c r="E305" i="1"/>
  <c r="F305" i="1" s="1"/>
  <c r="Q305" i="1"/>
  <c r="R305" i="1" s="1"/>
  <c r="X305" i="1"/>
  <c r="Y305" i="1" s="1"/>
  <c r="E306" i="1"/>
  <c r="F306" i="1" s="1"/>
  <c r="Q306" i="1"/>
  <c r="R306" i="1" s="1"/>
  <c r="X306" i="1"/>
  <c r="Y306" i="1" s="1"/>
  <c r="E307" i="1"/>
  <c r="F307" i="1" s="1"/>
  <c r="Q307" i="1"/>
  <c r="R307" i="1"/>
  <c r="X307" i="1"/>
  <c r="Y307" i="1" s="1"/>
  <c r="E308" i="1"/>
  <c r="F308" i="1" s="1"/>
  <c r="Q308" i="1"/>
  <c r="R308" i="1" s="1"/>
  <c r="X308" i="1"/>
  <c r="Y308" i="1" s="1"/>
  <c r="E309" i="1"/>
  <c r="F309" i="1" s="1"/>
  <c r="Q309" i="1"/>
  <c r="R309" i="1" s="1"/>
  <c r="X309" i="1"/>
  <c r="Y309" i="1" s="1"/>
  <c r="E310" i="1"/>
  <c r="F310" i="1" s="1"/>
  <c r="Q310" i="1"/>
  <c r="R310" i="1" s="1"/>
  <c r="X310" i="1"/>
  <c r="Y310" i="1" s="1"/>
  <c r="E311" i="1"/>
  <c r="F311" i="1" s="1"/>
  <c r="Q311" i="1"/>
  <c r="R311" i="1" s="1"/>
  <c r="X311" i="1"/>
  <c r="Y311" i="1" s="1"/>
  <c r="E312" i="1"/>
  <c r="F312" i="1" s="1"/>
  <c r="Q312" i="1"/>
  <c r="R312" i="1" s="1"/>
  <c r="X312" i="1"/>
  <c r="Y312" i="1" s="1"/>
  <c r="E313" i="1"/>
  <c r="F313" i="1" s="1"/>
  <c r="Q313" i="1"/>
  <c r="R313" i="1" s="1"/>
  <c r="X313" i="1"/>
  <c r="Y313" i="1" s="1"/>
  <c r="E314" i="1"/>
  <c r="F314" i="1"/>
  <c r="Q314" i="1"/>
  <c r="R314" i="1" s="1"/>
  <c r="X314" i="1"/>
  <c r="Y314" i="1" s="1"/>
  <c r="E315" i="1"/>
  <c r="F315" i="1" s="1"/>
  <c r="Q315" i="1"/>
  <c r="R315" i="1" s="1"/>
  <c r="X315" i="1"/>
  <c r="Y315" i="1" s="1"/>
  <c r="E316" i="1"/>
  <c r="F316" i="1" s="1"/>
  <c r="Q316" i="1"/>
  <c r="R316" i="1" s="1"/>
  <c r="X316" i="1"/>
  <c r="Y316" i="1" s="1"/>
  <c r="E317" i="1"/>
  <c r="F317" i="1" s="1"/>
  <c r="Q317" i="1"/>
  <c r="R317" i="1" s="1"/>
  <c r="X317" i="1"/>
  <c r="Y317" i="1" s="1"/>
  <c r="E318" i="1"/>
  <c r="F318" i="1" s="1"/>
  <c r="Q318" i="1"/>
  <c r="R318" i="1" s="1"/>
  <c r="X318" i="1"/>
  <c r="Y318" i="1" s="1"/>
  <c r="E319" i="1"/>
  <c r="F319" i="1" s="1"/>
  <c r="Q319" i="1"/>
  <c r="R319" i="1" s="1"/>
  <c r="X319" i="1"/>
  <c r="Y319" i="1" s="1"/>
  <c r="E320" i="1"/>
  <c r="F320" i="1" s="1"/>
  <c r="Q320" i="1"/>
  <c r="R320" i="1" s="1"/>
  <c r="X320" i="1"/>
  <c r="Y320" i="1" s="1"/>
  <c r="E321" i="1"/>
  <c r="F321" i="1" s="1"/>
  <c r="Q321" i="1"/>
  <c r="R321" i="1" s="1"/>
  <c r="X321" i="1"/>
  <c r="Y321" i="1" s="1"/>
  <c r="E322" i="1"/>
  <c r="F322" i="1" s="1"/>
  <c r="Q322" i="1"/>
  <c r="R322" i="1" s="1"/>
  <c r="X322" i="1"/>
  <c r="Y322" i="1" s="1"/>
  <c r="E323" i="1"/>
  <c r="F323" i="1" s="1"/>
  <c r="Q323" i="1"/>
  <c r="R323" i="1" s="1"/>
  <c r="X323" i="1"/>
  <c r="Y323" i="1" s="1"/>
  <c r="E324" i="1"/>
  <c r="F324" i="1" s="1"/>
  <c r="Q324" i="1"/>
  <c r="R324" i="1" s="1"/>
  <c r="X324" i="1"/>
  <c r="Y324" i="1" s="1"/>
  <c r="E325" i="1"/>
  <c r="F325" i="1" s="1"/>
  <c r="Q325" i="1"/>
  <c r="R325" i="1" s="1"/>
  <c r="X325" i="1"/>
  <c r="Y325" i="1" s="1"/>
  <c r="E326" i="1"/>
  <c r="F326" i="1"/>
  <c r="Q326" i="1"/>
  <c r="R326" i="1" s="1"/>
  <c r="X326" i="1"/>
  <c r="Y326" i="1" s="1"/>
  <c r="E327" i="1"/>
  <c r="F327" i="1" s="1"/>
  <c r="Q327" i="1"/>
  <c r="R327" i="1" s="1"/>
  <c r="X327" i="1"/>
  <c r="Y327" i="1" s="1"/>
  <c r="E328" i="1"/>
  <c r="F328" i="1"/>
  <c r="Q328" i="1"/>
  <c r="R328" i="1" s="1"/>
  <c r="X328" i="1"/>
  <c r="Y328" i="1" s="1"/>
  <c r="E329" i="1"/>
  <c r="F329" i="1"/>
  <c r="Q329" i="1"/>
  <c r="R329" i="1"/>
  <c r="X329" i="1"/>
  <c r="Y329" i="1" s="1"/>
  <c r="E330" i="1"/>
  <c r="F330" i="1" s="1"/>
  <c r="Q330" i="1"/>
  <c r="R330" i="1" s="1"/>
  <c r="X330" i="1"/>
  <c r="Y330" i="1"/>
  <c r="E331" i="1"/>
  <c r="F331" i="1" s="1"/>
  <c r="Q331" i="1"/>
  <c r="R331" i="1" s="1"/>
  <c r="X331" i="1"/>
  <c r="Y331" i="1" s="1"/>
  <c r="E332" i="1"/>
  <c r="F332" i="1" s="1"/>
  <c r="Q332" i="1"/>
  <c r="R332" i="1" s="1"/>
  <c r="X332" i="1"/>
  <c r="Y332" i="1" s="1"/>
  <c r="E333" i="1"/>
  <c r="F333" i="1" s="1"/>
  <c r="Q333" i="1"/>
  <c r="R333" i="1" s="1"/>
  <c r="X333" i="1"/>
  <c r="Y333" i="1" s="1"/>
  <c r="E334" i="1"/>
  <c r="F334" i="1" s="1"/>
  <c r="Q334" i="1"/>
  <c r="R334" i="1" s="1"/>
  <c r="X334" i="1"/>
  <c r="Y334" i="1" s="1"/>
  <c r="E335" i="1"/>
  <c r="F335" i="1" s="1"/>
  <c r="Q335" i="1"/>
  <c r="R335" i="1" s="1"/>
  <c r="X335" i="1"/>
  <c r="Y335" i="1" s="1"/>
  <c r="E336" i="1"/>
  <c r="F336" i="1" s="1"/>
  <c r="Q336" i="1"/>
  <c r="R336" i="1" s="1"/>
  <c r="X336" i="1"/>
  <c r="Y336" i="1" s="1"/>
  <c r="E337" i="1"/>
  <c r="F337" i="1"/>
  <c r="Q337" i="1"/>
  <c r="R337" i="1" s="1"/>
  <c r="X337" i="1"/>
  <c r="Y337" i="1" s="1"/>
  <c r="E338" i="1"/>
  <c r="F338" i="1"/>
  <c r="Q338" i="1"/>
  <c r="R338" i="1" s="1"/>
  <c r="X338" i="1"/>
  <c r="Y338" i="1" s="1"/>
  <c r="E339" i="1"/>
  <c r="F339" i="1" s="1"/>
  <c r="Q339" i="1"/>
  <c r="R339" i="1" s="1"/>
  <c r="X339" i="1"/>
  <c r="Y339" i="1" s="1"/>
  <c r="E340" i="1"/>
  <c r="F340" i="1" s="1"/>
  <c r="Q340" i="1"/>
  <c r="R340" i="1" s="1"/>
  <c r="X340" i="1"/>
  <c r="Y340" i="1" s="1"/>
  <c r="E341" i="1"/>
  <c r="F341" i="1" s="1"/>
  <c r="Q341" i="1"/>
  <c r="R341" i="1" s="1"/>
  <c r="X341" i="1"/>
  <c r="Y341" i="1" s="1"/>
  <c r="E342" i="1"/>
  <c r="F342" i="1" s="1"/>
  <c r="Q342" i="1"/>
  <c r="R342" i="1" s="1"/>
  <c r="X342" i="1"/>
  <c r="Y342" i="1" s="1"/>
  <c r="E343" i="1"/>
  <c r="F343" i="1" s="1"/>
  <c r="Q343" i="1"/>
  <c r="R343" i="1" s="1"/>
  <c r="X343" i="1"/>
  <c r="Y343" i="1" s="1"/>
  <c r="E344" i="1"/>
  <c r="F344" i="1" s="1"/>
  <c r="Q344" i="1"/>
  <c r="R344" i="1" s="1"/>
  <c r="X344" i="1"/>
  <c r="Y344" i="1" s="1"/>
  <c r="E345" i="1"/>
  <c r="F345" i="1" s="1"/>
  <c r="Q345" i="1"/>
  <c r="R345" i="1" s="1"/>
  <c r="X345" i="1"/>
  <c r="Y345" i="1" s="1"/>
  <c r="E346" i="1"/>
  <c r="F346" i="1" s="1"/>
  <c r="Q346" i="1"/>
  <c r="R346" i="1" s="1"/>
  <c r="X346" i="1"/>
  <c r="Y346" i="1" s="1"/>
  <c r="E347" i="1"/>
  <c r="F347" i="1" s="1"/>
  <c r="Q347" i="1"/>
  <c r="R347" i="1"/>
  <c r="X347" i="1"/>
  <c r="Y347" i="1" s="1"/>
  <c r="E348" i="1"/>
  <c r="F348" i="1" s="1"/>
  <c r="Q348" i="1"/>
  <c r="R348" i="1" s="1"/>
  <c r="X348" i="1"/>
  <c r="Y348" i="1"/>
  <c r="E349" i="1"/>
  <c r="F349" i="1"/>
  <c r="Q349" i="1"/>
  <c r="R349" i="1" s="1"/>
  <c r="X349" i="1"/>
  <c r="Y349" i="1" s="1"/>
  <c r="E350" i="1"/>
  <c r="F350" i="1" s="1"/>
  <c r="Q350" i="1"/>
  <c r="R350" i="1" s="1"/>
  <c r="X350" i="1"/>
  <c r="Y350" i="1" s="1"/>
  <c r="E351" i="1"/>
  <c r="F351" i="1" s="1"/>
  <c r="Q351" i="1"/>
  <c r="R351" i="1"/>
  <c r="X351" i="1"/>
  <c r="Y351" i="1" s="1"/>
  <c r="E352" i="1"/>
  <c r="F352" i="1" s="1"/>
  <c r="Q352" i="1"/>
  <c r="R352" i="1" s="1"/>
  <c r="X352" i="1"/>
  <c r="Y352" i="1" s="1"/>
  <c r="E353" i="1"/>
  <c r="F353" i="1" s="1"/>
  <c r="Q353" i="1"/>
  <c r="R353" i="1" s="1"/>
  <c r="X353" i="1"/>
  <c r="Y353" i="1" s="1"/>
  <c r="E354" i="1"/>
  <c r="F354" i="1" s="1"/>
  <c r="Q354" i="1"/>
  <c r="R354" i="1" s="1"/>
  <c r="X354" i="1"/>
  <c r="Y354" i="1" s="1"/>
  <c r="E355" i="1"/>
  <c r="F355" i="1" s="1"/>
  <c r="Q355" i="1"/>
  <c r="R355" i="1" s="1"/>
  <c r="X355" i="1"/>
  <c r="Y355" i="1" s="1"/>
  <c r="E356" i="1"/>
  <c r="F356" i="1" s="1"/>
  <c r="Q356" i="1"/>
  <c r="R356" i="1" s="1"/>
  <c r="X356" i="1"/>
  <c r="Y356" i="1" s="1"/>
  <c r="E357" i="1"/>
  <c r="F357" i="1" s="1"/>
  <c r="Q357" i="1"/>
  <c r="R357" i="1" s="1"/>
  <c r="X357" i="1"/>
  <c r="Y357" i="1" s="1"/>
  <c r="E358" i="1"/>
  <c r="F358" i="1" s="1"/>
  <c r="Q358" i="1"/>
  <c r="R358" i="1"/>
  <c r="X358" i="1"/>
  <c r="Y358" i="1" s="1"/>
  <c r="E359" i="1"/>
  <c r="F359" i="1" s="1"/>
  <c r="Q359" i="1"/>
  <c r="R359" i="1" s="1"/>
  <c r="X359" i="1"/>
  <c r="Y359" i="1" s="1"/>
  <c r="E360" i="1"/>
  <c r="F360" i="1" s="1"/>
  <c r="Q360" i="1"/>
  <c r="R360" i="1" s="1"/>
  <c r="X360" i="1"/>
  <c r="Y360" i="1" s="1"/>
  <c r="E361" i="1"/>
  <c r="F361" i="1" s="1"/>
  <c r="Q361" i="1"/>
  <c r="R361" i="1" s="1"/>
  <c r="X361" i="1"/>
  <c r="Y361" i="1" s="1"/>
  <c r="E362" i="1"/>
  <c r="F362" i="1" s="1"/>
  <c r="Q362" i="1"/>
  <c r="R362" i="1" s="1"/>
  <c r="X362" i="1"/>
  <c r="Y362" i="1" s="1"/>
  <c r="E363" i="1"/>
  <c r="F363" i="1" s="1"/>
  <c r="Q363" i="1"/>
  <c r="R363" i="1" s="1"/>
  <c r="X363" i="1"/>
  <c r="Y363" i="1" s="1"/>
  <c r="E364" i="1"/>
  <c r="F364" i="1" s="1"/>
  <c r="Q364" i="1"/>
  <c r="R364" i="1" s="1"/>
  <c r="X364" i="1"/>
  <c r="Y364" i="1" s="1"/>
  <c r="E365" i="1"/>
  <c r="F365" i="1" s="1"/>
  <c r="Q365" i="1"/>
  <c r="R365" i="1" s="1"/>
  <c r="X365" i="1"/>
  <c r="Y365" i="1" s="1"/>
  <c r="E366" i="1"/>
  <c r="F366" i="1" s="1"/>
  <c r="Q366" i="1"/>
  <c r="R366" i="1" s="1"/>
  <c r="X366" i="1"/>
  <c r="Y366" i="1" s="1"/>
  <c r="E367" i="1"/>
  <c r="F367" i="1" s="1"/>
  <c r="Q367" i="1"/>
  <c r="R367" i="1" s="1"/>
  <c r="X367" i="1"/>
  <c r="Y367" i="1" s="1"/>
  <c r="E368" i="1"/>
  <c r="F368" i="1" s="1"/>
  <c r="Q368" i="1"/>
  <c r="R368" i="1" s="1"/>
  <c r="X368" i="1"/>
  <c r="Y368" i="1"/>
  <c r="E369" i="1"/>
  <c r="F369" i="1" s="1"/>
  <c r="Q369" i="1"/>
  <c r="R369" i="1" s="1"/>
  <c r="X369" i="1"/>
  <c r="Y369" i="1" s="1"/>
  <c r="E370" i="1"/>
  <c r="F370" i="1" s="1"/>
  <c r="Q370" i="1"/>
  <c r="R370" i="1" s="1"/>
  <c r="X370" i="1"/>
  <c r="Y370" i="1" s="1"/>
  <c r="E371" i="1"/>
  <c r="F371" i="1" s="1"/>
  <c r="Q371" i="1"/>
  <c r="R371" i="1" s="1"/>
  <c r="X371" i="1"/>
  <c r="Y371" i="1" s="1"/>
  <c r="E372" i="1"/>
  <c r="F372" i="1" s="1"/>
  <c r="Q372" i="1"/>
  <c r="R372" i="1" s="1"/>
  <c r="X372" i="1"/>
  <c r="Y372" i="1" s="1"/>
  <c r="E373" i="1"/>
  <c r="F373" i="1" s="1"/>
  <c r="Q373" i="1"/>
  <c r="R373" i="1" s="1"/>
  <c r="X373" i="1"/>
  <c r="Y373" i="1" s="1"/>
  <c r="E374" i="1"/>
  <c r="F374" i="1" s="1"/>
  <c r="Q374" i="1"/>
  <c r="R374" i="1" s="1"/>
  <c r="X374" i="1"/>
  <c r="Y374" i="1" s="1"/>
  <c r="E375" i="1"/>
  <c r="F375" i="1" s="1"/>
  <c r="Q375" i="1"/>
  <c r="R375" i="1" s="1"/>
  <c r="X375" i="1"/>
  <c r="Y375" i="1" s="1"/>
  <c r="E376" i="1"/>
  <c r="F376" i="1" s="1"/>
  <c r="Q376" i="1"/>
  <c r="R376" i="1" s="1"/>
  <c r="X376" i="1"/>
  <c r="Y376" i="1" s="1"/>
  <c r="E377" i="1"/>
  <c r="F377" i="1" s="1"/>
  <c r="Q377" i="1"/>
  <c r="R377" i="1" s="1"/>
  <c r="X377" i="1"/>
  <c r="Y377" i="1" s="1"/>
  <c r="E378" i="1"/>
  <c r="F378" i="1" s="1"/>
  <c r="Q378" i="1"/>
  <c r="R378" i="1" s="1"/>
  <c r="X378" i="1"/>
  <c r="Y378" i="1" s="1"/>
  <c r="E379" i="1"/>
  <c r="F379" i="1" s="1"/>
  <c r="Q379" i="1"/>
  <c r="R379" i="1" s="1"/>
  <c r="X379" i="1"/>
  <c r="Y379" i="1" s="1"/>
  <c r="E380" i="1"/>
  <c r="F380" i="1" s="1"/>
  <c r="Q380" i="1"/>
  <c r="R380" i="1" s="1"/>
  <c r="X380" i="1"/>
  <c r="Y380" i="1" s="1"/>
  <c r="E381" i="1"/>
  <c r="F381" i="1" s="1"/>
  <c r="Q381" i="1"/>
  <c r="R381" i="1" s="1"/>
  <c r="X381" i="1"/>
  <c r="Y381" i="1" s="1"/>
  <c r="E382" i="1"/>
  <c r="F382" i="1" s="1"/>
  <c r="Q382" i="1"/>
  <c r="R382" i="1" s="1"/>
  <c r="X382" i="1"/>
  <c r="Y382" i="1"/>
  <c r="E383" i="1"/>
  <c r="F383" i="1" s="1"/>
  <c r="Q383" i="1"/>
  <c r="R383" i="1" s="1"/>
  <c r="X383" i="1"/>
  <c r="Y383" i="1" s="1"/>
  <c r="E384" i="1"/>
  <c r="F384" i="1" s="1"/>
  <c r="Q384" i="1"/>
  <c r="R384" i="1" s="1"/>
  <c r="X384" i="1"/>
  <c r="Y384" i="1" s="1"/>
  <c r="E385" i="1"/>
  <c r="F385" i="1" s="1"/>
  <c r="Q385" i="1"/>
  <c r="R385" i="1" s="1"/>
  <c r="X385" i="1"/>
  <c r="Y385" i="1" s="1"/>
  <c r="E386" i="1"/>
  <c r="F386" i="1" s="1"/>
  <c r="Q386" i="1"/>
  <c r="R386" i="1" s="1"/>
  <c r="X386" i="1"/>
  <c r="Y386" i="1" s="1"/>
  <c r="E387" i="1"/>
  <c r="F387" i="1" s="1"/>
  <c r="Q387" i="1"/>
  <c r="R387" i="1"/>
  <c r="X387" i="1"/>
  <c r="Y387" i="1" s="1"/>
  <c r="A388" i="1"/>
  <c r="E388" i="1"/>
  <c r="F388" i="1" s="1"/>
  <c r="M388" i="1"/>
  <c r="Q388" i="1"/>
  <c r="R388" i="1" s="1"/>
  <c r="T388" i="1"/>
  <c r="X388" i="1"/>
  <c r="Y388" i="1" s="1"/>
  <c r="A389" i="1"/>
  <c r="E389" i="1"/>
  <c r="F389" i="1" s="1"/>
  <c r="M389" i="1"/>
  <c r="Q389" i="1"/>
  <c r="R389" i="1" s="1"/>
  <c r="T389" i="1"/>
  <c r="X389" i="1"/>
  <c r="Y389" i="1" s="1"/>
  <c r="A390" i="1"/>
  <c r="E390" i="1"/>
  <c r="F390" i="1" s="1"/>
  <c r="M390" i="1"/>
  <c r="Q390" i="1"/>
  <c r="R390" i="1" s="1"/>
  <c r="T390" i="1"/>
  <c r="X390" i="1"/>
  <c r="Y390" i="1" s="1"/>
  <c r="A391" i="1"/>
  <c r="E391" i="1"/>
  <c r="F391" i="1" s="1"/>
  <c r="M391" i="1"/>
  <c r="Q391" i="1"/>
  <c r="R391" i="1" s="1"/>
  <c r="T391" i="1"/>
  <c r="X391" i="1"/>
  <c r="Y391" i="1" s="1"/>
  <c r="A392" i="1"/>
  <c r="E392" i="1"/>
  <c r="F392" i="1" s="1"/>
  <c r="M392" i="1"/>
  <c r="Q392" i="1"/>
  <c r="R392" i="1"/>
  <c r="T392" i="1"/>
  <c r="X392" i="1"/>
  <c r="Y392" i="1" s="1"/>
  <c r="A393" i="1"/>
  <c r="E393" i="1"/>
  <c r="F393" i="1" s="1"/>
  <c r="M393" i="1"/>
  <c r="Q393" i="1"/>
  <c r="R393" i="1" s="1"/>
  <c r="T393" i="1"/>
  <c r="X393" i="1"/>
  <c r="Y393" i="1" s="1"/>
  <c r="A394" i="1"/>
  <c r="E394" i="1"/>
  <c r="F394" i="1" s="1"/>
  <c r="M394" i="1"/>
  <c r="Q394" i="1"/>
  <c r="R394" i="1" s="1"/>
  <c r="T394" i="1"/>
  <c r="X394" i="1"/>
  <c r="Y394" i="1" s="1"/>
  <c r="A395" i="1"/>
  <c r="E395" i="1"/>
  <c r="F395" i="1" s="1"/>
  <c r="M395" i="1"/>
  <c r="Q395" i="1"/>
  <c r="R395" i="1" s="1"/>
  <c r="T395" i="1"/>
  <c r="X395" i="1"/>
  <c r="Y395" i="1" s="1"/>
  <c r="A396" i="1"/>
  <c r="E396" i="1"/>
  <c r="F396" i="1" s="1"/>
  <c r="M396" i="1"/>
  <c r="Q396" i="1"/>
  <c r="R396" i="1"/>
  <c r="T396" i="1"/>
  <c r="X396" i="1"/>
  <c r="Y396" i="1" s="1"/>
  <c r="A397" i="1"/>
  <c r="E397" i="1"/>
  <c r="F397" i="1" s="1"/>
  <c r="M397" i="1"/>
  <c r="Q397" i="1"/>
  <c r="R397" i="1" s="1"/>
  <c r="T397" i="1"/>
  <c r="X397" i="1"/>
  <c r="Y397" i="1"/>
  <c r="A398" i="1"/>
  <c r="E398" i="1"/>
  <c r="F398" i="1" s="1"/>
  <c r="M398" i="1"/>
  <c r="Q398" i="1"/>
  <c r="R398" i="1" s="1"/>
  <c r="T398" i="1"/>
  <c r="X398" i="1"/>
  <c r="Y398" i="1" s="1"/>
  <c r="A399" i="1"/>
  <c r="E399" i="1"/>
  <c r="F399" i="1"/>
  <c r="M399" i="1"/>
  <c r="Q399" i="1"/>
  <c r="R399" i="1" s="1"/>
  <c r="T399" i="1"/>
  <c r="X399" i="1"/>
  <c r="Y399" i="1" s="1"/>
  <c r="A400" i="1"/>
  <c r="E400" i="1"/>
  <c r="F400" i="1" s="1"/>
  <c r="M400" i="1"/>
  <c r="Q400" i="1"/>
  <c r="R400" i="1" s="1"/>
  <c r="T400" i="1"/>
  <c r="X400" i="1"/>
  <c r="Y400" i="1" s="1"/>
  <c r="A401" i="1"/>
  <c r="E401" i="1"/>
  <c r="F401" i="1" s="1"/>
  <c r="M401" i="1"/>
  <c r="Q401" i="1"/>
  <c r="R401" i="1" s="1"/>
  <c r="T401" i="1"/>
  <c r="X401" i="1"/>
  <c r="Y401" i="1" s="1"/>
  <c r="A402" i="1"/>
  <c r="E402" i="1"/>
  <c r="F402" i="1" s="1"/>
  <c r="M402" i="1"/>
  <c r="Q402" i="1"/>
  <c r="R402" i="1" s="1"/>
  <c r="T402" i="1"/>
  <c r="X402" i="1"/>
  <c r="Y402" i="1" s="1"/>
  <c r="A403" i="1"/>
  <c r="E403" i="1"/>
  <c r="F403" i="1" s="1"/>
  <c r="M403" i="1"/>
  <c r="Q403" i="1"/>
  <c r="R403" i="1" s="1"/>
  <c r="T403" i="1"/>
  <c r="X403" i="1"/>
  <c r="Y403" i="1" s="1"/>
  <c r="A404" i="1"/>
  <c r="E404" i="1"/>
  <c r="F404" i="1" s="1"/>
  <c r="M404" i="1"/>
  <c r="Q404" i="1"/>
  <c r="R404" i="1" s="1"/>
  <c r="T404" i="1"/>
  <c r="X404" i="1"/>
  <c r="Y404" i="1" s="1"/>
  <c r="A405" i="1"/>
  <c r="E405" i="1"/>
  <c r="F405" i="1" s="1"/>
  <c r="M405" i="1"/>
  <c r="Q405" i="1"/>
  <c r="R405" i="1" s="1"/>
  <c r="T405" i="1"/>
  <c r="X405" i="1"/>
  <c r="Y405" i="1"/>
  <c r="A406" i="1"/>
  <c r="E406" i="1"/>
  <c r="F406" i="1" s="1"/>
  <c r="M406" i="1"/>
  <c r="Q406" i="1"/>
  <c r="R406" i="1" s="1"/>
  <c r="T406" i="1"/>
  <c r="X406" i="1"/>
  <c r="Y406" i="1" s="1"/>
  <c r="A407" i="1"/>
  <c r="E407" i="1"/>
  <c r="F407" i="1" s="1"/>
  <c r="M407" i="1"/>
  <c r="Q407" i="1"/>
  <c r="R407" i="1" s="1"/>
  <c r="T407" i="1"/>
  <c r="X407" i="1"/>
  <c r="Y407" i="1" s="1"/>
  <c r="A408" i="1"/>
  <c r="E408" i="1"/>
  <c r="F408" i="1" s="1"/>
  <c r="M408" i="1"/>
  <c r="Q408" i="1"/>
  <c r="R408" i="1" s="1"/>
  <c r="T408" i="1"/>
  <c r="X408" i="1"/>
  <c r="Y408" i="1" s="1"/>
  <c r="A409" i="1"/>
  <c r="E409" i="1"/>
  <c r="F409" i="1" s="1"/>
  <c r="M409" i="1"/>
  <c r="Q409" i="1"/>
  <c r="R409" i="1" s="1"/>
  <c r="T409" i="1"/>
  <c r="X409" i="1"/>
  <c r="Y409" i="1" s="1"/>
  <c r="A410" i="1"/>
  <c r="E410" i="1"/>
  <c r="F410" i="1" s="1"/>
  <c r="M410" i="1"/>
  <c r="Q410" i="1"/>
  <c r="R410" i="1" s="1"/>
  <c r="T410" i="1"/>
  <c r="X410" i="1"/>
  <c r="Y410" i="1" s="1"/>
  <c r="A411" i="1"/>
  <c r="E411" i="1"/>
  <c r="F411" i="1" s="1"/>
  <c r="M411" i="1"/>
  <c r="Q411" i="1"/>
  <c r="R411" i="1" s="1"/>
  <c r="T411" i="1"/>
  <c r="X411" i="1"/>
  <c r="Y411" i="1" s="1"/>
  <c r="A412" i="1"/>
  <c r="E412" i="1"/>
  <c r="F412" i="1" s="1"/>
  <c r="M412" i="1"/>
  <c r="Q412" i="1"/>
  <c r="R412" i="1" s="1"/>
  <c r="T412" i="1"/>
  <c r="X412" i="1"/>
  <c r="Y412" i="1" s="1"/>
  <c r="A413" i="1"/>
  <c r="E413" i="1"/>
  <c r="F413" i="1" s="1"/>
  <c r="M413" i="1"/>
  <c r="Q413" i="1"/>
  <c r="R413" i="1" s="1"/>
  <c r="T413" i="1"/>
  <c r="X413" i="1"/>
  <c r="Y413" i="1" s="1"/>
  <c r="A414" i="1"/>
  <c r="E414" i="1"/>
  <c r="F414" i="1" s="1"/>
  <c r="M414" i="1"/>
  <c r="Q414" i="1"/>
  <c r="R414" i="1" s="1"/>
  <c r="T414" i="1"/>
  <c r="X414" i="1"/>
  <c r="Y414" i="1" s="1"/>
  <c r="A415" i="1"/>
  <c r="E415" i="1"/>
  <c r="F415" i="1" s="1"/>
  <c r="M415" i="1"/>
  <c r="Q415" i="1"/>
  <c r="R415" i="1" s="1"/>
  <c r="T415" i="1"/>
  <c r="X415" i="1"/>
  <c r="Y415" i="1" s="1"/>
  <c r="A416" i="1"/>
  <c r="E416" i="1"/>
  <c r="F416" i="1" s="1"/>
  <c r="M416" i="1"/>
  <c r="Q416" i="1"/>
  <c r="R416" i="1"/>
  <c r="T416" i="1"/>
  <c r="X416" i="1"/>
  <c r="Y416" i="1" s="1"/>
  <c r="A417" i="1"/>
  <c r="E417" i="1"/>
  <c r="F417" i="1" s="1"/>
  <c r="M417" i="1"/>
  <c r="Q417" i="1"/>
  <c r="R417" i="1" s="1"/>
  <c r="T417" i="1"/>
  <c r="X417" i="1"/>
  <c r="Y417" i="1"/>
  <c r="A418" i="1"/>
  <c r="E418" i="1"/>
  <c r="F418" i="1" s="1"/>
  <c r="M418" i="1"/>
  <c r="Q418" i="1"/>
  <c r="R418" i="1" s="1"/>
  <c r="T418" i="1"/>
  <c r="X418" i="1"/>
  <c r="Y418" i="1" s="1"/>
  <c r="A419" i="1"/>
  <c r="E419" i="1"/>
  <c r="F419" i="1" s="1"/>
  <c r="M419" i="1"/>
  <c r="Q419" i="1"/>
  <c r="R419" i="1" s="1"/>
  <c r="T419" i="1"/>
  <c r="X419" i="1"/>
  <c r="Y419" i="1" s="1"/>
  <c r="A420" i="1"/>
  <c r="E420" i="1"/>
  <c r="F420" i="1" s="1"/>
  <c r="M420" i="1"/>
  <c r="Q420" i="1"/>
  <c r="R420" i="1" s="1"/>
  <c r="T420" i="1"/>
  <c r="X420" i="1"/>
  <c r="Y420" i="1" s="1"/>
  <c r="A421" i="1"/>
  <c r="E421" i="1"/>
  <c r="F421" i="1" s="1"/>
  <c r="M421" i="1"/>
  <c r="Q421" i="1"/>
  <c r="R421" i="1" s="1"/>
  <c r="T421" i="1"/>
  <c r="X421" i="1"/>
  <c r="Y421" i="1" s="1"/>
  <c r="A422" i="1"/>
  <c r="E422" i="1"/>
  <c r="F422" i="1" s="1"/>
  <c r="M422" i="1"/>
  <c r="Q422" i="1"/>
  <c r="R422" i="1" s="1"/>
  <c r="T422" i="1"/>
  <c r="X422" i="1"/>
  <c r="Y422" i="1" s="1"/>
  <c r="A423" i="1"/>
  <c r="E423" i="1"/>
  <c r="F423" i="1"/>
  <c r="M423" i="1"/>
  <c r="Q423" i="1"/>
  <c r="R423" i="1" s="1"/>
  <c r="T423" i="1"/>
  <c r="X423" i="1"/>
  <c r="Y423" i="1" s="1"/>
  <c r="A424" i="1"/>
  <c r="E424" i="1"/>
  <c r="F424" i="1" s="1"/>
  <c r="M424" i="1"/>
  <c r="Q424" i="1"/>
  <c r="R424" i="1" s="1"/>
  <c r="T424" i="1"/>
  <c r="X424" i="1"/>
  <c r="Y424" i="1" s="1"/>
  <c r="A425" i="1"/>
  <c r="E425" i="1"/>
  <c r="F425" i="1" s="1"/>
  <c r="M425" i="1"/>
  <c r="Q425" i="1"/>
  <c r="R425" i="1" s="1"/>
  <c r="T425" i="1"/>
  <c r="X425" i="1"/>
  <c r="Y425" i="1" s="1"/>
  <c r="A426" i="1"/>
  <c r="E426" i="1"/>
  <c r="F426" i="1" s="1"/>
  <c r="M426" i="1"/>
  <c r="Q426" i="1"/>
  <c r="R426" i="1" s="1"/>
  <c r="T426" i="1"/>
  <c r="X426" i="1"/>
  <c r="Y426" i="1" s="1"/>
  <c r="A427" i="1"/>
  <c r="E427" i="1"/>
  <c r="F427" i="1" s="1"/>
  <c r="M427" i="1"/>
  <c r="Q427" i="1"/>
  <c r="R427" i="1" s="1"/>
  <c r="T427" i="1"/>
  <c r="X427" i="1"/>
  <c r="Y427" i="1" s="1"/>
  <c r="A428" i="1"/>
  <c r="E428" i="1"/>
  <c r="F428" i="1" s="1"/>
  <c r="M428" i="1"/>
  <c r="Q428" i="1"/>
  <c r="R428" i="1" s="1"/>
  <c r="T428" i="1"/>
  <c r="X428" i="1"/>
  <c r="Y428" i="1" s="1"/>
  <c r="A429" i="1"/>
  <c r="E429" i="1"/>
  <c r="F429" i="1" s="1"/>
  <c r="M429" i="1"/>
  <c r="Q429" i="1"/>
  <c r="R429" i="1" s="1"/>
  <c r="T429" i="1"/>
  <c r="X429" i="1"/>
  <c r="Y429" i="1" s="1"/>
  <c r="A430" i="1"/>
  <c r="E430" i="1"/>
  <c r="F430" i="1" s="1"/>
  <c r="M430" i="1"/>
  <c r="Q430" i="1"/>
  <c r="R430" i="1" s="1"/>
  <c r="T430" i="1"/>
  <c r="X430" i="1"/>
  <c r="Y430" i="1" s="1"/>
  <c r="A431" i="1"/>
  <c r="E431" i="1"/>
  <c r="F431" i="1" s="1"/>
  <c r="M431" i="1"/>
  <c r="Q431" i="1"/>
  <c r="R431" i="1" s="1"/>
  <c r="T431" i="1"/>
  <c r="X431" i="1"/>
  <c r="Y431" i="1" s="1"/>
  <c r="A432" i="1"/>
  <c r="E432" i="1"/>
  <c r="F432" i="1" s="1"/>
  <c r="M432" i="1"/>
  <c r="Q432" i="1"/>
  <c r="R432" i="1"/>
  <c r="T432" i="1"/>
  <c r="X432" i="1"/>
  <c r="Y432" i="1" s="1"/>
  <c r="A433" i="1"/>
  <c r="E433" i="1"/>
  <c r="F433" i="1" s="1"/>
  <c r="M433" i="1"/>
  <c r="Q433" i="1"/>
  <c r="R433" i="1" s="1"/>
  <c r="T433" i="1"/>
  <c r="X433" i="1"/>
  <c r="Y433" i="1" s="1"/>
  <c r="A434" i="1"/>
  <c r="E434" i="1"/>
  <c r="F434" i="1" s="1"/>
  <c r="M434" i="1"/>
  <c r="Q434" i="1"/>
  <c r="R434" i="1" s="1"/>
  <c r="T434" i="1"/>
  <c r="X434" i="1"/>
  <c r="Y434" i="1" s="1"/>
  <c r="A435" i="1"/>
  <c r="E435" i="1"/>
  <c r="F435" i="1" s="1"/>
  <c r="M435" i="1"/>
  <c r="Q435" i="1"/>
  <c r="R435" i="1" s="1"/>
  <c r="T435" i="1"/>
  <c r="X435" i="1"/>
  <c r="Y435" i="1" s="1"/>
  <c r="A436" i="1"/>
  <c r="E436" i="1"/>
  <c r="F436" i="1" s="1"/>
  <c r="M436" i="1"/>
  <c r="Q436" i="1"/>
  <c r="R436" i="1"/>
  <c r="T436" i="1"/>
  <c r="X436" i="1"/>
  <c r="Y436" i="1" s="1"/>
  <c r="A437" i="1"/>
  <c r="E437" i="1"/>
  <c r="F437" i="1" s="1"/>
  <c r="M437" i="1"/>
  <c r="Q437" i="1"/>
  <c r="R437" i="1" s="1"/>
  <c r="T437" i="1"/>
  <c r="X437" i="1"/>
  <c r="Y437" i="1"/>
  <c r="A438" i="1"/>
  <c r="E438" i="1"/>
  <c r="F438" i="1" s="1"/>
  <c r="M438" i="1"/>
  <c r="Q438" i="1"/>
  <c r="R438" i="1" s="1"/>
  <c r="T438" i="1"/>
  <c r="X438" i="1"/>
  <c r="Y438" i="1" s="1"/>
  <c r="A439" i="1"/>
  <c r="E439" i="1"/>
  <c r="F439" i="1"/>
  <c r="M439" i="1"/>
  <c r="Q439" i="1"/>
  <c r="R439" i="1" s="1"/>
  <c r="T439" i="1"/>
  <c r="X439" i="1"/>
  <c r="Y439" i="1" s="1"/>
  <c r="A440" i="1"/>
  <c r="E440" i="1"/>
  <c r="F440" i="1" s="1"/>
  <c r="M440" i="1"/>
  <c r="Q440" i="1"/>
  <c r="R440" i="1" s="1"/>
  <c r="T440" i="1"/>
  <c r="X440" i="1"/>
  <c r="Y440" i="1" s="1"/>
  <c r="A441" i="1"/>
  <c r="E441" i="1"/>
  <c r="F441" i="1" s="1"/>
  <c r="M441" i="1"/>
  <c r="Q441" i="1"/>
  <c r="R441" i="1" s="1"/>
  <c r="T441" i="1"/>
  <c r="X441" i="1"/>
  <c r="Y441" i="1"/>
  <c r="A442" i="1"/>
  <c r="E442" i="1"/>
  <c r="F442" i="1" s="1"/>
  <c r="M442" i="1"/>
  <c r="Q442" i="1"/>
  <c r="R442" i="1" s="1"/>
  <c r="T442" i="1"/>
  <c r="X442" i="1"/>
  <c r="Y442" i="1" s="1"/>
  <c r="A443" i="1"/>
  <c r="E443" i="1"/>
  <c r="F443" i="1"/>
  <c r="M443" i="1"/>
  <c r="Q443" i="1"/>
  <c r="R443" i="1" s="1"/>
  <c r="T443" i="1"/>
  <c r="X443" i="1"/>
  <c r="Y443" i="1" s="1"/>
  <c r="A444" i="1"/>
  <c r="E444" i="1"/>
  <c r="F444" i="1" s="1"/>
  <c r="M444" i="1"/>
  <c r="Q444" i="1"/>
  <c r="R444" i="1"/>
  <c r="T444" i="1"/>
  <c r="X444" i="1"/>
  <c r="Y444" i="1" s="1"/>
  <c r="A445" i="1"/>
  <c r="E445" i="1"/>
  <c r="F445" i="1" s="1"/>
  <c r="M445" i="1"/>
  <c r="Q445" i="1"/>
  <c r="R445" i="1" s="1"/>
  <c r="T445" i="1"/>
  <c r="X445" i="1"/>
  <c r="Y445" i="1" s="1"/>
  <c r="A446" i="1"/>
  <c r="E446" i="1"/>
  <c r="F446" i="1" s="1"/>
  <c r="M446" i="1"/>
  <c r="Q446" i="1"/>
  <c r="R446" i="1" s="1"/>
  <c r="T446" i="1"/>
  <c r="X446" i="1"/>
  <c r="Y446" i="1" s="1"/>
  <c r="A447" i="1"/>
  <c r="E447" i="1"/>
  <c r="F447" i="1"/>
  <c r="M447" i="1"/>
  <c r="Q447" i="1"/>
  <c r="R447" i="1" s="1"/>
  <c r="T447" i="1"/>
  <c r="X447" i="1"/>
  <c r="Y447" i="1" s="1"/>
  <c r="A448" i="1"/>
  <c r="E448" i="1"/>
  <c r="F448" i="1" s="1"/>
  <c r="M448" i="1"/>
  <c r="Q448" i="1"/>
  <c r="R448" i="1" s="1"/>
  <c r="T448" i="1"/>
  <c r="X448" i="1"/>
  <c r="Y448" i="1" s="1"/>
  <c r="A449" i="1"/>
  <c r="E449" i="1"/>
  <c r="F449" i="1" s="1"/>
  <c r="M449" i="1"/>
  <c r="Q449" i="1"/>
  <c r="R449" i="1" s="1"/>
  <c r="T449" i="1"/>
  <c r="X449" i="1"/>
  <c r="Y449" i="1"/>
  <c r="A450" i="1"/>
  <c r="E450" i="1"/>
  <c r="F450" i="1" s="1"/>
  <c r="M450" i="1"/>
  <c r="Q450" i="1"/>
  <c r="R450" i="1" s="1"/>
  <c r="T450" i="1"/>
  <c r="X450" i="1"/>
  <c r="Y450" i="1" s="1"/>
  <c r="A451" i="1"/>
  <c r="E451" i="1"/>
  <c r="F451" i="1"/>
  <c r="M451" i="1"/>
  <c r="Q451" i="1"/>
  <c r="R451" i="1" s="1"/>
  <c r="T451" i="1"/>
  <c r="X451" i="1"/>
  <c r="Y451" i="1" s="1"/>
  <c r="A452" i="1"/>
  <c r="E452" i="1"/>
  <c r="F452" i="1" s="1"/>
  <c r="M452" i="1"/>
  <c r="Q452" i="1"/>
  <c r="R452" i="1"/>
  <c r="T452" i="1"/>
  <c r="X452" i="1"/>
  <c r="Y452" i="1" s="1"/>
  <c r="A453" i="1"/>
  <c r="E453" i="1"/>
  <c r="F453" i="1" s="1"/>
  <c r="M453" i="1"/>
  <c r="Q453" i="1"/>
  <c r="R453" i="1" s="1"/>
  <c r="T453" i="1"/>
  <c r="X453" i="1"/>
  <c r="Y453" i="1" s="1"/>
  <c r="A454" i="1"/>
  <c r="E454" i="1"/>
  <c r="F454" i="1" s="1"/>
  <c r="M454" i="1"/>
  <c r="Q454" i="1"/>
  <c r="R454" i="1" s="1"/>
  <c r="T454" i="1"/>
  <c r="X454" i="1"/>
  <c r="Y454" i="1" s="1"/>
  <c r="A455" i="1"/>
  <c r="E455" i="1"/>
  <c r="F455" i="1"/>
  <c r="M455" i="1"/>
  <c r="Q455" i="1"/>
  <c r="R455" i="1" s="1"/>
  <c r="T455" i="1"/>
  <c r="X455" i="1"/>
  <c r="Y455" i="1" s="1"/>
  <c r="A456" i="1"/>
  <c r="E456" i="1"/>
  <c r="F456" i="1" s="1"/>
  <c r="M456" i="1"/>
  <c r="Q456" i="1"/>
  <c r="R456" i="1" s="1"/>
  <c r="T456" i="1"/>
  <c r="X456" i="1"/>
  <c r="Y456" i="1" s="1"/>
  <c r="A457" i="1"/>
  <c r="E457" i="1"/>
  <c r="F457" i="1" s="1"/>
  <c r="M457" i="1"/>
  <c r="Q457" i="1"/>
  <c r="R457" i="1" s="1"/>
  <c r="T457" i="1"/>
  <c r="X457" i="1"/>
  <c r="Y457" i="1" s="1"/>
  <c r="A458" i="1"/>
  <c r="E458" i="1"/>
  <c r="F458" i="1" s="1"/>
  <c r="M458" i="1"/>
  <c r="Q458" i="1"/>
  <c r="R458" i="1" s="1"/>
  <c r="T458" i="1"/>
  <c r="X458" i="1"/>
  <c r="Y458" i="1" s="1"/>
  <c r="A459" i="1"/>
  <c r="E459" i="1"/>
  <c r="F459" i="1" s="1"/>
  <c r="M459" i="1"/>
  <c r="Q459" i="1"/>
  <c r="R459" i="1" s="1"/>
  <c r="T459" i="1"/>
  <c r="X459" i="1"/>
  <c r="Y459" i="1" s="1"/>
  <c r="A460" i="1"/>
  <c r="E460" i="1"/>
  <c r="F460" i="1" s="1"/>
  <c r="M460" i="1"/>
  <c r="Q460" i="1"/>
  <c r="R460" i="1" s="1"/>
  <c r="T460" i="1"/>
  <c r="X460" i="1"/>
  <c r="Y460" i="1" s="1"/>
  <c r="A461" i="1"/>
  <c r="E461" i="1"/>
  <c r="F461" i="1" s="1"/>
  <c r="M461" i="1"/>
  <c r="Q461" i="1"/>
  <c r="R461" i="1" s="1"/>
  <c r="T461" i="1"/>
  <c r="X461" i="1"/>
  <c r="Y461" i="1" s="1"/>
  <c r="A462" i="1"/>
  <c r="E462" i="1"/>
  <c r="F462" i="1" s="1"/>
  <c r="M462" i="1"/>
  <c r="Q462" i="1"/>
  <c r="R462" i="1" s="1"/>
  <c r="T462" i="1"/>
  <c r="X462" i="1"/>
  <c r="Y462" i="1" s="1"/>
  <c r="A463" i="1"/>
  <c r="E463" i="1"/>
  <c r="F463" i="1" s="1"/>
  <c r="M463" i="1"/>
  <c r="Q463" i="1"/>
  <c r="R463" i="1" s="1"/>
  <c r="T463" i="1"/>
  <c r="X463" i="1"/>
  <c r="Y463" i="1" s="1"/>
  <c r="A464" i="1"/>
  <c r="E464" i="1"/>
  <c r="F464" i="1" s="1"/>
  <c r="M464" i="1"/>
  <c r="Q464" i="1"/>
  <c r="R464" i="1" s="1"/>
  <c r="T464" i="1"/>
  <c r="X464" i="1"/>
  <c r="Y464" i="1" s="1"/>
  <c r="A465" i="1"/>
  <c r="E465" i="1"/>
  <c r="F465" i="1" s="1"/>
  <c r="M465" i="1"/>
  <c r="Q465" i="1"/>
  <c r="R465" i="1" s="1"/>
  <c r="T465" i="1"/>
  <c r="X465" i="1"/>
  <c r="Y465" i="1" s="1"/>
  <c r="A466" i="1"/>
  <c r="E466" i="1"/>
  <c r="F466" i="1" s="1"/>
  <c r="M466" i="1"/>
  <c r="Q466" i="1"/>
  <c r="R466" i="1" s="1"/>
  <c r="T466" i="1"/>
  <c r="X466" i="1"/>
  <c r="Y466" i="1" s="1"/>
  <c r="A467" i="1"/>
  <c r="E467" i="1"/>
  <c r="F467" i="1" s="1"/>
  <c r="M467" i="1"/>
  <c r="Q467" i="1"/>
  <c r="R467" i="1" s="1"/>
  <c r="T467" i="1"/>
  <c r="X467" i="1"/>
  <c r="Y467" i="1" s="1"/>
  <c r="A468" i="1"/>
  <c r="E468" i="1"/>
  <c r="F468" i="1" s="1"/>
  <c r="M468" i="1"/>
  <c r="Q468" i="1"/>
  <c r="R468" i="1"/>
  <c r="T468" i="1"/>
  <c r="X468" i="1"/>
  <c r="Y468" i="1" s="1"/>
  <c r="A469" i="1"/>
  <c r="E469" i="1"/>
  <c r="F469" i="1" s="1"/>
  <c r="M469" i="1"/>
  <c r="Q469" i="1"/>
  <c r="R469" i="1" s="1"/>
  <c r="T469" i="1"/>
  <c r="X469" i="1"/>
  <c r="Y469" i="1" s="1"/>
  <c r="A470" i="1"/>
  <c r="E470" i="1"/>
  <c r="F470" i="1" s="1"/>
  <c r="M470" i="1"/>
  <c r="Q470" i="1"/>
  <c r="R470" i="1"/>
  <c r="T470" i="1"/>
  <c r="X470" i="1"/>
  <c r="Y470" i="1" s="1"/>
  <c r="A471" i="1"/>
  <c r="E471" i="1"/>
  <c r="F471" i="1" s="1"/>
  <c r="M471" i="1"/>
  <c r="Q471" i="1"/>
  <c r="R471" i="1" s="1"/>
  <c r="T471" i="1"/>
  <c r="X471" i="1"/>
  <c r="Y471" i="1" s="1"/>
  <c r="A472" i="1"/>
  <c r="E472" i="1"/>
  <c r="F472" i="1"/>
  <c r="M472" i="1"/>
  <c r="Q472" i="1"/>
  <c r="R472" i="1" s="1"/>
  <c r="T472" i="1"/>
  <c r="X472" i="1"/>
  <c r="Y472" i="1" s="1"/>
  <c r="A473" i="1"/>
  <c r="E473" i="1"/>
  <c r="F473" i="1"/>
  <c r="M473" i="1"/>
  <c r="Q473" i="1"/>
  <c r="R473" i="1" s="1"/>
  <c r="T473" i="1"/>
  <c r="X473" i="1"/>
  <c r="Y473" i="1" s="1"/>
  <c r="A474" i="1"/>
  <c r="E474" i="1"/>
  <c r="F474" i="1" s="1"/>
  <c r="M474" i="1"/>
  <c r="Q474" i="1"/>
  <c r="R474" i="1" s="1"/>
  <c r="T474" i="1"/>
  <c r="X474" i="1"/>
  <c r="Y474" i="1" s="1"/>
  <c r="A475" i="1"/>
  <c r="E475" i="1"/>
  <c r="F475" i="1" s="1"/>
  <c r="M475" i="1"/>
  <c r="Q475" i="1"/>
  <c r="R475" i="1" s="1"/>
  <c r="T475" i="1"/>
  <c r="X475" i="1"/>
  <c r="Y475" i="1" s="1"/>
  <c r="A476" i="1"/>
  <c r="E476" i="1"/>
  <c r="F476" i="1" s="1"/>
  <c r="M476" i="1"/>
  <c r="Q476" i="1"/>
  <c r="R476" i="1" s="1"/>
  <c r="T476" i="1"/>
  <c r="X476" i="1"/>
  <c r="Y476" i="1" s="1"/>
  <c r="A477" i="1"/>
  <c r="E477" i="1"/>
  <c r="F477" i="1" s="1"/>
  <c r="M477" i="1"/>
  <c r="Q477" i="1"/>
  <c r="R477" i="1" s="1"/>
  <c r="T477" i="1"/>
  <c r="X477" i="1"/>
  <c r="Y477" i="1" s="1"/>
  <c r="A478" i="1"/>
  <c r="E478" i="1"/>
  <c r="F478" i="1" s="1"/>
  <c r="M478" i="1"/>
  <c r="Q478" i="1"/>
  <c r="R478" i="1" s="1"/>
  <c r="T478" i="1"/>
  <c r="X478" i="1"/>
  <c r="Y478" i="1" s="1"/>
  <c r="A479" i="1"/>
  <c r="E479" i="1"/>
  <c r="F479" i="1" s="1"/>
  <c r="M479" i="1"/>
  <c r="Q479" i="1"/>
  <c r="R479" i="1" s="1"/>
  <c r="T479" i="1"/>
  <c r="X479" i="1"/>
  <c r="Y479" i="1" s="1"/>
  <c r="A480" i="1"/>
  <c r="E480" i="1"/>
  <c r="F480" i="1" s="1"/>
  <c r="M480" i="1"/>
  <c r="Q480" i="1"/>
  <c r="R480" i="1" s="1"/>
  <c r="T480" i="1"/>
  <c r="X480" i="1"/>
  <c r="Y480" i="1" s="1"/>
  <c r="A481" i="1"/>
  <c r="E481" i="1"/>
  <c r="F481" i="1" s="1"/>
  <c r="M481" i="1"/>
  <c r="Q481" i="1"/>
  <c r="R481" i="1" s="1"/>
  <c r="T481" i="1"/>
  <c r="X481" i="1"/>
  <c r="Y481" i="1" s="1"/>
  <c r="A482" i="1"/>
  <c r="E482" i="1"/>
  <c r="F482" i="1" s="1"/>
  <c r="M482" i="1"/>
  <c r="Q482" i="1"/>
  <c r="R482" i="1" s="1"/>
  <c r="T482" i="1"/>
  <c r="X482" i="1"/>
  <c r="Y482" i="1" s="1"/>
  <c r="A483" i="1"/>
  <c r="E483" i="1"/>
  <c r="F483" i="1" s="1"/>
  <c r="M483" i="1"/>
  <c r="Q483" i="1"/>
  <c r="R483" i="1" s="1"/>
  <c r="T483" i="1"/>
  <c r="X483" i="1"/>
  <c r="Y483" i="1" s="1"/>
  <c r="A484" i="1"/>
  <c r="E484" i="1"/>
  <c r="F484" i="1" s="1"/>
  <c r="M484" i="1"/>
  <c r="Q484" i="1"/>
  <c r="R484" i="1" s="1"/>
  <c r="T484" i="1"/>
  <c r="X484" i="1"/>
  <c r="Y484" i="1" s="1"/>
  <c r="A485" i="1"/>
  <c r="E485" i="1"/>
  <c r="F485" i="1" s="1"/>
  <c r="M485" i="1"/>
  <c r="Q485" i="1"/>
  <c r="R485" i="1" s="1"/>
  <c r="T485" i="1"/>
  <c r="X485" i="1"/>
  <c r="Y485" i="1" s="1"/>
  <c r="A486" i="1"/>
  <c r="E486" i="1"/>
  <c r="F486" i="1" s="1"/>
  <c r="M486" i="1"/>
  <c r="Q486" i="1"/>
  <c r="R486" i="1" s="1"/>
  <c r="T486" i="1"/>
  <c r="X486" i="1"/>
  <c r="Y486" i="1" s="1"/>
  <c r="A487" i="1"/>
  <c r="E487" i="1"/>
  <c r="F487" i="1" s="1"/>
  <c r="M487" i="1"/>
  <c r="Q487" i="1"/>
  <c r="R487" i="1" s="1"/>
  <c r="T487" i="1"/>
  <c r="X487" i="1"/>
  <c r="Y487" i="1" s="1"/>
  <c r="A488" i="1"/>
  <c r="A479" i="2" s="1"/>
  <c r="E488" i="1"/>
  <c r="F488" i="1" s="1"/>
  <c r="M488" i="1"/>
  <c r="Q488" i="1"/>
  <c r="R488" i="1"/>
  <c r="T488" i="1"/>
  <c r="X488" i="1"/>
  <c r="Y488" i="1" s="1"/>
  <c r="A489" i="1"/>
  <c r="E489" i="1"/>
  <c r="F489" i="1" s="1"/>
  <c r="M489" i="1"/>
  <c r="Q489" i="1"/>
  <c r="R489" i="1" s="1"/>
  <c r="T489" i="1"/>
  <c r="X489" i="1"/>
  <c r="Y489" i="1" s="1"/>
  <c r="A490" i="1"/>
  <c r="E490" i="1"/>
  <c r="F490" i="1" s="1"/>
  <c r="M490" i="1"/>
  <c r="Q490" i="1"/>
  <c r="R490" i="1" s="1"/>
  <c r="T490" i="1"/>
  <c r="X490" i="1"/>
  <c r="Y490" i="1" s="1"/>
  <c r="A491" i="1"/>
  <c r="E491" i="1"/>
  <c r="F491" i="1"/>
  <c r="M491" i="1"/>
  <c r="Q491" i="1"/>
  <c r="R491" i="1" s="1"/>
  <c r="T491" i="1"/>
  <c r="X491" i="1"/>
  <c r="Y491" i="1" s="1"/>
  <c r="A492" i="1"/>
  <c r="E492" i="1"/>
  <c r="F492" i="1" s="1"/>
  <c r="M492" i="1"/>
  <c r="Q492" i="1"/>
  <c r="R492" i="1" s="1"/>
  <c r="T492" i="1"/>
  <c r="X492" i="1"/>
  <c r="Y492" i="1" s="1"/>
  <c r="A493" i="1"/>
  <c r="E493" i="1"/>
  <c r="F493" i="1" s="1"/>
  <c r="M493" i="1"/>
  <c r="Q493" i="1"/>
  <c r="R493" i="1" s="1"/>
  <c r="T493" i="1"/>
  <c r="X493" i="1"/>
  <c r="Y493" i="1" s="1"/>
  <c r="A494" i="1"/>
  <c r="E494" i="1"/>
  <c r="F494" i="1" s="1"/>
  <c r="M494" i="1"/>
  <c r="Q494" i="1"/>
  <c r="R494" i="1" s="1"/>
  <c r="T494" i="1"/>
  <c r="X494" i="1"/>
  <c r="Y494" i="1" s="1"/>
  <c r="A495" i="1"/>
  <c r="E495" i="1"/>
  <c r="F495" i="1" s="1"/>
  <c r="M495" i="1"/>
  <c r="Q495" i="1"/>
  <c r="R495" i="1" s="1"/>
  <c r="T495" i="1"/>
  <c r="X495" i="1"/>
  <c r="Y495" i="1" s="1"/>
  <c r="A496" i="1"/>
  <c r="E496" i="1"/>
  <c r="F496" i="1" s="1"/>
  <c r="M496" i="1"/>
  <c r="Q496" i="1"/>
  <c r="R496" i="1" s="1"/>
  <c r="T496" i="1"/>
  <c r="X496" i="1"/>
  <c r="Y496" i="1" s="1"/>
  <c r="A497" i="1"/>
  <c r="E497" i="1"/>
  <c r="F497" i="1" s="1"/>
  <c r="M497" i="1"/>
  <c r="Q497" i="1"/>
  <c r="R497" i="1" s="1"/>
  <c r="T497" i="1"/>
  <c r="X497" i="1"/>
  <c r="Y497" i="1" s="1"/>
  <c r="A498" i="1"/>
  <c r="E498" i="1"/>
  <c r="F498" i="1" s="1"/>
  <c r="M498" i="1"/>
  <c r="Q498" i="1"/>
  <c r="R498" i="1" s="1"/>
  <c r="T498" i="1"/>
  <c r="X498" i="1"/>
  <c r="Y498" i="1" s="1"/>
  <c r="A499" i="1"/>
  <c r="E499" i="1"/>
  <c r="F499" i="1" s="1"/>
  <c r="M499" i="1"/>
  <c r="Q499" i="1"/>
  <c r="R499" i="1" s="1"/>
  <c r="T499" i="1"/>
  <c r="X499" i="1"/>
  <c r="Y499" i="1"/>
  <c r="A500" i="1"/>
  <c r="E500" i="1"/>
  <c r="F500" i="1" s="1"/>
  <c r="M500" i="1"/>
  <c r="Q500" i="1"/>
  <c r="R500" i="1" s="1"/>
  <c r="T500" i="1"/>
  <c r="X500" i="1"/>
  <c r="Y500" i="1" s="1"/>
  <c r="A501" i="1"/>
  <c r="E501" i="1"/>
  <c r="F501" i="1" s="1"/>
  <c r="M501" i="1"/>
  <c r="Q501" i="1"/>
  <c r="R501" i="1" s="1"/>
  <c r="T501" i="1"/>
  <c r="X501" i="1"/>
  <c r="Y501" i="1" s="1"/>
  <c r="A502" i="1"/>
  <c r="A493" i="2" s="1"/>
  <c r="E502" i="1"/>
  <c r="F502" i="1" s="1"/>
  <c r="M502" i="1"/>
  <c r="Q502" i="1"/>
  <c r="R502" i="1" s="1"/>
  <c r="T502" i="1"/>
  <c r="X502" i="1"/>
  <c r="Y502" i="1" s="1"/>
  <c r="A503" i="1"/>
  <c r="E503" i="1"/>
  <c r="F503" i="1" s="1"/>
  <c r="M503" i="1"/>
  <c r="Q503" i="1"/>
  <c r="R503" i="1" s="1"/>
  <c r="T503" i="1"/>
  <c r="X503" i="1"/>
  <c r="Y503" i="1" s="1"/>
  <c r="A504" i="1"/>
  <c r="A495" i="2" s="1"/>
  <c r="E504" i="1"/>
  <c r="F504" i="1" s="1"/>
  <c r="M504" i="1"/>
  <c r="Q504" i="1"/>
  <c r="R504" i="1" s="1"/>
  <c r="T504" i="1"/>
  <c r="X504" i="1"/>
  <c r="Y504" i="1" s="1"/>
  <c r="A505" i="1"/>
  <c r="E505" i="1"/>
  <c r="F505" i="1" s="1"/>
  <c r="M505" i="1"/>
  <c r="Q505" i="1"/>
  <c r="R505" i="1" s="1"/>
  <c r="T505" i="1"/>
  <c r="X505" i="1"/>
  <c r="Y505" i="1" s="1"/>
  <c r="A506" i="1"/>
  <c r="E506" i="1"/>
  <c r="F506" i="1" s="1"/>
  <c r="M506" i="1"/>
  <c r="Q506" i="1"/>
  <c r="R506" i="1" s="1"/>
  <c r="T506" i="1"/>
  <c r="X506" i="1"/>
  <c r="Y506" i="1" s="1"/>
  <c r="A507" i="1"/>
  <c r="E507" i="1"/>
  <c r="F507" i="1" s="1"/>
  <c r="M507" i="1"/>
  <c r="Q507" i="1"/>
  <c r="R507" i="1" s="1"/>
  <c r="T507" i="1"/>
  <c r="X507" i="1"/>
  <c r="Y507" i="1" s="1"/>
  <c r="A508" i="1"/>
  <c r="E508" i="1"/>
  <c r="F508" i="1" s="1"/>
  <c r="M508" i="1"/>
  <c r="Q508" i="1"/>
  <c r="R508" i="1" s="1"/>
  <c r="T508" i="1"/>
  <c r="X508" i="1"/>
  <c r="Y508" i="1" s="1"/>
  <c r="A509" i="1"/>
  <c r="E509" i="1"/>
  <c r="F509" i="1" s="1"/>
  <c r="M509" i="1"/>
  <c r="Q509" i="1"/>
  <c r="R509" i="1"/>
  <c r="T509" i="1"/>
  <c r="X509" i="1"/>
  <c r="Y509" i="1" s="1"/>
  <c r="A510" i="1"/>
  <c r="E510" i="1"/>
  <c r="F510" i="1" s="1"/>
  <c r="M510" i="1"/>
  <c r="Q510" i="1"/>
  <c r="R510" i="1" s="1"/>
  <c r="T510" i="1"/>
  <c r="X510" i="1"/>
  <c r="Y510" i="1" s="1"/>
  <c r="A511" i="1"/>
  <c r="E511" i="1"/>
  <c r="F511" i="1" s="1"/>
  <c r="M511" i="1"/>
  <c r="Q511" i="1"/>
  <c r="R511" i="1" s="1"/>
  <c r="T511" i="1"/>
  <c r="X511" i="1"/>
  <c r="Y511" i="1" s="1"/>
  <c r="A512" i="1"/>
  <c r="E512" i="1"/>
  <c r="F512" i="1"/>
  <c r="M512" i="1"/>
  <c r="Q512" i="1"/>
  <c r="R512" i="1"/>
  <c r="T512" i="1"/>
  <c r="X512" i="1"/>
  <c r="Y512" i="1" s="1"/>
  <c r="A513" i="1"/>
  <c r="E513" i="1"/>
  <c r="F513" i="1" s="1"/>
  <c r="M513" i="1"/>
  <c r="Q513" i="1"/>
  <c r="R513" i="1" s="1"/>
  <c r="T513" i="1"/>
  <c r="X513" i="1"/>
  <c r="Y513" i="1" s="1"/>
  <c r="A514" i="1"/>
  <c r="E514" i="1"/>
  <c r="F514" i="1" s="1"/>
  <c r="M514" i="1"/>
  <c r="Q514" i="1"/>
  <c r="R514" i="1" s="1"/>
  <c r="T514" i="1"/>
  <c r="X514" i="1"/>
  <c r="Y514" i="1" s="1"/>
  <c r="A515" i="1"/>
  <c r="E515" i="1"/>
  <c r="F515" i="1" s="1"/>
  <c r="M515" i="1"/>
  <c r="Q515" i="1"/>
  <c r="R515" i="1" s="1"/>
  <c r="T515" i="1"/>
  <c r="X515" i="1"/>
  <c r="Y515" i="1" s="1"/>
  <c r="A516" i="1"/>
  <c r="E516" i="1"/>
  <c r="F516" i="1" s="1"/>
  <c r="M516" i="1"/>
  <c r="Q516" i="1"/>
  <c r="R516" i="1" s="1"/>
  <c r="T516" i="1"/>
  <c r="X516" i="1"/>
  <c r="Y516" i="1" s="1"/>
  <c r="A517" i="1"/>
  <c r="E517" i="1"/>
  <c r="F517" i="1" s="1"/>
  <c r="M517" i="1"/>
  <c r="Q517" i="1"/>
  <c r="R517" i="1" s="1"/>
  <c r="T517" i="1"/>
  <c r="X517" i="1"/>
  <c r="Y517" i="1" s="1"/>
  <c r="A518" i="1"/>
  <c r="E518" i="1"/>
  <c r="F518" i="1" s="1"/>
  <c r="M518" i="1"/>
  <c r="Q518" i="1"/>
  <c r="R518" i="1"/>
  <c r="T518" i="1"/>
  <c r="X518" i="1"/>
  <c r="Y518" i="1" s="1"/>
  <c r="A519" i="1"/>
  <c r="E519" i="1"/>
  <c r="F519" i="1" s="1"/>
  <c r="M519" i="1"/>
  <c r="Q519" i="1"/>
  <c r="R519" i="1" s="1"/>
  <c r="T519" i="1"/>
  <c r="X519" i="1"/>
  <c r="Y519" i="1" s="1"/>
  <c r="A520" i="1"/>
  <c r="E520" i="1"/>
  <c r="F520" i="1" s="1"/>
  <c r="M520" i="1"/>
  <c r="Q520" i="1"/>
  <c r="R520" i="1" s="1"/>
  <c r="T520" i="1"/>
  <c r="X520" i="1"/>
  <c r="Y520" i="1"/>
  <c r="A521" i="1"/>
  <c r="E521" i="1"/>
  <c r="F521" i="1" s="1"/>
  <c r="M521" i="1"/>
  <c r="Q521" i="1"/>
  <c r="R521" i="1" s="1"/>
  <c r="T521" i="1"/>
  <c r="X521" i="1"/>
  <c r="Y521" i="1" s="1"/>
  <c r="A522" i="1"/>
  <c r="E522" i="1"/>
  <c r="F522" i="1" s="1"/>
  <c r="M522" i="1"/>
  <c r="Q522" i="1"/>
  <c r="R522" i="1" s="1"/>
  <c r="T522" i="1"/>
  <c r="X522" i="1"/>
  <c r="Y522" i="1" s="1"/>
  <c r="A523" i="1"/>
  <c r="E523" i="1"/>
  <c r="F523" i="1" s="1"/>
  <c r="M523" i="1"/>
  <c r="Q523" i="1"/>
  <c r="R523" i="1" s="1"/>
  <c r="T523" i="1"/>
  <c r="X523" i="1"/>
  <c r="Y523" i="1" s="1"/>
  <c r="A524" i="1"/>
  <c r="E524" i="1"/>
  <c r="F524" i="1" s="1"/>
  <c r="M524" i="1"/>
  <c r="Q524" i="1"/>
  <c r="R524" i="1" s="1"/>
  <c r="T524" i="1"/>
  <c r="X524" i="1"/>
  <c r="Y524" i="1" s="1"/>
  <c r="A525" i="1"/>
  <c r="E525" i="1"/>
  <c r="F525" i="1" s="1"/>
  <c r="M525" i="1"/>
  <c r="Q525" i="1"/>
  <c r="R525" i="1" s="1"/>
  <c r="T525" i="1"/>
  <c r="X525" i="1"/>
  <c r="Y525" i="1" s="1"/>
  <c r="A526" i="1"/>
  <c r="E526" i="1"/>
  <c r="F526" i="1"/>
  <c r="M526" i="1"/>
  <c r="Q526" i="1"/>
  <c r="R526" i="1" s="1"/>
  <c r="T526" i="1"/>
  <c r="X526" i="1"/>
  <c r="Y526" i="1" s="1"/>
  <c r="A527" i="1"/>
  <c r="E527" i="1"/>
  <c r="F527" i="1" s="1"/>
  <c r="M527" i="1"/>
  <c r="Q527" i="1"/>
  <c r="R527" i="1" s="1"/>
  <c r="T527" i="1"/>
  <c r="X527" i="1"/>
  <c r="Y527" i="1" s="1"/>
  <c r="A528" i="1"/>
  <c r="E528" i="1"/>
  <c r="F528" i="1" s="1"/>
  <c r="M528" i="1"/>
  <c r="Q528" i="1"/>
  <c r="R528" i="1" s="1"/>
  <c r="T528" i="1"/>
  <c r="X528" i="1"/>
  <c r="Y528" i="1" s="1"/>
  <c r="A529" i="1"/>
  <c r="E529" i="1"/>
  <c r="F529" i="1" s="1"/>
  <c r="M529" i="1"/>
  <c r="Q529" i="1"/>
  <c r="R529" i="1" s="1"/>
  <c r="T529" i="1"/>
  <c r="X529" i="1"/>
  <c r="Y529" i="1" s="1"/>
  <c r="A530" i="1"/>
  <c r="E530" i="1"/>
  <c r="F530" i="1" s="1"/>
  <c r="M530" i="1"/>
  <c r="Q530" i="1"/>
  <c r="R530" i="1" s="1"/>
  <c r="T530" i="1"/>
  <c r="X530" i="1"/>
  <c r="Y530" i="1" s="1"/>
  <c r="A531" i="1"/>
  <c r="E531" i="1"/>
  <c r="F531" i="1" s="1"/>
  <c r="M531" i="1"/>
  <c r="Q531" i="1"/>
  <c r="R531" i="1" s="1"/>
  <c r="T531" i="1"/>
  <c r="X531" i="1"/>
  <c r="Y531" i="1" s="1"/>
  <c r="A532" i="1"/>
  <c r="E532" i="1"/>
  <c r="F532" i="1" s="1"/>
  <c r="M532" i="1"/>
  <c r="Q532" i="1"/>
  <c r="R532" i="1" s="1"/>
  <c r="T532" i="1"/>
  <c r="X532" i="1"/>
  <c r="Y532" i="1" s="1"/>
  <c r="A533" i="1"/>
  <c r="E533" i="1"/>
  <c r="F533" i="1" s="1"/>
  <c r="M533" i="1"/>
  <c r="Q533" i="1"/>
  <c r="R533" i="1" s="1"/>
  <c r="T533" i="1"/>
  <c r="X533" i="1"/>
  <c r="Y533" i="1" s="1"/>
  <c r="A534" i="1"/>
  <c r="E534" i="1"/>
  <c r="F534" i="1" s="1"/>
  <c r="M534" i="1"/>
  <c r="Q534" i="1"/>
  <c r="R534" i="1" s="1"/>
  <c r="T534" i="1"/>
  <c r="X534" i="1"/>
  <c r="Y534" i="1" s="1"/>
  <c r="A535" i="1"/>
  <c r="E535" i="1"/>
  <c r="F535" i="1" s="1"/>
  <c r="M535" i="1"/>
  <c r="Q535" i="1"/>
  <c r="R535" i="1" s="1"/>
  <c r="T535" i="1"/>
  <c r="X535" i="1"/>
  <c r="Y535" i="1" s="1"/>
  <c r="A536" i="1"/>
  <c r="E536" i="1"/>
  <c r="F536" i="1" s="1"/>
  <c r="M536" i="1"/>
  <c r="Q536" i="1"/>
  <c r="R536" i="1" s="1"/>
  <c r="T536" i="1"/>
  <c r="X536" i="1"/>
  <c r="Y536" i="1" s="1"/>
  <c r="A537" i="1"/>
  <c r="E537" i="1"/>
  <c r="F537" i="1" s="1"/>
  <c r="M537" i="1"/>
  <c r="Q537" i="1"/>
  <c r="R537" i="1" s="1"/>
  <c r="T537" i="1"/>
  <c r="X537" i="1"/>
  <c r="Y537" i="1" s="1"/>
  <c r="A538" i="1"/>
  <c r="E538" i="1"/>
  <c r="F538" i="1" s="1"/>
  <c r="M538" i="1"/>
  <c r="Q538" i="1"/>
  <c r="R538" i="1" s="1"/>
  <c r="T538" i="1"/>
  <c r="X538" i="1"/>
  <c r="Y538" i="1" s="1"/>
  <c r="A539" i="1"/>
  <c r="E539" i="1"/>
  <c r="F539" i="1" s="1"/>
  <c r="M539" i="1"/>
  <c r="Q539" i="1"/>
  <c r="R539" i="1" s="1"/>
  <c r="T539" i="1"/>
  <c r="X539" i="1"/>
  <c r="Y539" i="1" s="1"/>
  <c r="A540" i="1"/>
  <c r="E540" i="1"/>
  <c r="F540" i="1" s="1"/>
  <c r="M540" i="1"/>
  <c r="Q540" i="1"/>
  <c r="R540" i="1" s="1"/>
  <c r="T540" i="1"/>
  <c r="X540" i="1"/>
  <c r="Y540" i="1"/>
  <c r="A541" i="1"/>
  <c r="E541" i="1"/>
  <c r="F541" i="1" s="1"/>
  <c r="M541" i="1"/>
  <c r="Q541" i="1"/>
  <c r="R541" i="1" s="1"/>
  <c r="T541" i="1"/>
  <c r="X541" i="1"/>
  <c r="Y541" i="1" s="1"/>
  <c r="A542" i="1"/>
  <c r="E542" i="1"/>
  <c r="F542" i="1" s="1"/>
  <c r="M542" i="1"/>
  <c r="Q542" i="1"/>
  <c r="R542" i="1" s="1"/>
  <c r="T542" i="1"/>
  <c r="X542" i="1"/>
  <c r="Y542" i="1"/>
  <c r="A543" i="1"/>
  <c r="E543" i="1"/>
  <c r="F543" i="1" s="1"/>
  <c r="M543" i="1"/>
  <c r="Q543" i="1"/>
  <c r="R543" i="1" s="1"/>
  <c r="T543" i="1"/>
  <c r="X543" i="1"/>
  <c r="Y543" i="1" s="1"/>
  <c r="A544" i="1"/>
  <c r="E544" i="1"/>
  <c r="F544" i="1" s="1"/>
  <c r="M544" i="1"/>
  <c r="Q544" i="1"/>
  <c r="R544" i="1" s="1"/>
  <c r="T544" i="1"/>
  <c r="X544" i="1"/>
  <c r="Y544" i="1" s="1"/>
  <c r="A545" i="1"/>
  <c r="E545" i="1"/>
  <c r="F545" i="1" s="1"/>
  <c r="M545" i="1"/>
  <c r="Q545" i="1"/>
  <c r="R545" i="1"/>
  <c r="T545" i="1"/>
  <c r="X545" i="1"/>
  <c r="Y545" i="1" s="1"/>
  <c r="A546" i="1"/>
  <c r="E546" i="1"/>
  <c r="F546" i="1" s="1"/>
  <c r="M546" i="1"/>
  <c r="Q546" i="1"/>
  <c r="R546" i="1" s="1"/>
  <c r="T546" i="1"/>
  <c r="X546" i="1"/>
  <c r="Y546" i="1" s="1"/>
  <c r="A547" i="1"/>
  <c r="E547" i="1"/>
  <c r="F547" i="1" s="1"/>
  <c r="M547" i="1"/>
  <c r="Q547" i="1"/>
  <c r="R547" i="1" s="1"/>
  <c r="T547" i="1"/>
  <c r="X547" i="1"/>
  <c r="Y547" i="1" s="1"/>
  <c r="A548" i="1"/>
  <c r="E548" i="1"/>
  <c r="F548" i="1" s="1"/>
  <c r="M548" i="1"/>
  <c r="Q548" i="1"/>
  <c r="R548" i="1" s="1"/>
  <c r="T548" i="1"/>
  <c r="X548" i="1"/>
  <c r="Y548" i="1" s="1"/>
  <c r="A549" i="1"/>
  <c r="E549" i="1"/>
  <c r="F549" i="1" s="1"/>
  <c r="M549" i="1"/>
  <c r="Q549" i="1"/>
  <c r="R549" i="1" s="1"/>
  <c r="T549" i="1"/>
  <c r="X549" i="1"/>
  <c r="Y549" i="1" s="1"/>
  <c r="A550" i="1"/>
  <c r="B550" i="1" s="1"/>
  <c r="E550" i="1"/>
  <c r="F550" i="1" s="1"/>
  <c r="M550" i="1"/>
  <c r="N550" i="1" s="1"/>
  <c r="M551" i="1" s="1"/>
  <c r="N551" i="1" s="1"/>
  <c r="M552" i="1" s="1"/>
  <c r="Q550" i="1"/>
  <c r="R550" i="1" s="1"/>
  <c r="T550" i="1"/>
  <c r="U550" i="1" s="1"/>
  <c r="T551" i="1" s="1"/>
  <c r="U551" i="1" s="1"/>
  <c r="T552" i="1" s="1"/>
  <c r="X550" i="1"/>
  <c r="Y550" i="1" s="1"/>
  <c r="E551" i="1"/>
  <c r="F551" i="1" s="1"/>
  <c r="Q551" i="1"/>
  <c r="R551" i="1" s="1"/>
  <c r="X551" i="1"/>
  <c r="Y551" i="1" s="1"/>
  <c r="E552" i="1"/>
  <c r="F552" i="1" s="1"/>
  <c r="Q552" i="1"/>
  <c r="R552" i="1" s="1"/>
  <c r="X552" i="1"/>
  <c r="Y552" i="1" s="1"/>
  <c r="A553" i="1"/>
  <c r="E553" i="1"/>
  <c r="F553" i="1" s="1"/>
  <c r="M553" i="1"/>
  <c r="Q553" i="1"/>
  <c r="R553" i="1" s="1"/>
  <c r="T553" i="1"/>
  <c r="X553" i="1"/>
  <c r="Y553" i="1" s="1"/>
  <c r="A554" i="1"/>
  <c r="E554" i="1"/>
  <c r="F554" i="1" s="1"/>
  <c r="M554" i="1"/>
  <c r="Q554" i="1"/>
  <c r="R554" i="1" s="1"/>
  <c r="T554" i="1"/>
  <c r="X554" i="1"/>
  <c r="Y554" i="1" s="1"/>
  <c r="A555" i="1"/>
  <c r="E555" i="1"/>
  <c r="F555" i="1" s="1"/>
  <c r="M555" i="1"/>
  <c r="Q555" i="1"/>
  <c r="R555" i="1" s="1"/>
  <c r="T555" i="1"/>
  <c r="X555" i="1"/>
  <c r="Y555" i="1" s="1"/>
  <c r="A556" i="1"/>
  <c r="B556" i="1" s="1"/>
  <c r="E556" i="1"/>
  <c r="F556" i="1" s="1"/>
  <c r="M556" i="1"/>
  <c r="N556" i="1" s="1"/>
  <c r="M557" i="1" s="1"/>
  <c r="N557" i="1" s="1"/>
  <c r="M558" i="1" s="1"/>
  <c r="Q556" i="1"/>
  <c r="R556" i="1" s="1"/>
  <c r="T556" i="1"/>
  <c r="U556" i="1" s="1"/>
  <c r="T557" i="1" s="1"/>
  <c r="U557" i="1" s="1"/>
  <c r="T558" i="1" s="1"/>
  <c r="X556" i="1"/>
  <c r="Y556" i="1" s="1"/>
  <c r="E557" i="1"/>
  <c r="F557" i="1" s="1"/>
  <c r="Q557" i="1"/>
  <c r="R557" i="1" s="1"/>
  <c r="X557" i="1"/>
  <c r="Y557" i="1" s="1"/>
  <c r="E558" i="1"/>
  <c r="F558" i="1" s="1"/>
  <c r="Q558" i="1"/>
  <c r="R558" i="1" s="1"/>
  <c r="X558" i="1"/>
  <c r="Y558" i="1" s="1"/>
  <c r="A559" i="1"/>
  <c r="E559" i="1"/>
  <c r="F559" i="1" s="1"/>
  <c r="M559" i="1"/>
  <c r="Q559" i="1"/>
  <c r="R559" i="1" s="1"/>
  <c r="T559" i="1"/>
  <c r="X559" i="1"/>
  <c r="Y559" i="1" s="1"/>
  <c r="A560" i="1"/>
  <c r="E560" i="1"/>
  <c r="F560" i="1"/>
  <c r="M560" i="1"/>
  <c r="Q560" i="1"/>
  <c r="R560" i="1" s="1"/>
  <c r="T560" i="1"/>
  <c r="X560" i="1"/>
  <c r="Y560" i="1"/>
  <c r="A561" i="1"/>
  <c r="E561" i="1"/>
  <c r="F561" i="1" s="1"/>
  <c r="M561" i="1"/>
  <c r="Q561" i="1"/>
  <c r="R561" i="1" s="1"/>
  <c r="T561" i="1"/>
  <c r="X561" i="1"/>
  <c r="Y561" i="1" s="1"/>
  <c r="A562" i="1"/>
  <c r="E562" i="1"/>
  <c r="F562" i="1"/>
  <c r="M562" i="1"/>
  <c r="Q562" i="1"/>
  <c r="R562" i="1" s="1"/>
  <c r="T562" i="1"/>
  <c r="X562" i="1"/>
  <c r="Y562" i="1" s="1"/>
  <c r="A563" i="1"/>
  <c r="E563" i="1"/>
  <c r="F563" i="1" s="1"/>
  <c r="M563" i="1"/>
  <c r="Q563" i="1"/>
  <c r="R563" i="1"/>
  <c r="T563" i="1"/>
  <c r="X563" i="1"/>
  <c r="Y563" i="1" s="1"/>
  <c r="A564" i="1"/>
  <c r="E564" i="1"/>
  <c r="F564" i="1" s="1"/>
  <c r="M564" i="1"/>
  <c r="Q564" i="1"/>
  <c r="R564" i="1" s="1"/>
  <c r="T564" i="1"/>
  <c r="X564" i="1"/>
  <c r="Y564" i="1" s="1"/>
  <c r="A565" i="1"/>
  <c r="E565" i="1"/>
  <c r="F565" i="1" s="1"/>
  <c r="M565" i="1"/>
  <c r="Q565" i="1"/>
  <c r="R565" i="1"/>
  <c r="T565" i="1"/>
  <c r="X565" i="1"/>
  <c r="Y565" i="1" s="1"/>
  <c r="A566" i="1"/>
  <c r="E566" i="1"/>
  <c r="F566" i="1" s="1"/>
  <c r="M566" i="1"/>
  <c r="Q566" i="1"/>
  <c r="R566" i="1" s="1"/>
  <c r="T566" i="1"/>
  <c r="X566" i="1"/>
  <c r="Y566" i="1" s="1"/>
  <c r="A567" i="1"/>
  <c r="E567" i="1"/>
  <c r="F567" i="1" s="1"/>
  <c r="M567" i="1"/>
  <c r="Q567" i="1"/>
  <c r="R567" i="1" s="1"/>
  <c r="T567" i="1"/>
  <c r="X567" i="1"/>
  <c r="Y567" i="1" s="1"/>
  <c r="A568" i="1"/>
  <c r="E568" i="1"/>
  <c r="F568" i="1" s="1"/>
  <c r="M568" i="1"/>
  <c r="Q568" i="1"/>
  <c r="R568" i="1" s="1"/>
  <c r="T568" i="1"/>
  <c r="X568" i="1"/>
  <c r="Y568" i="1" s="1"/>
  <c r="A569" i="1"/>
  <c r="E569" i="1"/>
  <c r="F569" i="1" s="1"/>
  <c r="M569" i="1"/>
  <c r="Q569" i="1"/>
  <c r="R569" i="1" s="1"/>
  <c r="T569" i="1"/>
  <c r="X569" i="1"/>
  <c r="Y569" i="1" s="1"/>
  <c r="A570" i="1"/>
  <c r="E570" i="1"/>
  <c r="F570" i="1"/>
  <c r="M570" i="1"/>
  <c r="Q570" i="1"/>
  <c r="R570" i="1" s="1"/>
  <c r="T570" i="1"/>
  <c r="X570" i="1"/>
  <c r="Y570" i="1" s="1"/>
  <c r="A571" i="1"/>
  <c r="E571" i="1"/>
  <c r="F571" i="1" s="1"/>
  <c r="M571" i="1"/>
  <c r="Q571" i="1"/>
  <c r="R571" i="1" s="1"/>
  <c r="T571" i="1"/>
  <c r="X571" i="1"/>
  <c r="Y571" i="1" s="1"/>
  <c r="A572" i="1"/>
  <c r="E572" i="1"/>
  <c r="F572" i="1" s="1"/>
  <c r="M572" i="1"/>
  <c r="Q572" i="1"/>
  <c r="R572" i="1" s="1"/>
  <c r="T572" i="1"/>
  <c r="X572" i="1"/>
  <c r="Y572" i="1" s="1"/>
  <c r="A573" i="1"/>
  <c r="E573" i="1"/>
  <c r="F573" i="1" s="1"/>
  <c r="M573" i="1"/>
  <c r="Q573" i="1"/>
  <c r="R573" i="1" s="1"/>
  <c r="T573" i="1"/>
  <c r="X573" i="1"/>
  <c r="Y573" i="1" s="1"/>
  <c r="A574" i="1"/>
  <c r="E574" i="1"/>
  <c r="F574" i="1" s="1"/>
  <c r="M574" i="1"/>
  <c r="Q574" i="1"/>
  <c r="R574" i="1" s="1"/>
  <c r="T574" i="1"/>
  <c r="X574" i="1"/>
  <c r="Y574" i="1" s="1"/>
  <c r="A575" i="1"/>
  <c r="E575" i="1"/>
  <c r="F575" i="1" s="1"/>
  <c r="M575" i="1"/>
  <c r="Q575" i="1"/>
  <c r="R575" i="1" s="1"/>
  <c r="T575" i="1"/>
  <c r="X575" i="1"/>
  <c r="Y575" i="1" s="1"/>
  <c r="A576" i="1"/>
  <c r="E576" i="1"/>
  <c r="F576" i="1" s="1"/>
  <c r="M576" i="1"/>
  <c r="Q576" i="1"/>
  <c r="R576" i="1" s="1"/>
  <c r="T576" i="1"/>
  <c r="X576" i="1"/>
  <c r="Y576" i="1"/>
  <c r="A577" i="1"/>
  <c r="E577" i="1"/>
  <c r="F577" i="1" s="1"/>
  <c r="M577" i="1"/>
  <c r="Q577" i="1"/>
  <c r="R577" i="1" s="1"/>
  <c r="T577" i="1"/>
  <c r="X577" i="1"/>
  <c r="Y577" i="1" s="1"/>
  <c r="A578" i="1"/>
  <c r="E578" i="1"/>
  <c r="F578" i="1" s="1"/>
  <c r="M578" i="1"/>
  <c r="Q578" i="1"/>
  <c r="R578" i="1" s="1"/>
  <c r="T578" i="1"/>
  <c r="X578" i="1"/>
  <c r="Y578" i="1" s="1"/>
  <c r="A579" i="1"/>
  <c r="E579" i="1"/>
  <c r="F579" i="1" s="1"/>
  <c r="M579" i="1"/>
  <c r="Q579" i="1"/>
  <c r="R579" i="1"/>
  <c r="T579" i="1"/>
  <c r="X579" i="1"/>
  <c r="Y579" i="1" s="1"/>
  <c r="A580" i="1"/>
  <c r="E580" i="1"/>
  <c r="F580" i="1" s="1"/>
  <c r="M580" i="1"/>
  <c r="Q580" i="1"/>
  <c r="R580" i="1" s="1"/>
  <c r="T580" i="1"/>
  <c r="X580" i="1"/>
  <c r="Y580" i="1" s="1"/>
  <c r="A581" i="1"/>
  <c r="E581" i="1"/>
  <c r="F581" i="1" s="1"/>
  <c r="M581" i="1"/>
  <c r="Q581" i="1"/>
  <c r="R581" i="1" s="1"/>
  <c r="T581" i="1"/>
  <c r="X581" i="1"/>
  <c r="Y581" i="1" s="1"/>
  <c r="A582" i="1"/>
  <c r="E582" i="1"/>
  <c r="F582" i="1" s="1"/>
  <c r="M582" i="1"/>
  <c r="Q582" i="1"/>
  <c r="R582" i="1" s="1"/>
  <c r="T582" i="1"/>
  <c r="X582" i="1"/>
  <c r="Y582" i="1" s="1"/>
  <c r="A583" i="1"/>
  <c r="E583" i="1"/>
  <c r="F583" i="1" s="1"/>
  <c r="M583" i="1"/>
  <c r="Q583" i="1"/>
  <c r="R583" i="1"/>
  <c r="T583" i="1"/>
  <c r="X583" i="1"/>
  <c r="Y583" i="1" s="1"/>
  <c r="A584" i="1"/>
  <c r="E584" i="1"/>
  <c r="F584" i="1" s="1"/>
  <c r="M584" i="1"/>
  <c r="Q584" i="1"/>
  <c r="R584" i="1" s="1"/>
  <c r="T584" i="1"/>
  <c r="X584" i="1"/>
  <c r="Y584" i="1" s="1"/>
  <c r="A585" i="1"/>
  <c r="E585" i="1"/>
  <c r="F585" i="1" s="1"/>
  <c r="M585" i="1"/>
  <c r="Q585" i="1"/>
  <c r="R585" i="1" s="1"/>
  <c r="T585" i="1"/>
  <c r="X585" i="1"/>
  <c r="Y585" i="1" s="1"/>
  <c r="A586" i="1"/>
  <c r="E586" i="1"/>
  <c r="F586" i="1" s="1"/>
  <c r="M586" i="1"/>
  <c r="Q586" i="1"/>
  <c r="R586" i="1" s="1"/>
  <c r="T586" i="1"/>
  <c r="X586" i="1"/>
  <c r="Y586" i="1"/>
  <c r="A587" i="1"/>
  <c r="E587" i="1"/>
  <c r="F587" i="1" s="1"/>
  <c r="M587" i="1"/>
  <c r="Q587" i="1"/>
  <c r="R587" i="1" s="1"/>
  <c r="T587" i="1"/>
  <c r="X587" i="1"/>
  <c r="Y587" i="1" s="1"/>
  <c r="A588" i="1"/>
  <c r="E588" i="1"/>
  <c r="F588" i="1" s="1"/>
  <c r="M588" i="1"/>
  <c r="Q588" i="1"/>
  <c r="R588" i="1" s="1"/>
  <c r="T588" i="1"/>
  <c r="X588" i="1"/>
  <c r="Y588" i="1" s="1"/>
  <c r="A589" i="1"/>
  <c r="E589" i="1"/>
  <c r="F589" i="1" s="1"/>
  <c r="M589" i="1"/>
  <c r="Q589" i="1"/>
  <c r="R589" i="1" s="1"/>
  <c r="T589" i="1"/>
  <c r="X589" i="1"/>
  <c r="Y589" i="1" s="1"/>
  <c r="A590" i="1"/>
  <c r="E590" i="1"/>
  <c r="F590" i="1"/>
  <c r="M590" i="1"/>
  <c r="Q590" i="1"/>
  <c r="R590" i="1" s="1"/>
  <c r="T590" i="1"/>
  <c r="X590" i="1"/>
  <c r="Y590" i="1" s="1"/>
  <c r="A591" i="1"/>
  <c r="E591" i="1"/>
  <c r="F591" i="1" s="1"/>
  <c r="M591" i="1"/>
  <c r="Q591" i="1"/>
  <c r="R591" i="1"/>
  <c r="T591" i="1"/>
  <c r="X591" i="1"/>
  <c r="Y591" i="1" s="1"/>
  <c r="A592" i="1"/>
  <c r="E592" i="1"/>
  <c r="F592" i="1" s="1"/>
  <c r="M592" i="1"/>
  <c r="Q592" i="1"/>
  <c r="R592" i="1" s="1"/>
  <c r="T592" i="1"/>
  <c r="X592" i="1"/>
  <c r="Y592" i="1" s="1"/>
  <c r="A593" i="1"/>
  <c r="E593" i="1"/>
  <c r="F593" i="1" s="1"/>
  <c r="M593" i="1"/>
  <c r="Q593" i="1"/>
  <c r="R593" i="1" s="1"/>
  <c r="T593" i="1"/>
  <c r="X593" i="1"/>
  <c r="Y593" i="1" s="1"/>
  <c r="A594" i="1"/>
  <c r="E594" i="1"/>
  <c r="F594" i="1" s="1"/>
  <c r="M594" i="1"/>
  <c r="Q594" i="1"/>
  <c r="R594" i="1" s="1"/>
  <c r="T594" i="1"/>
  <c r="X594" i="1"/>
  <c r="Y594" i="1"/>
  <c r="A595" i="1"/>
  <c r="E595" i="1"/>
  <c r="F595" i="1" s="1"/>
  <c r="M595" i="1"/>
  <c r="Q595" i="1"/>
  <c r="R595" i="1" s="1"/>
  <c r="T595" i="1"/>
  <c r="X595" i="1"/>
  <c r="Y595" i="1" s="1"/>
  <c r="A596" i="1"/>
  <c r="E596" i="1"/>
  <c r="F596" i="1" s="1"/>
  <c r="M596" i="1"/>
  <c r="Q596" i="1"/>
  <c r="R596" i="1" s="1"/>
  <c r="T596" i="1"/>
  <c r="X596" i="1"/>
  <c r="Y596" i="1" s="1"/>
  <c r="A597" i="1"/>
  <c r="E597" i="1"/>
  <c r="F597" i="1" s="1"/>
  <c r="M597" i="1"/>
  <c r="Q597" i="1"/>
  <c r="R597" i="1"/>
  <c r="T597" i="1"/>
  <c r="X597" i="1"/>
  <c r="Y597" i="1" s="1"/>
  <c r="A598" i="1"/>
  <c r="E598" i="1"/>
  <c r="F598" i="1" s="1"/>
  <c r="M598" i="1"/>
  <c r="Q598" i="1"/>
  <c r="R598" i="1" s="1"/>
  <c r="T598" i="1"/>
  <c r="X598" i="1"/>
  <c r="Y598" i="1" s="1"/>
  <c r="A599" i="1"/>
  <c r="E599" i="1"/>
  <c r="F599" i="1" s="1"/>
  <c r="M599" i="1"/>
  <c r="Q599" i="1"/>
  <c r="R599" i="1"/>
  <c r="T599" i="1"/>
  <c r="X599" i="1"/>
  <c r="Y599" i="1" s="1"/>
  <c r="A600" i="1"/>
  <c r="E600" i="1"/>
  <c r="F600" i="1" s="1"/>
  <c r="M600" i="1"/>
  <c r="Q600" i="1"/>
  <c r="R600" i="1" s="1"/>
  <c r="T600" i="1"/>
  <c r="X600" i="1"/>
  <c r="Y600" i="1"/>
  <c r="A601" i="1"/>
  <c r="E601" i="1"/>
  <c r="F601" i="1" s="1"/>
  <c r="M601" i="1"/>
  <c r="Q601" i="1"/>
  <c r="R601" i="1" s="1"/>
  <c r="T601" i="1"/>
  <c r="X601" i="1"/>
  <c r="Y601" i="1" s="1"/>
  <c r="A602" i="1"/>
  <c r="E602" i="1"/>
  <c r="F602" i="1" s="1"/>
  <c r="M602" i="1"/>
  <c r="Q602" i="1"/>
  <c r="R602" i="1" s="1"/>
  <c r="T602" i="1"/>
  <c r="X602" i="1"/>
  <c r="Y602" i="1" s="1"/>
  <c r="A603" i="1"/>
  <c r="E603" i="1"/>
  <c r="F603" i="1" s="1"/>
  <c r="M603" i="1"/>
  <c r="Q603" i="1"/>
  <c r="R603" i="1"/>
  <c r="T603" i="1"/>
  <c r="X603" i="1"/>
  <c r="Y603" i="1" s="1"/>
  <c r="A604" i="1"/>
  <c r="E604" i="1"/>
  <c r="F604" i="1" s="1"/>
  <c r="M604" i="1"/>
  <c r="Q604" i="1"/>
  <c r="R604" i="1" s="1"/>
  <c r="T604" i="1"/>
  <c r="X604" i="1"/>
  <c r="Y604" i="1" s="1"/>
  <c r="A605" i="1"/>
  <c r="E605" i="1"/>
  <c r="F605" i="1" s="1"/>
  <c r="M605" i="1"/>
  <c r="Q605" i="1"/>
  <c r="R605" i="1" s="1"/>
  <c r="T605" i="1"/>
  <c r="X605" i="1"/>
  <c r="Y605" i="1" s="1"/>
  <c r="A606" i="1"/>
  <c r="E606" i="1"/>
  <c r="F606" i="1"/>
  <c r="M606" i="1"/>
  <c r="Q606" i="1"/>
  <c r="R606" i="1" s="1"/>
  <c r="T606" i="1"/>
  <c r="X606" i="1"/>
  <c r="Y606" i="1" s="1"/>
  <c r="A607" i="1"/>
  <c r="E607" i="1"/>
  <c r="F607" i="1" s="1"/>
  <c r="M607" i="1"/>
  <c r="Q607" i="1"/>
  <c r="R607" i="1" s="1"/>
  <c r="T607" i="1"/>
  <c r="X607" i="1"/>
  <c r="Y607" i="1" s="1"/>
  <c r="A608" i="1"/>
  <c r="E608" i="1"/>
  <c r="F608" i="1" s="1"/>
  <c r="M608" i="1"/>
  <c r="Q608" i="1"/>
  <c r="R608" i="1" s="1"/>
  <c r="T608" i="1"/>
  <c r="X608" i="1"/>
  <c r="Y608" i="1" s="1"/>
  <c r="A609" i="1"/>
  <c r="E609" i="1"/>
  <c r="F609" i="1" s="1"/>
  <c r="M609" i="1"/>
  <c r="Q609" i="1"/>
  <c r="R609" i="1" s="1"/>
  <c r="T609" i="1"/>
  <c r="X609" i="1"/>
  <c r="Y609" i="1" s="1"/>
  <c r="A610" i="1"/>
  <c r="E610" i="1"/>
  <c r="F610" i="1" s="1"/>
  <c r="M610" i="1"/>
  <c r="Q610" i="1"/>
  <c r="R610" i="1" s="1"/>
  <c r="T610" i="1"/>
  <c r="X610" i="1"/>
  <c r="Y610" i="1" s="1"/>
  <c r="A611" i="1"/>
  <c r="E611" i="1"/>
  <c r="F611" i="1" s="1"/>
  <c r="M611" i="1"/>
  <c r="Q611" i="1"/>
  <c r="R611" i="1" s="1"/>
  <c r="T611" i="1"/>
  <c r="X611" i="1"/>
  <c r="Y611" i="1" s="1"/>
  <c r="A612" i="1"/>
  <c r="E612" i="1"/>
  <c r="F612" i="1" s="1"/>
  <c r="M612" i="1"/>
  <c r="Q612" i="1"/>
  <c r="R612" i="1" s="1"/>
  <c r="T612" i="1"/>
  <c r="X612" i="1"/>
  <c r="Y612" i="1" s="1"/>
  <c r="A613" i="1"/>
  <c r="E613" i="1"/>
  <c r="F613" i="1" s="1"/>
  <c r="M613" i="1"/>
  <c r="Q613" i="1"/>
  <c r="R613" i="1" s="1"/>
  <c r="T613" i="1"/>
  <c r="X613" i="1"/>
  <c r="Y613" i="1" s="1"/>
  <c r="A614" i="1"/>
  <c r="E614" i="1"/>
  <c r="F614" i="1" s="1"/>
  <c r="M614" i="1"/>
  <c r="Q614" i="1"/>
  <c r="R614" i="1" s="1"/>
  <c r="T614" i="1"/>
  <c r="X614" i="1"/>
  <c r="Y614" i="1" s="1"/>
  <c r="A615" i="1"/>
  <c r="E615" i="1"/>
  <c r="F615" i="1" s="1"/>
  <c r="M615" i="1"/>
  <c r="Q615" i="1"/>
  <c r="R615" i="1"/>
  <c r="T615" i="1"/>
  <c r="X615" i="1"/>
  <c r="Y615" i="1" s="1"/>
  <c r="A616" i="1"/>
  <c r="E616" i="1"/>
  <c r="F616" i="1" s="1"/>
  <c r="M616" i="1"/>
  <c r="Q616" i="1"/>
  <c r="R616" i="1" s="1"/>
  <c r="T616" i="1"/>
  <c r="X616" i="1"/>
  <c r="Y616" i="1" s="1"/>
  <c r="A617" i="1"/>
  <c r="E617" i="1"/>
  <c r="F617" i="1" s="1"/>
  <c r="M617" i="1"/>
  <c r="Q617" i="1"/>
  <c r="R617" i="1" s="1"/>
  <c r="T617" i="1"/>
  <c r="X617" i="1"/>
  <c r="Y617" i="1" s="1"/>
  <c r="A618" i="1"/>
  <c r="E618" i="1"/>
  <c r="F618" i="1" s="1"/>
  <c r="M618" i="1"/>
  <c r="Q618" i="1"/>
  <c r="R618" i="1" s="1"/>
  <c r="T618" i="1"/>
  <c r="X618" i="1"/>
  <c r="Y618" i="1" s="1"/>
  <c r="A619" i="1"/>
  <c r="E619" i="1"/>
  <c r="F619" i="1" s="1"/>
  <c r="M619" i="1"/>
  <c r="Q619" i="1"/>
  <c r="R619" i="1" s="1"/>
  <c r="T619" i="1"/>
  <c r="X619" i="1"/>
  <c r="Y619" i="1" s="1"/>
  <c r="A620" i="1"/>
  <c r="E620" i="1"/>
  <c r="F620" i="1" s="1"/>
  <c r="M620" i="1"/>
  <c r="Q620" i="1"/>
  <c r="R620" i="1" s="1"/>
  <c r="T620" i="1"/>
  <c r="X620" i="1"/>
  <c r="Y620" i="1"/>
  <c r="A621" i="1"/>
  <c r="E621" i="1"/>
  <c r="F621" i="1" s="1"/>
  <c r="M621" i="1"/>
  <c r="Q621" i="1"/>
  <c r="R621" i="1" s="1"/>
  <c r="T621" i="1"/>
  <c r="X621" i="1"/>
  <c r="Y621" i="1" s="1"/>
  <c r="A622" i="1"/>
  <c r="E622" i="1"/>
  <c r="F622" i="1" s="1"/>
  <c r="M622" i="1"/>
  <c r="Q622" i="1"/>
  <c r="R622" i="1" s="1"/>
  <c r="T622" i="1"/>
  <c r="X622" i="1"/>
  <c r="Y622" i="1" s="1"/>
  <c r="A623" i="1"/>
  <c r="E623" i="1"/>
  <c r="F623" i="1" s="1"/>
  <c r="M623" i="1"/>
  <c r="Q623" i="1"/>
  <c r="R623" i="1" s="1"/>
  <c r="T623" i="1"/>
  <c r="X623" i="1"/>
  <c r="Y623" i="1" s="1"/>
  <c r="A624" i="1"/>
  <c r="A615" i="2" s="1"/>
  <c r="E624" i="1"/>
  <c r="F624" i="1" s="1"/>
  <c r="M624" i="1"/>
  <c r="Q624" i="1"/>
  <c r="R624" i="1" s="1"/>
  <c r="T624" i="1"/>
  <c r="X624" i="1"/>
  <c r="Y624" i="1" s="1"/>
  <c r="A625" i="1"/>
  <c r="E625" i="1"/>
  <c r="F625" i="1" s="1"/>
  <c r="M625" i="1"/>
  <c r="Q625" i="1"/>
  <c r="R625" i="1" s="1"/>
  <c r="T625" i="1"/>
  <c r="X625" i="1"/>
  <c r="Y625" i="1" s="1"/>
  <c r="A626" i="1"/>
  <c r="E626" i="1"/>
  <c r="F626" i="1"/>
  <c r="M626" i="1"/>
  <c r="Q626" i="1"/>
  <c r="R626" i="1" s="1"/>
  <c r="T626" i="1"/>
  <c r="X626" i="1"/>
  <c r="Y626" i="1" s="1"/>
  <c r="A627" i="1"/>
  <c r="E627" i="1"/>
  <c r="F627" i="1" s="1"/>
  <c r="M627" i="1"/>
  <c r="Q627" i="1"/>
  <c r="R627" i="1"/>
  <c r="T627" i="1"/>
  <c r="X627" i="1"/>
  <c r="Y627" i="1" s="1"/>
  <c r="A628" i="1"/>
  <c r="E628" i="1"/>
  <c r="F628" i="1" s="1"/>
  <c r="M628" i="1"/>
  <c r="Q628" i="1"/>
  <c r="R628" i="1" s="1"/>
  <c r="T628" i="1"/>
  <c r="X628" i="1"/>
  <c r="Y628" i="1" s="1"/>
  <c r="A629" i="1"/>
  <c r="E629" i="1"/>
  <c r="F629" i="1" s="1"/>
  <c r="M629" i="1"/>
  <c r="Q629" i="1"/>
  <c r="R629" i="1" s="1"/>
  <c r="T629" i="1"/>
  <c r="X629" i="1"/>
  <c r="Y629" i="1" s="1"/>
  <c r="A630" i="1"/>
  <c r="E630" i="1"/>
  <c r="F630" i="1" s="1"/>
  <c r="M630" i="1"/>
  <c r="Q630" i="1"/>
  <c r="R630" i="1" s="1"/>
  <c r="T630" i="1"/>
  <c r="X630" i="1"/>
  <c r="Y630" i="1" s="1"/>
  <c r="A631" i="1"/>
  <c r="E631" i="1"/>
  <c r="F631" i="1" s="1"/>
  <c r="M631" i="1"/>
  <c r="Q631" i="1"/>
  <c r="R631" i="1" s="1"/>
  <c r="T631" i="1"/>
  <c r="X631" i="1"/>
  <c r="Y631" i="1" s="1"/>
  <c r="A632" i="1"/>
  <c r="E632" i="1"/>
  <c r="F632" i="1" s="1"/>
  <c r="M632" i="1"/>
  <c r="Q632" i="1"/>
  <c r="R632" i="1" s="1"/>
  <c r="T632" i="1"/>
  <c r="X632" i="1"/>
  <c r="Y632" i="1"/>
  <c r="A633" i="1"/>
  <c r="E633" i="1"/>
  <c r="F633" i="1" s="1"/>
  <c r="M633" i="1"/>
  <c r="Q633" i="1"/>
  <c r="R633" i="1" s="1"/>
  <c r="T633" i="1"/>
  <c r="X633" i="1"/>
  <c r="Y633" i="1" s="1"/>
  <c r="A634" i="1"/>
  <c r="E634" i="1"/>
  <c r="F634" i="1" s="1"/>
  <c r="M634" i="1"/>
  <c r="Q634" i="1"/>
  <c r="R634" i="1" s="1"/>
  <c r="T634" i="1"/>
  <c r="X634" i="1"/>
  <c r="Y634" i="1" s="1"/>
  <c r="A635" i="1"/>
  <c r="E635" i="1"/>
  <c r="F635" i="1" s="1"/>
  <c r="M635" i="1"/>
  <c r="Q635" i="1"/>
  <c r="R635" i="1" s="1"/>
  <c r="T635" i="1"/>
  <c r="X635" i="1"/>
  <c r="Y635" i="1" s="1"/>
  <c r="A636" i="1"/>
  <c r="E636" i="1"/>
  <c r="F636" i="1" s="1"/>
  <c r="M636" i="1"/>
  <c r="Q636" i="1"/>
  <c r="R636" i="1" s="1"/>
  <c r="T636" i="1"/>
  <c r="X636" i="1"/>
  <c r="Y636" i="1"/>
  <c r="A637" i="1"/>
  <c r="E637" i="1"/>
  <c r="F637" i="1" s="1"/>
  <c r="M637" i="1"/>
  <c r="Q637" i="1"/>
  <c r="R637" i="1" s="1"/>
  <c r="T637" i="1"/>
  <c r="X637" i="1"/>
  <c r="Y637" i="1" s="1"/>
  <c r="A638" i="1"/>
  <c r="E638" i="1"/>
  <c r="F638" i="1" s="1"/>
  <c r="M638" i="1"/>
  <c r="Q638" i="1"/>
  <c r="R638" i="1" s="1"/>
  <c r="T638" i="1"/>
  <c r="X638" i="1"/>
  <c r="Y638" i="1" s="1"/>
  <c r="A639" i="1"/>
  <c r="E639" i="1"/>
  <c r="F639" i="1" s="1"/>
  <c r="M639" i="1"/>
  <c r="Q639" i="1"/>
  <c r="R639" i="1" s="1"/>
  <c r="T639" i="1"/>
  <c r="X639" i="1"/>
  <c r="Y639" i="1" s="1"/>
  <c r="A640" i="1"/>
  <c r="E640" i="1"/>
  <c r="F640" i="1"/>
  <c r="M640" i="1"/>
  <c r="Q640" i="1"/>
  <c r="R640" i="1" s="1"/>
  <c r="T640" i="1"/>
  <c r="X640" i="1"/>
  <c r="Y640" i="1"/>
  <c r="A641" i="1"/>
  <c r="E641" i="1"/>
  <c r="F641" i="1" s="1"/>
  <c r="M641" i="1"/>
  <c r="Q641" i="1"/>
  <c r="R641" i="1" s="1"/>
  <c r="T641" i="1"/>
  <c r="X641" i="1"/>
  <c r="Y641" i="1" s="1"/>
  <c r="A642" i="1"/>
  <c r="E642" i="1"/>
  <c r="F642" i="1"/>
  <c r="M642" i="1"/>
  <c r="Q642" i="1"/>
  <c r="R642" i="1" s="1"/>
  <c r="T642" i="1"/>
  <c r="X642" i="1"/>
  <c r="Y642" i="1" s="1"/>
  <c r="A643" i="1"/>
  <c r="E643" i="1"/>
  <c r="F643" i="1" s="1"/>
  <c r="M643" i="1"/>
  <c r="Q643" i="1"/>
  <c r="R643" i="1"/>
  <c r="T643" i="1"/>
  <c r="X643" i="1"/>
  <c r="Y643" i="1" s="1"/>
  <c r="A644" i="1"/>
  <c r="E644" i="1"/>
  <c r="F644" i="1" s="1"/>
  <c r="M644" i="1"/>
  <c r="Q644" i="1"/>
  <c r="R644" i="1" s="1"/>
  <c r="T644" i="1"/>
  <c r="X644" i="1"/>
  <c r="Y644" i="1" s="1"/>
  <c r="A645" i="1"/>
  <c r="E645" i="1"/>
  <c r="F645" i="1" s="1"/>
  <c r="M645" i="1"/>
  <c r="Q645" i="1"/>
  <c r="R645" i="1"/>
  <c r="T645" i="1"/>
  <c r="X645" i="1"/>
  <c r="Y645" i="1" s="1"/>
  <c r="A646" i="1"/>
  <c r="E646" i="1"/>
  <c r="F646" i="1" s="1"/>
  <c r="M646" i="1"/>
  <c r="Q646" i="1"/>
  <c r="R646" i="1" s="1"/>
  <c r="T646" i="1"/>
  <c r="X646" i="1"/>
  <c r="Y646" i="1" s="1"/>
  <c r="A647" i="1"/>
  <c r="E647" i="1"/>
  <c r="F647" i="1" s="1"/>
  <c r="M647" i="1"/>
  <c r="Q647" i="1"/>
  <c r="R647" i="1" s="1"/>
  <c r="T647" i="1"/>
  <c r="X647" i="1"/>
  <c r="Y647" i="1" s="1"/>
  <c r="A648" i="1"/>
  <c r="E648" i="1"/>
  <c r="F648" i="1" s="1"/>
  <c r="M648" i="1"/>
  <c r="Q648" i="1"/>
  <c r="R648" i="1" s="1"/>
  <c r="T648" i="1"/>
  <c r="X648" i="1"/>
  <c r="Y648" i="1" s="1"/>
  <c r="A649" i="1"/>
  <c r="E649" i="1"/>
  <c r="F649" i="1" s="1"/>
  <c r="M649" i="1"/>
  <c r="Q649" i="1"/>
  <c r="R649" i="1" s="1"/>
  <c r="T649" i="1"/>
  <c r="X649" i="1"/>
  <c r="Y649" i="1" s="1"/>
  <c r="A650" i="1"/>
  <c r="E650" i="1"/>
  <c r="F650" i="1" s="1"/>
  <c r="M650" i="1"/>
  <c r="Q650" i="1"/>
  <c r="R650" i="1" s="1"/>
  <c r="T650" i="1"/>
  <c r="X650" i="1"/>
  <c r="Y650" i="1"/>
  <c r="A651" i="1"/>
  <c r="E651" i="1"/>
  <c r="F651" i="1" s="1"/>
  <c r="M651" i="1"/>
  <c r="Q651" i="1"/>
  <c r="R651" i="1" s="1"/>
  <c r="T651" i="1"/>
  <c r="X651" i="1"/>
  <c r="Y651" i="1" s="1"/>
  <c r="A652" i="1"/>
  <c r="E652" i="1"/>
  <c r="F652" i="1" s="1"/>
  <c r="M652" i="1"/>
  <c r="Q652" i="1"/>
  <c r="R652" i="1" s="1"/>
  <c r="T652" i="1"/>
  <c r="X652" i="1"/>
  <c r="Y652" i="1" s="1"/>
  <c r="A653" i="1"/>
  <c r="E653" i="1"/>
  <c r="F653" i="1" s="1"/>
  <c r="M653" i="1"/>
  <c r="Q653" i="1"/>
  <c r="R653" i="1" s="1"/>
  <c r="T653" i="1"/>
  <c r="X653" i="1"/>
  <c r="Y653" i="1" s="1"/>
  <c r="A654" i="1"/>
  <c r="E654" i="1"/>
  <c r="F654" i="1" s="1"/>
  <c r="M654" i="1"/>
  <c r="Q654" i="1"/>
  <c r="R654" i="1" s="1"/>
  <c r="T654" i="1"/>
  <c r="X654" i="1"/>
  <c r="Y654" i="1" s="1"/>
  <c r="A655" i="1"/>
  <c r="E655" i="1"/>
  <c r="F655" i="1" s="1"/>
  <c r="M655" i="1"/>
  <c r="Q655" i="1"/>
  <c r="R655" i="1"/>
  <c r="T655" i="1"/>
  <c r="X655" i="1"/>
  <c r="Y655" i="1" s="1"/>
  <c r="A656" i="1"/>
  <c r="E656" i="1"/>
  <c r="F656" i="1" s="1"/>
  <c r="M656" i="1"/>
  <c r="Q656" i="1"/>
  <c r="R656" i="1" s="1"/>
  <c r="T656" i="1"/>
  <c r="X656" i="1"/>
  <c r="Y656" i="1" s="1"/>
  <c r="A657" i="1"/>
  <c r="E657" i="1"/>
  <c r="F657" i="1" s="1"/>
  <c r="M657" i="1"/>
  <c r="Q657" i="1"/>
  <c r="R657" i="1" s="1"/>
  <c r="T657" i="1"/>
  <c r="X657" i="1"/>
  <c r="Y657" i="1" s="1"/>
  <c r="A658" i="1"/>
  <c r="E658" i="1"/>
  <c r="F658" i="1" s="1"/>
  <c r="M658" i="1"/>
  <c r="Q658" i="1"/>
  <c r="R658" i="1" s="1"/>
  <c r="T658" i="1"/>
  <c r="X658" i="1"/>
  <c r="Y658" i="1" s="1"/>
  <c r="A659" i="1"/>
  <c r="E659" i="1"/>
  <c r="F659" i="1" s="1"/>
  <c r="M659" i="1"/>
  <c r="Q659" i="1"/>
  <c r="R659" i="1" s="1"/>
  <c r="T659" i="1"/>
  <c r="X659" i="1"/>
  <c r="Y659" i="1" s="1"/>
  <c r="A660" i="1"/>
  <c r="E660" i="1"/>
  <c r="F660" i="1" s="1"/>
  <c r="M660" i="1"/>
  <c r="Q660" i="1"/>
  <c r="R660" i="1" s="1"/>
  <c r="T660" i="1"/>
  <c r="X660" i="1"/>
  <c r="Y660" i="1" s="1"/>
  <c r="A661" i="1"/>
  <c r="E661" i="1"/>
  <c r="F661" i="1" s="1"/>
  <c r="M661" i="1"/>
  <c r="Q661" i="1"/>
  <c r="R661" i="1" s="1"/>
  <c r="T661" i="1"/>
  <c r="X661" i="1"/>
  <c r="Y661" i="1" s="1"/>
  <c r="A662" i="1"/>
  <c r="E662" i="1"/>
  <c r="F662" i="1" s="1"/>
  <c r="M662" i="1"/>
  <c r="Q662" i="1"/>
  <c r="R662" i="1" s="1"/>
  <c r="T662" i="1"/>
  <c r="X662" i="1"/>
  <c r="Y662" i="1" s="1"/>
  <c r="A663" i="1"/>
  <c r="E663" i="1"/>
  <c r="F663" i="1" s="1"/>
  <c r="M663" i="1"/>
  <c r="Q663" i="1"/>
  <c r="R663" i="1" s="1"/>
  <c r="T663" i="1"/>
  <c r="X663" i="1"/>
  <c r="Y663" i="1" s="1"/>
  <c r="A664" i="1"/>
  <c r="E664" i="1"/>
  <c r="F664" i="1" s="1"/>
  <c r="M664" i="1"/>
  <c r="Q664" i="1"/>
  <c r="R664" i="1" s="1"/>
  <c r="T664" i="1"/>
  <c r="X664" i="1"/>
  <c r="Y664" i="1"/>
  <c r="A665" i="1"/>
  <c r="E665" i="1"/>
  <c r="F665" i="1" s="1"/>
  <c r="M665" i="1"/>
  <c r="Q665" i="1"/>
  <c r="R665" i="1" s="1"/>
  <c r="T665" i="1"/>
  <c r="X665" i="1"/>
  <c r="Y665" i="1" s="1"/>
  <c r="A666" i="1"/>
  <c r="E666" i="1"/>
  <c r="F666" i="1" s="1"/>
  <c r="M666" i="1"/>
  <c r="Q666" i="1"/>
  <c r="R666" i="1" s="1"/>
  <c r="T666" i="1"/>
  <c r="X666" i="1"/>
  <c r="Y666" i="1" s="1"/>
  <c r="A667" i="1"/>
  <c r="E667" i="1"/>
  <c r="F667" i="1" s="1"/>
  <c r="M667" i="1"/>
  <c r="Q667" i="1"/>
  <c r="R667" i="1" s="1"/>
  <c r="T667" i="1"/>
  <c r="X667" i="1"/>
  <c r="Y667" i="1" s="1"/>
  <c r="A668" i="1"/>
  <c r="E668" i="1"/>
  <c r="F668" i="1" s="1"/>
  <c r="M668" i="1"/>
  <c r="Q668" i="1"/>
  <c r="R668" i="1" s="1"/>
  <c r="T668" i="1"/>
  <c r="X668" i="1"/>
  <c r="Y668" i="1" s="1"/>
  <c r="A669" i="1"/>
  <c r="E669" i="1"/>
  <c r="F669" i="1" s="1"/>
  <c r="M669" i="1"/>
  <c r="Q669" i="1"/>
  <c r="R669" i="1" s="1"/>
  <c r="T669" i="1"/>
  <c r="X669" i="1"/>
  <c r="Y669" i="1" s="1"/>
  <c r="A670" i="1"/>
  <c r="E670" i="1"/>
  <c r="F670" i="1"/>
  <c r="M670" i="1"/>
  <c r="Q670" i="1"/>
  <c r="R670" i="1" s="1"/>
  <c r="T670" i="1"/>
  <c r="X670" i="1"/>
  <c r="Y670" i="1" s="1"/>
  <c r="A671" i="1"/>
  <c r="E671" i="1"/>
  <c r="F671" i="1" s="1"/>
  <c r="M671" i="1"/>
  <c r="Q671" i="1"/>
  <c r="R671" i="1" s="1"/>
  <c r="T671" i="1"/>
  <c r="X671" i="1"/>
  <c r="Y671" i="1" s="1"/>
  <c r="A672" i="1"/>
  <c r="E672" i="1"/>
  <c r="F672" i="1" s="1"/>
  <c r="M672" i="1"/>
  <c r="Q672" i="1"/>
  <c r="R672" i="1" s="1"/>
  <c r="T672" i="1"/>
  <c r="X672" i="1"/>
  <c r="Y672" i="1" s="1"/>
  <c r="A673" i="1"/>
  <c r="E673" i="1"/>
  <c r="F673" i="1" s="1"/>
  <c r="M673" i="1"/>
  <c r="Q673" i="1"/>
  <c r="R673" i="1" s="1"/>
  <c r="T673" i="1"/>
  <c r="X673" i="1"/>
  <c r="Y673" i="1" s="1"/>
  <c r="A674" i="1"/>
  <c r="E674" i="1"/>
  <c r="F674" i="1" s="1"/>
  <c r="M674" i="1"/>
  <c r="Q674" i="1"/>
  <c r="R674" i="1" s="1"/>
  <c r="T674" i="1"/>
  <c r="X674" i="1"/>
  <c r="Y674" i="1" s="1"/>
  <c r="A675" i="1"/>
  <c r="E675" i="1"/>
  <c r="F675" i="1" s="1"/>
  <c r="M675" i="1"/>
  <c r="Q675" i="1"/>
  <c r="R675" i="1" s="1"/>
  <c r="T675" i="1"/>
  <c r="X675" i="1"/>
  <c r="Y675" i="1" s="1"/>
  <c r="A676" i="1"/>
  <c r="E676" i="1"/>
  <c r="F676" i="1" s="1"/>
  <c r="M676" i="1"/>
  <c r="Q676" i="1"/>
  <c r="R676" i="1" s="1"/>
  <c r="T676" i="1"/>
  <c r="X676" i="1"/>
  <c r="Y676" i="1"/>
  <c r="A677" i="1"/>
  <c r="E677" i="1"/>
  <c r="F677" i="1" s="1"/>
  <c r="M677" i="1"/>
  <c r="Q677" i="1"/>
  <c r="R677" i="1" s="1"/>
  <c r="T677" i="1"/>
  <c r="X677" i="1"/>
  <c r="Y677" i="1" s="1"/>
  <c r="A678" i="1"/>
  <c r="E678" i="1"/>
  <c r="F678" i="1" s="1"/>
  <c r="M678" i="1"/>
  <c r="Q678" i="1"/>
  <c r="R678" i="1" s="1"/>
  <c r="T678" i="1"/>
  <c r="X678" i="1"/>
  <c r="Y678" i="1" s="1"/>
  <c r="A679" i="1"/>
  <c r="E679" i="1"/>
  <c r="F679" i="1" s="1"/>
  <c r="M679" i="1"/>
  <c r="Q679" i="1"/>
  <c r="R679" i="1"/>
  <c r="T679" i="1"/>
  <c r="X679" i="1"/>
  <c r="Y679" i="1" s="1"/>
  <c r="A680" i="1"/>
  <c r="E680" i="1"/>
  <c r="F680" i="1" s="1"/>
  <c r="M680" i="1"/>
  <c r="Q680" i="1"/>
  <c r="R680" i="1" s="1"/>
  <c r="T680" i="1"/>
  <c r="X680" i="1"/>
  <c r="Y680" i="1" s="1"/>
  <c r="A681" i="1"/>
  <c r="E681" i="1"/>
  <c r="F681" i="1" s="1"/>
  <c r="M681" i="1"/>
  <c r="Q681" i="1"/>
  <c r="R681" i="1" s="1"/>
  <c r="T681" i="1"/>
  <c r="X681" i="1"/>
  <c r="Y681" i="1" s="1"/>
  <c r="A682" i="1"/>
  <c r="E682" i="1"/>
  <c r="F682" i="1" s="1"/>
  <c r="M682" i="1"/>
  <c r="Q682" i="1"/>
  <c r="R682" i="1" s="1"/>
  <c r="T682" i="1"/>
  <c r="X682" i="1"/>
  <c r="Y682" i="1" s="1"/>
  <c r="A683" i="1"/>
  <c r="E683" i="1"/>
  <c r="F683" i="1" s="1"/>
  <c r="M683" i="1"/>
  <c r="Q683" i="1"/>
  <c r="R683" i="1" s="1"/>
  <c r="T683" i="1"/>
  <c r="X683" i="1"/>
  <c r="Y683" i="1" s="1"/>
  <c r="A684" i="1"/>
  <c r="E684" i="1"/>
  <c r="F684" i="1" s="1"/>
  <c r="M684" i="1"/>
  <c r="Q684" i="1"/>
  <c r="R684" i="1" s="1"/>
  <c r="T684" i="1"/>
  <c r="X684" i="1"/>
  <c r="Y684" i="1"/>
  <c r="A685" i="1"/>
  <c r="E685" i="1"/>
  <c r="F685" i="1" s="1"/>
  <c r="M685" i="1"/>
  <c r="Q685" i="1"/>
  <c r="R685" i="1" s="1"/>
  <c r="T685" i="1"/>
  <c r="X685" i="1"/>
  <c r="Y685" i="1" s="1"/>
  <c r="A686" i="1"/>
  <c r="E686" i="1"/>
  <c r="F686" i="1"/>
  <c r="M686" i="1"/>
  <c r="Q686" i="1"/>
  <c r="R686" i="1" s="1"/>
  <c r="T686" i="1"/>
  <c r="X686" i="1"/>
  <c r="Y686" i="1" s="1"/>
  <c r="A687" i="1"/>
  <c r="E687" i="1"/>
  <c r="F687" i="1" s="1"/>
  <c r="M687" i="1"/>
  <c r="Q687" i="1"/>
  <c r="R687" i="1" s="1"/>
  <c r="T687" i="1"/>
  <c r="X687" i="1"/>
  <c r="Y687" i="1" s="1"/>
  <c r="A688" i="1"/>
  <c r="E688" i="1"/>
  <c r="F688" i="1" s="1"/>
  <c r="M688" i="1"/>
  <c r="Q688" i="1"/>
  <c r="R688" i="1" s="1"/>
  <c r="T688" i="1"/>
  <c r="X688" i="1"/>
  <c r="Y688" i="1" s="1"/>
  <c r="A689" i="1"/>
  <c r="E689" i="1"/>
  <c r="F689" i="1" s="1"/>
  <c r="M689" i="1"/>
  <c r="Q689" i="1"/>
  <c r="R689" i="1" s="1"/>
  <c r="T689" i="1"/>
  <c r="X689" i="1"/>
  <c r="Y689" i="1" s="1"/>
  <c r="A690" i="1"/>
  <c r="E690" i="1"/>
  <c r="F690" i="1" s="1"/>
  <c r="M690" i="1"/>
  <c r="Q690" i="1"/>
  <c r="R690" i="1" s="1"/>
  <c r="T690" i="1"/>
  <c r="X690" i="1"/>
  <c r="Y690" i="1" s="1"/>
  <c r="A691" i="1"/>
  <c r="E691" i="1"/>
  <c r="F691" i="1" s="1"/>
  <c r="M691" i="1"/>
  <c r="Q691" i="1"/>
  <c r="R691" i="1"/>
  <c r="T691" i="1"/>
  <c r="X691" i="1"/>
  <c r="Y691" i="1" s="1"/>
  <c r="A692" i="1"/>
  <c r="E692" i="1"/>
  <c r="F692" i="1" s="1"/>
  <c r="M692" i="1"/>
  <c r="Q692" i="1"/>
  <c r="R692" i="1" s="1"/>
  <c r="T692" i="1"/>
  <c r="X692" i="1"/>
  <c r="Y692" i="1" s="1"/>
  <c r="A693" i="1"/>
  <c r="E693" i="1"/>
  <c r="F693" i="1" s="1"/>
  <c r="M693" i="1"/>
  <c r="Q693" i="1"/>
  <c r="R693" i="1" s="1"/>
  <c r="T693" i="1"/>
  <c r="X693" i="1"/>
  <c r="Y693" i="1" s="1"/>
  <c r="A694" i="1"/>
  <c r="B694" i="1" s="1"/>
  <c r="E694" i="1"/>
  <c r="F694" i="1" s="1"/>
  <c r="T694" i="1"/>
  <c r="U694" i="1"/>
  <c r="X694" i="1"/>
  <c r="Y694" i="1" s="1"/>
  <c r="E695" i="1"/>
  <c r="F695" i="1"/>
  <c r="U695" i="1"/>
  <c r="X695" i="1"/>
  <c r="Y695" i="1" s="1"/>
  <c r="A696" i="1"/>
  <c r="E696" i="1"/>
  <c r="F696" i="1" s="1"/>
  <c r="U696" i="1"/>
  <c r="X696" i="1"/>
  <c r="Y696" i="1" s="1"/>
  <c r="A697" i="1"/>
  <c r="E697" i="1"/>
  <c r="F697" i="1" s="1"/>
  <c r="U697" i="1"/>
  <c r="X697" i="1"/>
  <c r="Y697" i="1" s="1"/>
  <c r="A698" i="1"/>
  <c r="E698" i="1"/>
  <c r="F698" i="1" s="1"/>
  <c r="U698" i="1"/>
  <c r="X698" i="1"/>
  <c r="Y698" i="1" s="1"/>
  <c r="A699" i="1"/>
  <c r="E699" i="1"/>
  <c r="F699" i="1" s="1"/>
  <c r="U699" i="1"/>
  <c r="X699" i="1"/>
  <c r="Y699" i="1"/>
  <c r="A700" i="1"/>
  <c r="E700" i="1"/>
  <c r="F700" i="1" s="1"/>
  <c r="U700" i="1"/>
  <c r="X700" i="1"/>
  <c r="Y700" i="1" s="1"/>
  <c r="A701" i="1"/>
  <c r="E701" i="1"/>
  <c r="F701" i="1" s="1"/>
  <c r="U701" i="1"/>
  <c r="X701" i="1"/>
  <c r="Y701" i="1" s="1"/>
  <c r="A702" i="1"/>
  <c r="T695" i="1" s="1"/>
  <c r="E702" i="1"/>
  <c r="F702" i="1" s="1"/>
  <c r="U702" i="1"/>
  <c r="X702" i="1"/>
  <c r="Y702" i="1" s="1"/>
  <c r="A703" i="1"/>
  <c r="T696" i="1" s="1"/>
  <c r="E703" i="1"/>
  <c r="F703" i="1" s="1"/>
  <c r="U703" i="1"/>
  <c r="X703" i="1"/>
  <c r="Y703" i="1" s="1"/>
  <c r="A704" i="1"/>
  <c r="T697" i="1" s="1"/>
  <c r="E704" i="1"/>
  <c r="F704" i="1" s="1"/>
  <c r="T704" i="1"/>
  <c r="U704" i="1"/>
  <c r="X704" i="1"/>
  <c r="Y704" i="1" s="1"/>
  <c r="A705" i="1"/>
  <c r="T698" i="1" s="1"/>
  <c r="E705" i="1"/>
  <c r="F705" i="1" s="1"/>
  <c r="U705" i="1"/>
  <c r="X705" i="1"/>
  <c r="Y705" i="1"/>
  <c r="A706" i="1"/>
  <c r="T699" i="1" s="1"/>
  <c r="E706" i="1"/>
  <c r="F706" i="1" s="1"/>
  <c r="U706" i="1"/>
  <c r="X706" i="1"/>
  <c r="Y706" i="1" s="1"/>
  <c r="A707" i="1"/>
  <c r="E707" i="1"/>
  <c r="F707" i="1"/>
  <c r="U707" i="1"/>
  <c r="X707" i="1"/>
  <c r="Y707" i="1"/>
  <c r="A708" i="1"/>
  <c r="T701" i="1" s="1"/>
  <c r="E708" i="1"/>
  <c r="F708" i="1" s="1"/>
  <c r="U708" i="1"/>
  <c r="X708" i="1"/>
  <c r="Y708" i="1" s="1"/>
  <c r="A709" i="1"/>
  <c r="T702" i="1" s="1"/>
  <c r="E709" i="1"/>
  <c r="F709" i="1" s="1"/>
  <c r="U709" i="1"/>
  <c r="X709" i="1"/>
  <c r="Y709" i="1" s="1"/>
  <c r="A710" i="1"/>
  <c r="T703" i="1" s="1"/>
  <c r="E710" i="1"/>
  <c r="F710" i="1" s="1"/>
  <c r="U710" i="1"/>
  <c r="X710" i="1"/>
  <c r="Y710" i="1" s="1"/>
  <c r="A711" i="1"/>
  <c r="E711" i="1"/>
  <c r="F711" i="1" s="1"/>
  <c r="U711" i="1"/>
  <c r="X711" i="1"/>
  <c r="Y711" i="1" s="1"/>
  <c r="A712" i="1"/>
  <c r="T705" i="1" s="1"/>
  <c r="E712" i="1"/>
  <c r="F712" i="1" s="1"/>
  <c r="U712" i="1"/>
  <c r="X712" i="1"/>
  <c r="Y712" i="1" s="1"/>
  <c r="A713" i="1"/>
  <c r="E713" i="1"/>
  <c r="F713" i="1" s="1"/>
  <c r="U713" i="1"/>
  <c r="X713" i="1"/>
  <c r="Y713" i="1"/>
  <c r="A714" i="1"/>
  <c r="A259" i="12" s="1"/>
  <c r="A539" i="3" s="1"/>
  <c r="E714" i="1"/>
  <c r="F714" i="1" s="1"/>
  <c r="T714" i="1"/>
  <c r="U714" i="1"/>
  <c r="X714" i="1"/>
  <c r="Y714" i="1" s="1"/>
  <c r="A715" i="1"/>
  <c r="T708" i="1" s="1"/>
  <c r="E715" i="1"/>
  <c r="F715" i="1"/>
  <c r="U715" i="1"/>
  <c r="X715" i="1"/>
  <c r="Y715" i="1" s="1"/>
  <c r="A716" i="1"/>
  <c r="T709" i="1" s="1"/>
  <c r="E716" i="1"/>
  <c r="F716" i="1" s="1"/>
  <c r="U716" i="1"/>
  <c r="X716" i="1"/>
  <c r="Y716" i="1" s="1"/>
  <c r="A717" i="1"/>
  <c r="T710" i="1" s="1"/>
  <c r="E717" i="1"/>
  <c r="F717" i="1" s="1"/>
  <c r="U717" i="1"/>
  <c r="X717" i="1"/>
  <c r="Y717" i="1" s="1"/>
  <c r="A718" i="1"/>
  <c r="T711" i="1" s="1"/>
  <c r="E718" i="1"/>
  <c r="F718" i="1" s="1"/>
  <c r="U718" i="1"/>
  <c r="X718" i="1"/>
  <c r="Y718" i="1" s="1"/>
  <c r="A719" i="1"/>
  <c r="T712" i="1" s="1"/>
  <c r="E719" i="1"/>
  <c r="F719" i="1"/>
  <c r="U719" i="1"/>
  <c r="X719" i="1"/>
  <c r="Y719" i="1"/>
  <c r="A720" i="1"/>
  <c r="T713" i="1" s="1"/>
  <c r="E720" i="1"/>
  <c r="F720" i="1" s="1"/>
  <c r="U720" i="1"/>
  <c r="X720" i="1"/>
  <c r="Y720" i="1" s="1"/>
  <c r="E721" i="1"/>
  <c r="F721" i="1" s="1"/>
  <c r="U721" i="1"/>
  <c r="X721" i="1"/>
  <c r="Y721" i="1" s="1"/>
  <c r="A722" i="1"/>
  <c r="E722" i="1"/>
  <c r="F722" i="1" s="1"/>
  <c r="U722" i="1"/>
  <c r="X722" i="1"/>
  <c r="Y722" i="1" s="1"/>
  <c r="A723" i="1"/>
  <c r="T716" i="1" s="1"/>
  <c r="E723" i="1"/>
  <c r="F723" i="1" s="1"/>
  <c r="U723" i="1"/>
  <c r="X723" i="1"/>
  <c r="Y723" i="1" s="1"/>
  <c r="A724" i="1"/>
  <c r="T717" i="1" s="1"/>
  <c r="E724" i="1"/>
  <c r="F724" i="1" s="1"/>
  <c r="U724" i="1"/>
  <c r="X724" i="1"/>
  <c r="Y724" i="1" s="1"/>
  <c r="A725" i="1"/>
  <c r="T718" i="1" s="1"/>
  <c r="E725" i="1"/>
  <c r="F725" i="1" s="1"/>
  <c r="U725" i="1"/>
  <c r="X725" i="1"/>
  <c r="Y725" i="1" s="1"/>
  <c r="A726" i="1"/>
  <c r="T719" i="1" s="1"/>
  <c r="E726" i="1"/>
  <c r="F726" i="1"/>
  <c r="U726" i="1"/>
  <c r="X726" i="1"/>
  <c r="Y726" i="1"/>
  <c r="A727" i="1"/>
  <c r="T720" i="1" s="1"/>
  <c r="E727" i="1"/>
  <c r="F727" i="1" s="1"/>
  <c r="U727" i="1"/>
  <c r="X727" i="1"/>
  <c r="Y727" i="1" s="1"/>
  <c r="A728" i="1"/>
  <c r="T721" i="1" s="1"/>
  <c r="E728" i="1"/>
  <c r="F728" i="1" s="1"/>
  <c r="U728" i="1"/>
  <c r="X728" i="1"/>
  <c r="Y728" i="1" s="1"/>
  <c r="A729" i="1"/>
  <c r="T722" i="1" s="1"/>
  <c r="E729" i="1"/>
  <c r="F729" i="1" s="1"/>
  <c r="U729" i="1"/>
  <c r="X729" i="1"/>
  <c r="Y729" i="1" s="1"/>
  <c r="A730" i="1"/>
  <c r="A275" i="12" s="1"/>
  <c r="A555" i="3" s="1"/>
  <c r="E730" i="1"/>
  <c r="F730" i="1" s="1"/>
  <c r="U730" i="1"/>
  <c r="X730" i="1"/>
  <c r="Y730" i="1" s="1"/>
  <c r="A731" i="1"/>
  <c r="T724" i="1" s="1"/>
  <c r="E731" i="1"/>
  <c r="F731" i="1" s="1"/>
  <c r="U731" i="1"/>
  <c r="X731" i="1"/>
  <c r="Y731" i="1" s="1"/>
  <c r="A732" i="1"/>
  <c r="T725" i="1" s="1"/>
  <c r="E732" i="1"/>
  <c r="F732" i="1" s="1"/>
  <c r="U732" i="1"/>
  <c r="X732" i="1"/>
  <c r="Y732" i="1" s="1"/>
  <c r="A733" i="1"/>
  <c r="T726" i="1" s="1"/>
  <c r="E733" i="1"/>
  <c r="F733" i="1" s="1"/>
  <c r="U733" i="1"/>
  <c r="X733" i="1"/>
  <c r="Y733" i="1" s="1"/>
  <c r="A734" i="1"/>
  <c r="T727" i="1" s="1"/>
  <c r="E734" i="1"/>
  <c r="F734" i="1" s="1"/>
  <c r="U734" i="1"/>
  <c r="X734" i="1"/>
  <c r="Y734" i="1"/>
  <c r="A735" i="1"/>
  <c r="T728" i="1" s="1"/>
  <c r="E735" i="1"/>
  <c r="F735" i="1" s="1"/>
  <c r="U735" i="1"/>
  <c r="X735" i="1"/>
  <c r="Y735" i="1" s="1"/>
  <c r="A736" i="1"/>
  <c r="E736" i="1"/>
  <c r="F736" i="1" s="1"/>
  <c r="U736" i="1"/>
  <c r="X736" i="1"/>
  <c r="Y736" i="1" s="1"/>
  <c r="A737" i="1"/>
  <c r="T730" i="1" s="1"/>
  <c r="E737" i="1"/>
  <c r="F737" i="1" s="1"/>
  <c r="U737" i="1"/>
  <c r="X737" i="1"/>
  <c r="Y737" i="1" s="1"/>
  <c r="A738" i="1"/>
  <c r="T731" i="1" s="1"/>
  <c r="E738" i="1"/>
  <c r="F738" i="1" s="1"/>
  <c r="U738" i="1"/>
  <c r="X738" i="1"/>
  <c r="Y738" i="1" s="1"/>
  <c r="A739" i="1"/>
  <c r="T732" i="1" s="1"/>
  <c r="E739" i="1"/>
  <c r="F739" i="1" s="1"/>
  <c r="U739" i="1"/>
  <c r="X739" i="1"/>
  <c r="Y739" i="1" s="1"/>
  <c r="A740" i="1"/>
  <c r="T733" i="1" s="1"/>
  <c r="E740" i="1"/>
  <c r="F740" i="1" s="1"/>
  <c r="U740" i="1"/>
  <c r="X740" i="1"/>
  <c r="Y740" i="1" s="1"/>
  <c r="A741" i="1"/>
  <c r="T734" i="1" s="1"/>
  <c r="E741" i="1"/>
  <c r="F741" i="1" s="1"/>
  <c r="A742" i="1"/>
  <c r="E742" i="1"/>
  <c r="F742" i="1" s="1"/>
  <c r="A743" i="1"/>
  <c r="T736" i="1" s="1"/>
  <c r="E743" i="1"/>
  <c r="F743" i="1" s="1"/>
  <c r="A744" i="1"/>
  <c r="E744" i="1"/>
  <c r="F744" i="1"/>
  <c r="A745" i="1"/>
  <c r="T738" i="1" s="1"/>
  <c r="E745" i="1"/>
  <c r="F745" i="1" s="1"/>
  <c r="A746" i="1"/>
  <c r="T739" i="1" s="1"/>
  <c r="E746" i="1"/>
  <c r="F746" i="1" s="1"/>
  <c r="A747" i="1"/>
  <c r="T740" i="1" s="1"/>
  <c r="E747" i="1"/>
  <c r="F747" i="1" s="1"/>
  <c r="A748" i="1"/>
  <c r="B594" i="12" l="1"/>
  <c r="A594" i="12"/>
  <c r="B1013" i="2"/>
  <c r="A1013" i="2"/>
  <c r="G19" i="3"/>
  <c r="G25" i="3"/>
  <c r="G24" i="3"/>
  <c r="G28" i="3"/>
  <c r="G27" i="3"/>
  <c r="G30" i="3"/>
  <c r="G21" i="3"/>
  <c r="G17" i="3"/>
  <c r="G22" i="3"/>
  <c r="T707" i="1"/>
  <c r="F215" i="12"/>
  <c r="K215" i="12" s="1"/>
  <c r="G20" i="3"/>
  <c r="G16" i="3"/>
  <c r="G31" i="3"/>
  <c r="G32" i="3"/>
  <c r="G29" i="3"/>
  <c r="G18" i="3"/>
  <c r="G26" i="3"/>
  <c r="B239" i="12"/>
  <c r="B677" i="2"/>
  <c r="A695" i="1"/>
  <c r="B95" i="12"/>
  <c r="B376" i="3"/>
  <c r="B541" i="2"/>
  <c r="A551" i="1"/>
  <c r="B382" i="3"/>
  <c r="B101" i="12"/>
  <c r="B547" i="2"/>
  <c r="A557" i="1"/>
  <c r="A267" i="12"/>
  <c r="A547" i="3" s="1"/>
  <c r="A704" i="2"/>
  <c r="A244" i="12"/>
  <c r="A524" i="3" s="1"/>
  <c r="A682" i="2"/>
  <c r="A39" i="13"/>
  <c r="A468" i="3"/>
  <c r="A187" i="12"/>
  <c r="A633" i="2"/>
  <c r="A444" i="3"/>
  <c r="A163" i="12"/>
  <c r="A609" i="2"/>
  <c r="A289" i="12"/>
  <c r="A569" i="3" s="1"/>
  <c r="A726" i="2"/>
  <c r="A37" i="13"/>
  <c r="A185" i="12"/>
  <c r="A466" i="3"/>
  <c r="A631" i="2"/>
  <c r="A426" i="3"/>
  <c r="A145" i="12"/>
  <c r="A591" i="2"/>
  <c r="A137" i="12"/>
  <c r="A418" i="3"/>
  <c r="A583" i="2"/>
  <c r="A423" i="12"/>
  <c r="B423" i="12" s="1"/>
  <c r="A425" i="12" s="1"/>
  <c r="B425" i="12" s="1"/>
  <c r="A427" i="12" s="1"/>
  <c r="B427" i="12" s="1"/>
  <c r="A429" i="12" s="1"/>
  <c r="B429" i="12" s="1"/>
  <c r="A431" i="12" s="1"/>
  <c r="B431" i="12" s="1"/>
  <c r="A432" i="12" s="1"/>
  <c r="B432" i="12" s="1"/>
  <c r="A433" i="12" s="1"/>
  <c r="B433" i="12" s="1"/>
  <c r="A434" i="12" s="1"/>
  <c r="B434" i="12" s="1"/>
  <c r="A435" i="12" s="1"/>
  <c r="B435" i="12" s="1"/>
  <c r="A436" i="12" s="1"/>
  <c r="B436" i="12" s="1"/>
  <c r="A437" i="12" s="1"/>
  <c r="B437" i="12" s="1"/>
  <c r="A438" i="12" s="1"/>
  <c r="B438" i="12" s="1"/>
  <c r="A439" i="12" s="1"/>
  <c r="B439" i="12" s="1"/>
  <c r="A440" i="12" s="1"/>
  <c r="B440" i="12" s="1"/>
  <c r="A441" i="12" s="1"/>
  <c r="B441" i="12" s="1"/>
  <c r="A442" i="12" s="1"/>
  <c r="B442" i="12" s="1"/>
  <c r="A443" i="12" s="1"/>
  <c r="B443" i="12" s="1"/>
  <c r="A444" i="12" s="1"/>
  <c r="B444" i="12" s="1"/>
  <c r="A445" i="12" s="1"/>
  <c r="B445" i="12" s="1"/>
  <c r="A446" i="12" s="1"/>
  <c r="B446" i="12" s="1"/>
  <c r="A281" i="12"/>
  <c r="A561" i="3" s="1"/>
  <c r="A718" i="2"/>
  <c r="A258" i="12"/>
  <c r="A538" i="3" s="1"/>
  <c r="A696" i="2"/>
  <c r="A290" i="12"/>
  <c r="A570" i="3" s="1"/>
  <c r="A727" i="2"/>
  <c r="A719" i="2"/>
  <c r="A282" i="12"/>
  <c r="A562" i="3" s="1"/>
  <c r="A274" i="12"/>
  <c r="A554" i="3" s="1"/>
  <c r="A711" i="2"/>
  <c r="A251" i="12"/>
  <c r="A531" i="3" s="1"/>
  <c r="A689" i="2"/>
  <c r="A243" i="12"/>
  <c r="A523" i="3" s="1"/>
  <c r="A681" i="2"/>
  <c r="A80" i="13"/>
  <c r="A517" i="3"/>
  <c r="A236" i="12"/>
  <c r="A674" i="2"/>
  <c r="A509" i="3"/>
  <c r="A228" i="12"/>
  <c r="A72" i="13"/>
  <c r="A501" i="3"/>
  <c r="A220" i="12"/>
  <c r="A666" i="2"/>
  <c r="A64" i="13"/>
  <c r="A493" i="3"/>
  <c r="A212" i="12"/>
  <c r="A658" i="2"/>
  <c r="A56" i="13"/>
  <c r="A485" i="3"/>
  <c r="A204" i="12"/>
  <c r="A650" i="2"/>
  <c r="A48" i="13"/>
  <c r="A477" i="3"/>
  <c r="A196" i="12"/>
  <c r="A642" i="2"/>
  <c r="A40" i="13"/>
  <c r="A469" i="3"/>
  <c r="A188" i="12"/>
  <c r="A634" i="2"/>
  <c r="A32" i="13"/>
  <c r="A461" i="3"/>
  <c r="A180" i="12"/>
  <c r="A626" i="2"/>
  <c r="A24" i="13"/>
  <c r="A453" i="3"/>
  <c r="A172" i="12"/>
  <c r="A618" i="2"/>
  <c r="A16" i="13"/>
  <c r="A445" i="3"/>
  <c r="A211" i="7"/>
  <c r="A164" i="12"/>
  <c r="A610" i="2"/>
  <c r="A437" i="3"/>
  <c r="A156" i="12"/>
  <c r="A602" i="2"/>
  <c r="A429" i="3"/>
  <c r="A148" i="12"/>
  <c r="A594" i="2"/>
  <c r="A421" i="3"/>
  <c r="A140" i="12"/>
  <c r="A586" i="2"/>
  <c r="A413" i="3"/>
  <c r="A132" i="12"/>
  <c r="A578" i="2"/>
  <c r="A405" i="3"/>
  <c r="A124" i="12"/>
  <c r="A570" i="2"/>
  <c r="A397" i="3"/>
  <c r="A116" i="12"/>
  <c r="A562" i="2"/>
  <c r="A389" i="3"/>
  <c r="A108" i="12"/>
  <c r="A554" i="2"/>
  <c r="A379" i="3"/>
  <c r="A98" i="12"/>
  <c r="A544" i="2"/>
  <c r="A369" i="3"/>
  <c r="A88" i="12"/>
  <c r="A534" i="2"/>
  <c r="A361" i="3"/>
  <c r="A80" i="12"/>
  <c r="A526" i="2"/>
  <c r="A353" i="3"/>
  <c r="A72" i="12"/>
  <c r="A518" i="2"/>
  <c r="A130" i="11"/>
  <c r="A336" i="3"/>
  <c r="A55" i="12"/>
  <c r="A501" i="2"/>
  <c r="A129" i="11"/>
  <c r="A335" i="3"/>
  <c r="A54" i="12"/>
  <c r="A500" i="2"/>
  <c r="A128" i="11"/>
  <c r="A334" i="3"/>
  <c r="A53" i="12"/>
  <c r="A499" i="2"/>
  <c r="A127" i="11"/>
  <c r="A333" i="3"/>
  <c r="A52" i="12"/>
  <c r="A498" i="2"/>
  <c r="A287" i="12"/>
  <c r="A567" i="3" s="1"/>
  <c r="A724" i="2"/>
  <c r="A404" i="3"/>
  <c r="A123" i="12"/>
  <c r="A569" i="2"/>
  <c r="A368" i="3"/>
  <c r="A87" i="12"/>
  <c r="A533" i="2"/>
  <c r="A118" i="11"/>
  <c r="A43" i="12"/>
  <c r="A324" i="3"/>
  <c r="A489" i="2"/>
  <c r="A292" i="12"/>
  <c r="A572" i="3" s="1"/>
  <c r="A729" i="2"/>
  <c r="A284" i="12"/>
  <c r="A564" i="3" s="1"/>
  <c r="A721" i="2"/>
  <c r="A276" i="12"/>
  <c r="A556" i="3" s="1"/>
  <c r="A713" i="2"/>
  <c r="A268" i="12"/>
  <c r="A548" i="3" s="1"/>
  <c r="A705" i="2"/>
  <c r="A261" i="12"/>
  <c r="A541" i="3" s="1"/>
  <c r="A699" i="2"/>
  <c r="A253" i="12"/>
  <c r="A533" i="3" s="1"/>
  <c r="A691" i="2"/>
  <c r="A245" i="12"/>
  <c r="A525" i="3" s="1"/>
  <c r="A683" i="2"/>
  <c r="A78" i="13"/>
  <c r="A515" i="3"/>
  <c r="A234" i="12"/>
  <c r="A672" i="2"/>
  <c r="A507" i="3"/>
  <c r="A226" i="12"/>
  <c r="A70" i="13"/>
  <c r="A499" i="3"/>
  <c r="A218" i="12"/>
  <c r="A664" i="2"/>
  <c r="A62" i="13"/>
  <c r="A491" i="3"/>
  <c r="A210" i="12"/>
  <c r="A656" i="2"/>
  <c r="A54" i="13"/>
  <c r="A483" i="3"/>
  <c r="A202" i="12"/>
  <c r="A648" i="2"/>
  <c r="A46" i="13"/>
  <c r="A475" i="3"/>
  <c r="A194" i="12"/>
  <c r="A640" i="2"/>
  <c r="A38" i="13"/>
  <c r="A467" i="3"/>
  <c r="A186" i="12"/>
  <c r="A632" i="2"/>
  <c r="A30" i="13"/>
  <c r="A459" i="3"/>
  <c r="A178" i="12"/>
  <c r="A624" i="2"/>
  <c r="A22" i="13"/>
  <c r="A451" i="3"/>
  <c r="A170" i="12"/>
  <c r="A616" i="2"/>
  <c r="A443" i="3"/>
  <c r="A162" i="12"/>
  <c r="A608" i="2"/>
  <c r="A435" i="3"/>
  <c r="A154" i="12"/>
  <c r="A600" i="2"/>
  <c r="A427" i="3"/>
  <c r="A146" i="12"/>
  <c r="A592" i="2"/>
  <c r="A419" i="3"/>
  <c r="A138" i="12"/>
  <c r="A584" i="2"/>
  <c r="A411" i="3"/>
  <c r="A130" i="12"/>
  <c r="A576" i="2"/>
  <c r="A403" i="3"/>
  <c r="A122" i="12"/>
  <c r="A568" i="2"/>
  <c r="A395" i="3"/>
  <c r="A114" i="12"/>
  <c r="A560" i="2"/>
  <c r="A387" i="3"/>
  <c r="A106" i="12"/>
  <c r="A552" i="2"/>
  <c r="A375" i="3"/>
  <c r="A94" i="12"/>
  <c r="A540" i="2"/>
  <c r="A367" i="3"/>
  <c r="A86" i="12"/>
  <c r="A532" i="2"/>
  <c r="A359" i="3"/>
  <c r="A78" i="12"/>
  <c r="A524" i="2"/>
  <c r="A351" i="3"/>
  <c r="A70" i="12"/>
  <c r="A516" i="2"/>
  <c r="A119" i="11"/>
  <c r="A325" i="3"/>
  <c r="A44" i="12"/>
  <c r="A490" i="2"/>
  <c r="A697" i="2"/>
  <c r="A31" i="13"/>
  <c r="A460" i="3"/>
  <c r="A179" i="12"/>
  <c r="A625" i="2"/>
  <c r="A428" i="3"/>
  <c r="A593" i="2"/>
  <c r="A147" i="12"/>
  <c r="A360" i="3"/>
  <c r="A79" i="12"/>
  <c r="A525" i="2"/>
  <c r="A277" i="12"/>
  <c r="A557" i="3" s="1"/>
  <c r="A714" i="2"/>
  <c r="A692" i="2"/>
  <c r="A254" i="12"/>
  <c r="A534" i="3" s="1"/>
  <c r="A53" i="13"/>
  <c r="A201" i="12"/>
  <c r="A482" i="3"/>
  <c r="A647" i="2"/>
  <c r="A45" i="13"/>
  <c r="A474" i="3"/>
  <c r="A193" i="12"/>
  <c r="A639" i="2"/>
  <c r="A29" i="13"/>
  <c r="A458" i="3"/>
  <c r="A177" i="12"/>
  <c r="A623" i="2"/>
  <c r="A374" i="3"/>
  <c r="A93" i="12"/>
  <c r="A539" i="2"/>
  <c r="A286" i="12"/>
  <c r="A566" i="3" s="1"/>
  <c r="A723" i="2"/>
  <c r="A278" i="12"/>
  <c r="A558" i="3" s="1"/>
  <c r="A715" i="2"/>
  <c r="A270" i="12"/>
  <c r="A550" i="3" s="1"/>
  <c r="A707" i="2"/>
  <c r="A263" i="12"/>
  <c r="A543" i="3" s="1"/>
  <c r="A701" i="2"/>
  <c r="A255" i="12"/>
  <c r="A535" i="3" s="1"/>
  <c r="A693" i="2"/>
  <c r="A247" i="12"/>
  <c r="A527" i="3" s="1"/>
  <c r="A685" i="2"/>
  <c r="A76" i="13"/>
  <c r="A513" i="3"/>
  <c r="A232" i="12"/>
  <c r="A670" i="2"/>
  <c r="A505" i="3"/>
  <c r="A224" i="12"/>
  <c r="A68" i="13"/>
  <c r="A497" i="3"/>
  <c r="A216" i="12"/>
  <c r="A662" i="2"/>
  <c r="A60" i="13"/>
  <c r="A489" i="3"/>
  <c r="A208" i="12"/>
  <c r="A654" i="2"/>
  <c r="A52" i="13"/>
  <c r="A481" i="3"/>
  <c r="A646" i="2"/>
  <c r="A200" i="12"/>
  <c r="A44" i="13"/>
  <c r="A473" i="3"/>
  <c r="A192" i="12"/>
  <c r="A638" i="2"/>
  <c r="A36" i="13"/>
  <c r="A465" i="3"/>
  <c r="A184" i="12"/>
  <c r="A630" i="2"/>
  <c r="A28" i="13"/>
  <c r="A457" i="3"/>
  <c r="A176" i="12"/>
  <c r="A622" i="2"/>
  <c r="A20" i="13"/>
  <c r="A449" i="3"/>
  <c r="A168" i="12"/>
  <c r="A614" i="2"/>
  <c r="A441" i="3"/>
  <c r="A606" i="2"/>
  <c r="A160" i="12"/>
  <c r="A433" i="3"/>
  <c r="A598" i="2"/>
  <c r="A152" i="12"/>
  <c r="A425" i="3"/>
  <c r="A144" i="12"/>
  <c r="A590" i="2"/>
  <c r="A417" i="3"/>
  <c r="A136" i="12"/>
  <c r="A582" i="2"/>
  <c r="A409" i="3"/>
  <c r="A128" i="12"/>
  <c r="A574" i="2"/>
  <c r="A401" i="3"/>
  <c r="A566" i="2"/>
  <c r="A120" i="12"/>
  <c r="A393" i="3"/>
  <c r="A112" i="12"/>
  <c r="A558" i="2"/>
  <c r="A385" i="3"/>
  <c r="A104" i="12"/>
  <c r="A550" i="2"/>
  <c r="A373" i="3"/>
  <c r="A92" i="12"/>
  <c r="A538" i="2"/>
  <c r="A365" i="3"/>
  <c r="A84" i="12"/>
  <c r="A530" i="2"/>
  <c r="A357" i="3"/>
  <c r="A76" i="12"/>
  <c r="A522" i="2"/>
  <c r="A349" i="3"/>
  <c r="A68" i="12"/>
  <c r="A514" i="2"/>
  <c r="A121" i="11"/>
  <c r="A327" i="3"/>
  <c r="A46" i="12"/>
  <c r="A492" i="2"/>
  <c r="A103" i="11"/>
  <c r="A309" i="3"/>
  <c r="A28" i="12"/>
  <c r="A474" i="2"/>
  <c r="A712" i="2"/>
  <c r="A260" i="12"/>
  <c r="A540" i="3" s="1"/>
  <c r="A698" i="2"/>
  <c r="A219" i="12"/>
  <c r="A71" i="13"/>
  <c r="A500" i="3"/>
  <c r="A665" i="2"/>
  <c r="A420" i="3"/>
  <c r="A139" i="12"/>
  <c r="A585" i="2"/>
  <c r="A396" i="3"/>
  <c r="A115" i="12"/>
  <c r="A561" i="2"/>
  <c r="A352" i="3"/>
  <c r="A71" i="12"/>
  <c r="A517" i="2"/>
  <c r="T735" i="1"/>
  <c r="A262" i="12"/>
  <c r="A542" i="3" s="1"/>
  <c r="A700" i="2"/>
  <c r="A153" i="12"/>
  <c r="A434" i="3"/>
  <c r="A599" i="2"/>
  <c r="A358" i="3"/>
  <c r="A523" i="2"/>
  <c r="A77" i="12"/>
  <c r="A291" i="12"/>
  <c r="A571" i="3" s="1"/>
  <c r="A728" i="2"/>
  <c r="T737" i="1"/>
  <c r="A279" i="12"/>
  <c r="A559" i="3" s="1"/>
  <c r="A716" i="2"/>
  <c r="T729" i="1"/>
  <c r="A271" i="12"/>
  <c r="A551" i="3" s="1"/>
  <c r="A708" i="2"/>
  <c r="A264" i="12"/>
  <c r="A544" i="3" s="1"/>
  <c r="A702" i="2"/>
  <c r="A256" i="12"/>
  <c r="A536" i="3" s="1"/>
  <c r="A694" i="2"/>
  <c r="T706" i="1"/>
  <c r="A248" i="12"/>
  <c r="A528" i="3" s="1"/>
  <c r="A686" i="2"/>
  <c r="A239" i="12"/>
  <c r="A677" i="2"/>
  <c r="A75" i="13"/>
  <c r="A231" i="12"/>
  <c r="A512" i="3"/>
  <c r="A669" i="2"/>
  <c r="A223" i="12"/>
  <c r="A504" i="3"/>
  <c r="A67" i="13"/>
  <c r="A215" i="12"/>
  <c r="A496" i="3"/>
  <c r="A661" i="2"/>
  <c r="A59" i="13"/>
  <c r="A207" i="12"/>
  <c r="A488" i="3"/>
  <c r="A653" i="2"/>
  <c r="A51" i="13"/>
  <c r="A199" i="12"/>
  <c r="A480" i="3"/>
  <c r="A43" i="13"/>
  <c r="A191" i="12"/>
  <c r="A472" i="3"/>
  <c r="A637" i="2"/>
  <c r="A35" i="13"/>
  <c r="A183" i="12"/>
  <c r="A464" i="3"/>
  <c r="A629" i="2"/>
  <c r="A27" i="13"/>
  <c r="A175" i="12"/>
  <c r="A456" i="3"/>
  <c r="A621" i="2"/>
  <c r="A19" i="13"/>
  <c r="A167" i="12"/>
  <c r="A448" i="3"/>
  <c r="A613" i="2"/>
  <c r="A159" i="12"/>
  <c r="A440" i="3"/>
  <c r="A605" i="2"/>
  <c r="A151" i="12"/>
  <c r="A432" i="3"/>
  <c r="A597" i="2"/>
  <c r="A143" i="12"/>
  <c r="A424" i="3"/>
  <c r="A589" i="2"/>
  <c r="A135" i="12"/>
  <c r="A416" i="3"/>
  <c r="A127" i="12"/>
  <c r="A408" i="3"/>
  <c r="A573" i="2"/>
  <c r="A119" i="12"/>
  <c r="A400" i="3"/>
  <c r="A565" i="2"/>
  <c r="A111" i="12"/>
  <c r="A392" i="3"/>
  <c r="A557" i="2"/>
  <c r="A382" i="3"/>
  <c r="A547" i="2"/>
  <c r="A101" i="12"/>
  <c r="A91" i="12"/>
  <c r="A372" i="3"/>
  <c r="A537" i="2"/>
  <c r="A83" i="12"/>
  <c r="A364" i="3"/>
  <c r="A529" i="2"/>
  <c r="A75" i="12"/>
  <c r="A521" i="2"/>
  <c r="A356" i="3"/>
  <c r="A348" i="3"/>
  <c r="A67" i="12"/>
  <c r="A513" i="2"/>
  <c r="A113" i="11"/>
  <c r="A319" i="3"/>
  <c r="A38" i="12"/>
  <c r="A484" i="2"/>
  <c r="A581" i="2"/>
  <c r="A252" i="12"/>
  <c r="A532" i="3" s="1"/>
  <c r="A690" i="2"/>
  <c r="A79" i="13"/>
  <c r="A235" i="12"/>
  <c r="A516" i="3"/>
  <c r="A673" i="2"/>
  <c r="A55" i="13"/>
  <c r="A203" i="12"/>
  <c r="A484" i="3"/>
  <c r="A649" i="2"/>
  <c r="A376" i="3"/>
  <c r="A95" i="12"/>
  <c r="A541" i="2"/>
  <c r="A285" i="12"/>
  <c r="A565" i="3" s="1"/>
  <c r="A722" i="2"/>
  <c r="A225" i="12"/>
  <c r="A506" i="3"/>
  <c r="A442" i="3"/>
  <c r="A161" i="12"/>
  <c r="A607" i="2"/>
  <c r="A402" i="3"/>
  <c r="A121" i="12"/>
  <c r="A567" i="2"/>
  <c r="A366" i="3"/>
  <c r="A85" i="12"/>
  <c r="A531" i="2"/>
  <c r="A288" i="12"/>
  <c r="A568" i="3" s="1"/>
  <c r="A725" i="2"/>
  <c r="A280" i="12"/>
  <c r="A560" i="3" s="1"/>
  <c r="A717" i="2"/>
  <c r="A272" i="12"/>
  <c r="A552" i="3" s="1"/>
  <c r="A709" i="2"/>
  <c r="A265" i="12"/>
  <c r="A545" i="3" s="1"/>
  <c r="A703" i="2"/>
  <c r="T715" i="1"/>
  <c r="A257" i="12"/>
  <c r="A537" i="3" s="1"/>
  <c r="A695" i="2"/>
  <c r="A249" i="12"/>
  <c r="A529" i="3" s="1"/>
  <c r="A687" i="2"/>
  <c r="A241" i="12"/>
  <c r="A521" i="3" s="1"/>
  <c r="A679" i="2"/>
  <c r="A82" i="13"/>
  <c r="A519" i="3"/>
  <c r="A238" i="12"/>
  <c r="A676" i="2"/>
  <c r="A511" i="3"/>
  <c r="A74" i="13"/>
  <c r="A230" i="12"/>
  <c r="A503" i="3"/>
  <c r="A668" i="2"/>
  <c r="A222" i="12"/>
  <c r="A66" i="13"/>
  <c r="A495" i="3"/>
  <c r="A214" i="12"/>
  <c r="A660" i="2"/>
  <c r="A58" i="13"/>
  <c r="A487" i="3"/>
  <c r="A206" i="12"/>
  <c r="A652" i="2"/>
  <c r="A50" i="13"/>
  <c r="A479" i="3"/>
  <c r="A198" i="12"/>
  <c r="A644" i="2"/>
  <c r="A42" i="13"/>
  <c r="A471" i="3"/>
  <c r="A190" i="12"/>
  <c r="A636" i="2"/>
  <c r="A34" i="13"/>
  <c r="A463" i="3"/>
  <c r="A182" i="12"/>
  <c r="A628" i="2"/>
  <c r="A26" i="13"/>
  <c r="A455" i="3"/>
  <c r="A174" i="12"/>
  <c r="A620" i="2"/>
  <c r="A18" i="13"/>
  <c r="A447" i="3"/>
  <c r="A166" i="12"/>
  <c r="A612" i="2"/>
  <c r="A439" i="3"/>
  <c r="A158" i="12"/>
  <c r="A604" i="2"/>
  <c r="A431" i="3"/>
  <c r="A150" i="12"/>
  <c r="A596" i="2"/>
  <c r="A423" i="3"/>
  <c r="A142" i="12"/>
  <c r="A588" i="2"/>
  <c r="A415" i="3"/>
  <c r="A134" i="12"/>
  <c r="A580" i="2"/>
  <c r="A407" i="3"/>
  <c r="A126" i="12"/>
  <c r="A572" i="2"/>
  <c r="A399" i="3"/>
  <c r="A118" i="12"/>
  <c r="A564" i="2"/>
  <c r="A391" i="3"/>
  <c r="A110" i="12"/>
  <c r="A556" i="2"/>
  <c r="A100" i="12"/>
  <c r="A381" i="3"/>
  <c r="A546" i="2"/>
  <c r="A371" i="3"/>
  <c r="A90" i="12"/>
  <c r="A536" i="2"/>
  <c r="A363" i="3"/>
  <c r="A82" i="12"/>
  <c r="A528" i="2"/>
  <c r="A355" i="3"/>
  <c r="A74" i="12"/>
  <c r="A520" i="2"/>
  <c r="A347" i="3"/>
  <c r="A66" i="12"/>
  <c r="A512" i="2"/>
  <c r="A105" i="11"/>
  <c r="A311" i="3"/>
  <c r="A30" i="12"/>
  <c r="A476" i="2"/>
  <c r="A283" i="12"/>
  <c r="A563" i="3" s="1"/>
  <c r="A720" i="2"/>
  <c r="A508" i="3"/>
  <c r="A227" i="12"/>
  <c r="A63" i="13"/>
  <c r="A492" i="3"/>
  <c r="A211" i="12"/>
  <c r="A657" i="2"/>
  <c r="A47" i="13"/>
  <c r="A476" i="3"/>
  <c r="A195" i="12"/>
  <c r="A641" i="2"/>
  <c r="A23" i="13"/>
  <c r="A171" i="12"/>
  <c r="A452" i="3"/>
  <c r="A617" i="2"/>
  <c r="A155" i="12"/>
  <c r="A436" i="3"/>
  <c r="A601" i="2"/>
  <c r="A412" i="3"/>
  <c r="A131" i="12"/>
  <c r="A577" i="2"/>
  <c r="A388" i="3"/>
  <c r="A107" i="12"/>
  <c r="A553" i="2"/>
  <c r="A706" i="2"/>
  <c r="A269" i="12"/>
  <c r="A549" i="3" s="1"/>
  <c r="A246" i="12"/>
  <c r="A526" i="3" s="1"/>
  <c r="A684" i="2"/>
  <c r="A77" i="13"/>
  <c r="A233" i="12"/>
  <c r="A514" i="3"/>
  <c r="A671" i="2"/>
  <c r="A69" i="13"/>
  <c r="A217" i="12"/>
  <c r="A498" i="3"/>
  <c r="A663" i="2"/>
  <c r="A61" i="13"/>
  <c r="A490" i="3"/>
  <c r="A209" i="12"/>
  <c r="A655" i="2"/>
  <c r="A21" i="13"/>
  <c r="A169" i="12"/>
  <c r="A450" i="3"/>
  <c r="A410" i="3"/>
  <c r="A129" i="12"/>
  <c r="A575" i="2"/>
  <c r="A394" i="3"/>
  <c r="A113" i="12"/>
  <c r="A559" i="2"/>
  <c r="A386" i="3"/>
  <c r="A105" i="12"/>
  <c r="A551" i="2"/>
  <c r="A350" i="3"/>
  <c r="A69" i="12"/>
  <c r="A515" i="2"/>
  <c r="A111" i="11"/>
  <c r="A317" i="3"/>
  <c r="A36" i="12"/>
  <c r="A482" i="2"/>
  <c r="A273" i="12"/>
  <c r="A553" i="3" s="1"/>
  <c r="A710" i="2"/>
  <c r="T723" i="1"/>
  <c r="A250" i="12"/>
  <c r="A530" i="3" s="1"/>
  <c r="A688" i="2"/>
  <c r="T700" i="1"/>
  <c r="A242" i="12"/>
  <c r="A522" i="3" s="1"/>
  <c r="A680" i="2"/>
  <c r="A81" i="13"/>
  <c r="A237" i="12"/>
  <c r="A518" i="3"/>
  <c r="A675" i="2"/>
  <c r="A510" i="3"/>
  <c r="A229" i="12"/>
  <c r="A73" i="13"/>
  <c r="A221" i="12"/>
  <c r="A502" i="3"/>
  <c r="A667" i="2"/>
  <c r="A65" i="13"/>
  <c r="A494" i="3"/>
  <c r="A659" i="2"/>
  <c r="A213" i="12"/>
  <c r="A57" i="13"/>
  <c r="A486" i="3"/>
  <c r="A205" i="12"/>
  <c r="A651" i="2"/>
  <c r="A49" i="13"/>
  <c r="A478" i="3"/>
  <c r="A197" i="12"/>
  <c r="A643" i="2"/>
  <c r="A41" i="13"/>
  <c r="A470" i="3"/>
  <c r="A189" i="12"/>
  <c r="A635" i="2"/>
  <c r="A33" i="13"/>
  <c r="A462" i="3"/>
  <c r="A181" i="12"/>
  <c r="A627" i="2"/>
  <c r="A25" i="13"/>
  <c r="A454" i="3"/>
  <c r="A173" i="12"/>
  <c r="A619" i="2"/>
  <c r="A17" i="13"/>
  <c r="A446" i="3"/>
  <c r="A165" i="12"/>
  <c r="A611" i="2"/>
  <c r="A438" i="3"/>
  <c r="A157" i="12"/>
  <c r="A603" i="2"/>
  <c r="A430" i="3"/>
  <c r="A595" i="2"/>
  <c r="A149" i="12"/>
  <c r="A422" i="3"/>
  <c r="A141" i="12"/>
  <c r="A587" i="2"/>
  <c r="A414" i="3"/>
  <c r="A133" i="12"/>
  <c r="A579" i="2"/>
  <c r="A125" i="12"/>
  <c r="A406" i="3"/>
  <c r="A571" i="2"/>
  <c r="A398" i="3"/>
  <c r="A117" i="12"/>
  <c r="A563" i="2"/>
  <c r="A390" i="3"/>
  <c r="A109" i="12"/>
  <c r="A555" i="2"/>
  <c r="A380" i="3"/>
  <c r="A99" i="12"/>
  <c r="A545" i="2"/>
  <c r="A370" i="3"/>
  <c r="A89" i="12"/>
  <c r="A535" i="2"/>
  <c r="A362" i="3"/>
  <c r="A81" i="12"/>
  <c r="A527" i="2"/>
  <c r="A354" i="3"/>
  <c r="A73" i="12"/>
  <c r="A519" i="2"/>
  <c r="A346" i="3"/>
  <c r="A65" i="12"/>
  <c r="A511" i="2"/>
  <c r="A345" i="3"/>
  <c r="A64" i="12"/>
  <c r="A510" i="2"/>
  <c r="A344" i="3"/>
  <c r="A63" i="12"/>
  <c r="A509" i="2"/>
  <c r="A343" i="3"/>
  <c r="A62" i="12"/>
  <c r="A508" i="2"/>
  <c r="A342" i="3"/>
  <c r="A61" i="12"/>
  <c r="A507" i="2"/>
  <c r="A341" i="3"/>
  <c r="A60" i="12"/>
  <c r="A506" i="2"/>
  <c r="A59" i="12"/>
  <c r="A340" i="3"/>
  <c r="A505" i="2"/>
  <c r="A126" i="11"/>
  <c r="A332" i="3"/>
  <c r="A497" i="2"/>
  <c r="A51" i="12"/>
  <c r="A645" i="2"/>
  <c r="A122" i="11"/>
  <c r="A328" i="3"/>
  <c r="A47" i="12"/>
  <c r="A114" i="11"/>
  <c r="A320" i="3"/>
  <c r="A39" i="12"/>
  <c r="A485" i="2"/>
  <c r="A106" i="11"/>
  <c r="A312" i="3"/>
  <c r="A31" i="12"/>
  <c r="A477" i="2"/>
  <c r="A120" i="11"/>
  <c r="A326" i="3"/>
  <c r="A45" i="12"/>
  <c r="A491" i="2"/>
  <c r="A112" i="11"/>
  <c r="A318" i="3"/>
  <c r="A37" i="12"/>
  <c r="A483" i="2"/>
  <c r="A104" i="11"/>
  <c r="A310" i="3"/>
  <c r="A29" i="12"/>
  <c r="A475" i="2"/>
  <c r="A110" i="11"/>
  <c r="A35" i="12"/>
  <c r="A316" i="3"/>
  <c r="A481" i="2"/>
  <c r="A102" i="11"/>
  <c r="A27" i="12"/>
  <c r="A308" i="3"/>
  <c r="A473" i="2"/>
  <c r="A339" i="3"/>
  <c r="A58" i="12"/>
  <c r="A504" i="2"/>
  <c r="A125" i="11"/>
  <c r="A331" i="3"/>
  <c r="A50" i="12"/>
  <c r="A496" i="2"/>
  <c r="A117" i="11"/>
  <c r="A323" i="3"/>
  <c r="A42" i="12"/>
  <c r="A488" i="2"/>
  <c r="A109" i="11"/>
  <c r="A315" i="3"/>
  <c r="A34" i="12"/>
  <c r="A480" i="2"/>
  <c r="A101" i="11"/>
  <c r="A307" i="3"/>
  <c r="A26" i="12"/>
  <c r="A472" i="2"/>
  <c r="A338" i="3"/>
  <c r="A57" i="12"/>
  <c r="A503" i="2"/>
  <c r="A124" i="11"/>
  <c r="A330" i="3"/>
  <c r="A49" i="12"/>
  <c r="A116" i="11"/>
  <c r="A322" i="3"/>
  <c r="A41" i="12"/>
  <c r="A487" i="2"/>
  <c r="A108" i="11"/>
  <c r="A314" i="3"/>
  <c r="A33" i="12"/>
  <c r="A100" i="11"/>
  <c r="A306" i="3"/>
  <c r="A25" i="12"/>
  <c r="A471" i="2"/>
  <c r="A322" i="12"/>
  <c r="B759" i="2"/>
  <c r="A131" i="11"/>
  <c r="A337" i="3"/>
  <c r="A56" i="12"/>
  <c r="A502" i="2"/>
  <c r="A123" i="11"/>
  <c r="A329" i="3"/>
  <c r="A48" i="12"/>
  <c r="A494" i="2"/>
  <c r="A115" i="11"/>
  <c r="A321" i="3"/>
  <c r="A40" i="12"/>
  <c r="A486" i="2"/>
  <c r="A107" i="11"/>
  <c r="A313" i="3"/>
  <c r="A32" i="12"/>
  <c r="A478" i="2"/>
  <c r="A99" i="11"/>
  <c r="A305" i="3"/>
  <c r="A24" i="12"/>
  <c r="A470" i="2"/>
  <c r="A12" i="2"/>
  <c r="B13" i="1"/>
  <c r="B12" i="2" s="1"/>
  <c r="A861" i="2"/>
  <c r="B861" i="2" s="1"/>
  <c r="A863" i="2" s="1"/>
  <c r="B863" i="2" s="1"/>
  <c r="A865" i="2" s="1"/>
  <c r="B865" i="2" s="1"/>
  <c r="A867" i="2" s="1"/>
  <c r="B867" i="2" s="1"/>
  <c r="A869" i="2" s="1"/>
  <c r="B869" i="2" s="1"/>
  <c r="A870" i="2" s="1"/>
  <c r="B870" i="2" s="1"/>
  <c r="A871" i="2" s="1"/>
  <c r="B871" i="2" s="1"/>
  <c r="A872" i="2" s="1"/>
  <c r="B872" i="2" s="1"/>
  <c r="A873" i="2" s="1"/>
  <c r="B873" i="2" s="1"/>
  <c r="A874" i="2" s="1"/>
  <c r="B874" i="2" s="1"/>
  <c r="A875" i="2" s="1"/>
  <c r="B875" i="2" s="1"/>
  <c r="A876" i="2" s="1"/>
  <c r="B876" i="2" s="1"/>
  <c r="A877" i="2" s="1"/>
  <c r="B877" i="2" s="1"/>
  <c r="A878" i="2" s="1"/>
  <c r="B878" i="2" s="1"/>
  <c r="A879" i="2" s="1"/>
  <c r="B879" i="2" s="1"/>
  <c r="A880" i="2" s="1"/>
  <c r="B880" i="2" s="1"/>
  <c r="A881" i="2" s="1"/>
  <c r="B881" i="2" s="1"/>
  <c r="A882" i="2" s="1"/>
  <c r="B882" i="2" s="1"/>
  <c r="A883" i="2" s="1"/>
  <c r="B883" i="2" s="1"/>
  <c r="A884" i="2" s="1"/>
  <c r="B884" i="2" s="1"/>
  <c r="A885" i="2" s="1"/>
  <c r="B885" i="2" s="1"/>
  <c r="A886" i="2" s="1"/>
  <c r="B886" i="2" s="1"/>
  <c r="A887" i="2" s="1"/>
  <c r="B887" i="2" s="1"/>
  <c r="A888" i="2" s="1"/>
  <c r="B888" i="2" s="1"/>
  <c r="A889" i="2" s="1"/>
  <c r="B889" i="2" s="1"/>
  <c r="A890" i="2" s="1"/>
  <c r="B890" i="2" s="1"/>
  <c r="A891" i="2" s="1"/>
  <c r="B891" i="2" s="1"/>
  <c r="A892" i="2" s="1"/>
  <c r="B892" i="2" s="1"/>
  <c r="A893" i="2" s="1"/>
  <c r="B893" i="2" s="1"/>
  <c r="A894" i="2" s="1"/>
  <c r="B894" i="2" s="1"/>
  <c r="A895" i="2" s="1"/>
  <c r="B895" i="2" s="1"/>
  <c r="A896" i="2" s="1"/>
  <c r="B896" i="2" s="1"/>
  <c r="A897" i="2" s="1"/>
  <c r="B897" i="2" s="1"/>
  <c r="A898" i="2" s="1"/>
  <c r="B898" i="2" s="1"/>
  <c r="A899" i="2" s="1"/>
  <c r="B899" i="2" s="1"/>
  <c r="A900" i="2" s="1"/>
  <c r="B900" i="2" s="1"/>
  <c r="A860" i="2"/>
  <c r="B860" i="2" s="1"/>
  <c r="A862" i="2" s="1"/>
  <c r="B862" i="2" s="1"/>
  <c r="A864" i="2" s="1"/>
  <c r="B864" i="2" s="1"/>
  <c r="A866" i="2" s="1"/>
  <c r="B866" i="2" s="1"/>
  <c r="A868" i="2" s="1"/>
  <c r="B868" i="2" s="1"/>
  <c r="G23" i="3"/>
  <c r="G74" i="13"/>
  <c r="G75" i="13" s="1"/>
  <c r="G76" i="13" s="1"/>
  <c r="G77" i="13" s="1"/>
  <c r="G78" i="13" s="1"/>
  <c r="G79" i="13" s="1"/>
  <c r="G80" i="13" s="1"/>
  <c r="G81" i="13" s="1"/>
  <c r="G82" i="13" s="1"/>
  <c r="G73" i="13"/>
  <c r="A595" i="12" l="1"/>
  <c r="B595" i="12"/>
  <c r="A1014" i="2"/>
  <c r="B1014" i="2"/>
  <c r="F216" i="12"/>
  <c r="A96" i="12"/>
  <c r="A377" i="3"/>
  <c r="A542" i="2"/>
  <c r="B551" i="1"/>
  <c r="A383" i="3"/>
  <c r="A102" i="12"/>
  <c r="A548" i="2"/>
  <c r="B557" i="1"/>
  <c r="A240" i="12"/>
  <c r="A678" i="2"/>
  <c r="B322" i="12"/>
  <c r="A760" i="2"/>
  <c r="A596" i="12" l="1"/>
  <c r="B596" i="12"/>
  <c r="A1015" i="2"/>
  <c r="B1015" i="2"/>
  <c r="F217" i="12"/>
  <c r="K216" i="12"/>
  <c r="B96" i="12"/>
  <c r="B377" i="3"/>
  <c r="B542" i="2"/>
  <c r="A552" i="1"/>
  <c r="A323" i="12"/>
  <c r="B760" i="2"/>
  <c r="B383" i="3"/>
  <c r="B102" i="12"/>
  <c r="B548" i="2"/>
  <c r="A558" i="1"/>
  <c r="B597" i="12" l="1"/>
  <c r="A597" i="12"/>
  <c r="B1016" i="2"/>
  <c r="A1016" i="2"/>
  <c r="F218" i="12"/>
  <c r="K217" i="12"/>
  <c r="A761" i="2"/>
  <c r="B323" i="12"/>
  <c r="A378" i="3"/>
  <c r="A97" i="12"/>
  <c r="A543" i="2"/>
  <c r="A103" i="12"/>
  <c r="A384" i="3"/>
  <c r="A549" i="2"/>
  <c r="B598" i="12" l="1"/>
  <c r="A598" i="12"/>
  <c r="A1017" i="2"/>
  <c r="B1017" i="2"/>
  <c r="F219" i="12"/>
  <c r="K218" i="12"/>
  <c r="A324" i="12"/>
  <c r="B761" i="2"/>
  <c r="B1018" i="2" l="1"/>
  <c r="A1018" i="2"/>
  <c r="F220" i="12"/>
  <c r="K219" i="12"/>
  <c r="B324" i="12"/>
  <c r="A762" i="2"/>
  <c r="B1019" i="2" l="1"/>
  <c r="A1019" i="2"/>
  <c r="F221" i="12"/>
  <c r="K220" i="12"/>
  <c r="A325" i="12"/>
  <c r="B762" i="2"/>
  <c r="A1020" i="2" l="1"/>
  <c r="B1020" i="2" s="1"/>
  <c r="B1021" i="2" s="1"/>
  <c r="B1022" i="2" s="1"/>
  <c r="K221" i="12"/>
  <c r="F222" i="12"/>
  <c r="A763" i="2"/>
  <c r="B325" i="12"/>
  <c r="B1023" i="2" l="1"/>
  <c r="A1023" i="2"/>
  <c r="A1022" i="2"/>
  <c r="A1021" i="2"/>
  <c r="F223" i="12"/>
  <c r="K222" i="12"/>
  <c r="A326" i="12"/>
  <c r="B763" i="2"/>
  <c r="A1024" i="2" l="1"/>
  <c r="B1024" i="2"/>
  <c r="F224" i="12"/>
  <c r="K223" i="12"/>
  <c r="B326" i="12"/>
  <c r="A764" i="2"/>
  <c r="B1025" i="2" l="1"/>
  <c r="A1025" i="2"/>
  <c r="K224" i="12"/>
  <c r="F225" i="12"/>
  <c r="A327" i="12"/>
  <c r="B764" i="2"/>
  <c r="B1026" i="2" l="1"/>
  <c r="A1026" i="2"/>
  <c r="K225" i="12"/>
  <c r="F226" i="12"/>
  <c r="A765" i="2"/>
  <c r="B327" i="12"/>
  <c r="B1027" i="2" l="1"/>
  <c r="A1027" i="2"/>
  <c r="K226" i="12"/>
  <c r="F227" i="12"/>
  <c r="A328" i="12"/>
  <c r="B765" i="2"/>
  <c r="A1028" i="2" l="1"/>
  <c r="B1028" i="2"/>
  <c r="K227" i="12"/>
  <c r="F228" i="12"/>
  <c r="A766" i="2"/>
  <c r="B328" i="12"/>
  <c r="A1029" i="2" l="1"/>
  <c r="B1029" i="2"/>
  <c r="A1030" i="2" s="1"/>
  <c r="B1030" i="2" s="1"/>
  <c r="A1031" i="2" s="1"/>
  <c r="B1031" i="2" s="1"/>
  <c r="A1032" i="2" s="1"/>
  <c r="B1032" i="2" s="1"/>
  <c r="A1033" i="2" s="1"/>
  <c r="B1033" i="2" s="1"/>
  <c r="A1034" i="2" s="1"/>
  <c r="B1034" i="2" s="1"/>
  <c r="A1035" i="2" s="1"/>
  <c r="B1035" i="2" s="1"/>
  <c r="A1036" i="2" s="1"/>
  <c r="B1036" i="2" s="1"/>
  <c r="A1037" i="2" s="1"/>
  <c r="B1037" i="2" s="1"/>
  <c r="A1038" i="2" s="1"/>
  <c r="B1038" i="2" s="1"/>
  <c r="F229" i="12"/>
  <c r="K228" i="12"/>
  <c r="A329" i="12"/>
  <c r="B766" i="2"/>
  <c r="K229" i="12" l="1"/>
  <c r="F230" i="12"/>
  <c r="A767" i="2"/>
  <c r="B329" i="12"/>
  <c r="K230" i="12" l="1"/>
  <c r="F231" i="12"/>
  <c r="A330" i="12"/>
  <c r="B767" i="2"/>
  <c r="F232" i="12" l="1"/>
  <c r="K231" i="12"/>
  <c r="B330" i="12"/>
  <c r="A768" i="2"/>
  <c r="A331" i="12" s="1"/>
  <c r="K232" i="12" l="1"/>
  <c r="F233" i="12"/>
  <c r="F234" i="12" l="1"/>
  <c r="K233" i="12"/>
  <c r="F235" i="12" l="1"/>
  <c r="K234" i="12"/>
  <c r="K235" i="12" l="1"/>
  <c r="F236" i="12"/>
  <c r="K236" i="12" l="1"/>
  <c r="F237" i="12"/>
  <c r="F238" i="12" l="1"/>
  <c r="K237" i="12"/>
  <c r="K238" i="12" l="1"/>
  <c r="F239" i="12"/>
  <c r="K239" i="12" l="1"/>
  <c r="F240" i="12"/>
  <c r="F241" i="12" l="1"/>
  <c r="K240" i="12"/>
  <c r="F242" i="12" l="1"/>
  <c r="K241" i="12"/>
  <c r="K242" i="12" l="1"/>
  <c r="F243" i="12"/>
  <c r="F244" i="12" l="1"/>
  <c r="K243" i="12"/>
  <c r="F245" i="12" l="1"/>
  <c r="K244" i="12"/>
  <c r="F246" i="12" l="1"/>
  <c r="K245" i="12"/>
  <c r="F247" i="12" l="1"/>
  <c r="K246" i="12"/>
  <c r="F248" i="12" l="1"/>
  <c r="K247" i="12"/>
  <c r="F249" i="12" l="1"/>
  <c r="K248" i="12"/>
  <c r="F250" i="12" l="1"/>
  <c r="K249" i="12"/>
  <c r="K250" i="12" l="1"/>
  <c r="F251" i="12"/>
  <c r="F252" i="12" l="1"/>
  <c r="K251" i="12"/>
  <c r="K252" i="12" l="1"/>
  <c r="F253" i="12"/>
  <c r="K253" i="12" l="1"/>
  <c r="F254" i="12"/>
  <c r="K254" i="12" l="1"/>
  <c r="F255" i="12"/>
  <c r="F256" i="12" l="1"/>
  <c r="K255" i="12"/>
  <c r="K256" i="12" l="1"/>
  <c r="F257" i="12"/>
  <c r="F258" i="12" l="1"/>
  <c r="K257" i="12"/>
  <c r="K258" i="12" l="1"/>
  <c r="F259" i="12"/>
  <c r="K259" i="12" l="1"/>
  <c r="F260" i="12"/>
  <c r="F261" i="12" l="1"/>
  <c r="K260" i="12"/>
  <c r="F262" i="12" l="1"/>
  <c r="K261" i="12"/>
  <c r="K262" i="12" l="1"/>
  <c r="F263" i="12"/>
  <c r="K263" i="12" l="1"/>
  <c r="F264" i="12"/>
  <c r="F265" i="12" l="1"/>
  <c r="K264" i="12"/>
  <c r="K265" i="12" l="1"/>
  <c r="F266" i="12"/>
  <c r="K266" i="12" l="1"/>
  <c r="F267" i="12"/>
  <c r="F268" i="12" l="1"/>
  <c r="K267" i="12"/>
  <c r="F269" i="12" l="1"/>
  <c r="K268" i="12"/>
  <c r="F270" i="12" l="1"/>
  <c r="K269" i="12"/>
  <c r="K270" i="12" l="1"/>
  <c r="F271" i="12"/>
  <c r="F272" i="12" l="1"/>
  <c r="K271" i="12"/>
  <c r="K272" i="12" l="1"/>
  <c r="F273" i="12"/>
  <c r="K273" i="12" l="1"/>
  <c r="F274" i="12"/>
  <c r="F275" i="12" l="1"/>
  <c r="K274" i="12"/>
  <c r="K275" i="12" l="1"/>
  <c r="F276" i="12"/>
  <c r="F277" i="12" l="1"/>
  <c r="K276" i="12"/>
  <c r="K277" i="12" l="1"/>
  <c r="F278" i="12"/>
  <c r="F279" i="12" l="1"/>
  <c r="K278" i="12"/>
  <c r="K279" i="12" l="1"/>
  <c r="F280" i="12"/>
  <c r="F281" i="12" l="1"/>
  <c r="K280" i="12"/>
  <c r="F282" i="12" l="1"/>
  <c r="K281" i="12"/>
  <c r="F283" i="12" l="1"/>
  <c r="K282" i="12"/>
  <c r="K283" i="12" l="1"/>
  <c r="F284" i="12"/>
  <c r="F285" i="12" l="1"/>
  <c r="K284" i="12"/>
  <c r="K285" i="12" l="1"/>
  <c r="F286" i="12"/>
  <c r="K286" i="12" l="1"/>
  <c r="F287" i="12"/>
  <c r="K287" i="12" l="1"/>
  <c r="F288" i="12"/>
  <c r="F289" i="12" l="1"/>
  <c r="K288" i="12"/>
  <c r="F290" i="12" l="1"/>
  <c r="K289" i="12"/>
  <c r="K290" i="12" l="1"/>
  <c r="F291" i="12"/>
  <c r="K291" i="12" l="1"/>
  <c r="F292" i="12"/>
  <c r="F293" i="12" l="1"/>
  <c r="K292" i="12"/>
  <c r="K293" i="12" l="1"/>
  <c r="F294" i="12"/>
  <c r="K294" i="12" l="1"/>
  <c r="F295" i="12"/>
  <c r="K295" i="12" l="1"/>
  <c r="F296" i="12"/>
  <c r="K296" i="12" l="1"/>
  <c r="F297" i="12"/>
  <c r="K297" i="12" l="1"/>
  <c r="F298" i="12"/>
  <c r="F299" i="12" l="1"/>
  <c r="K298" i="12"/>
  <c r="K299" i="12" l="1"/>
  <c r="F300" i="12"/>
  <c r="F301" i="12" l="1"/>
  <c r="K300" i="12"/>
  <c r="K301" i="12" l="1"/>
  <c r="F302" i="12"/>
  <c r="K302" i="12" l="1"/>
  <c r="F303" i="12"/>
  <c r="F304" i="12" l="1"/>
  <c r="K303" i="12"/>
  <c r="K304" i="12" l="1"/>
  <c r="F305" i="12"/>
  <c r="F306" i="12" l="1"/>
  <c r="K305" i="12"/>
  <c r="F307" i="12" l="1"/>
  <c r="K306" i="12"/>
  <c r="F308" i="12" l="1"/>
  <c r="K307" i="12"/>
  <c r="K308" i="12" l="1"/>
  <c r="F309" i="12"/>
  <c r="K309" i="12" l="1"/>
  <c r="F310" i="12"/>
  <c r="K310" i="12" l="1"/>
  <c r="F311" i="12"/>
  <c r="F312" i="12" l="1"/>
  <c r="K311" i="12"/>
  <c r="K312" i="12" l="1"/>
  <c r="F313" i="12"/>
  <c r="K313" i="12" l="1"/>
  <c r="F314" i="12"/>
  <c r="F315" i="12" l="1"/>
  <c r="K314" i="12"/>
  <c r="K315" i="12" l="1"/>
  <c r="F316" i="12"/>
  <c r="K316" i="12" l="1"/>
  <c r="F317" i="12"/>
  <c r="K317" i="12" l="1"/>
  <c r="F318" i="12"/>
  <c r="F319" i="12" l="1"/>
  <c r="K318" i="12"/>
  <c r="K319" i="12" l="1"/>
  <c r="F320" i="12"/>
  <c r="F321" i="12" l="1"/>
  <c r="K320" i="12"/>
  <c r="F322" i="12" l="1"/>
  <c r="K321" i="12"/>
  <c r="K322" i="12" l="1"/>
  <c r="F323" i="12"/>
  <c r="F324" i="12" l="1"/>
  <c r="K323" i="12"/>
  <c r="F325" i="12" l="1"/>
  <c r="K324" i="12"/>
  <c r="K325" i="12" l="1"/>
  <c r="F326" i="12"/>
  <c r="K326" i="12" l="1"/>
  <c r="F327" i="12"/>
  <c r="F328" i="12" l="1"/>
  <c r="K328" i="12" s="1"/>
  <c r="K327" i="12"/>
  <c r="J578" i="12" l="1"/>
  <c r="E578" i="12" l="1"/>
  <c r="E101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Antonio Zuluaga Guerrero</author>
  </authors>
  <commentList>
    <comment ref="F553" authorId="0" shapeId="0" xr:uid="{00000000-0006-0000-0100-000001000000}">
      <text>
        <r>
          <rPr>
            <sz val="9"/>
            <color indexed="81"/>
            <rFont val="Tahoma"/>
            <family val="2"/>
          </rPr>
          <t>Aplica a partir del 1 de febrero de 2018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Antonio Zuluaga Guerrero</author>
  </authors>
  <commentList>
    <comment ref="F107" authorId="0" shapeId="0" xr:uid="{00000000-0006-0000-0200-000001000000}">
      <text>
        <r>
          <rPr>
            <sz val="9"/>
            <color indexed="81"/>
            <rFont val="Tahoma"/>
            <family val="2"/>
          </rPr>
          <t>Aplica a partir del 1 de febrero de 2018</t>
        </r>
      </text>
    </comment>
  </commentList>
</comments>
</file>

<file path=xl/sharedStrings.xml><?xml version="1.0" encoding="utf-8"?>
<sst xmlns="http://schemas.openxmlformats.org/spreadsheetml/2006/main" count="4934" uniqueCount="249">
  <si>
    <t xml:space="preserve"> </t>
  </si>
  <si>
    <t>INGRESO AL PRODUCTOR</t>
  </si>
  <si>
    <t>IVA (16%)</t>
  </si>
  <si>
    <t>PRECIO VENTA</t>
  </si>
  <si>
    <t>USD/BL</t>
  </si>
  <si>
    <t>MORICHE</t>
  </si>
  <si>
    <t>JAZMIN</t>
  </si>
  <si>
    <t>RUBIALES</t>
  </si>
  <si>
    <t>VIGENCIA</t>
  </si>
  <si>
    <t>$/GLN</t>
  </si>
  <si>
    <t>TARIFA DE ENTREGA LOCAL               (Refinería Barrancabermeja)</t>
  </si>
  <si>
    <t>CAÑO SUR</t>
  </si>
  <si>
    <t>Los precios de facturación son los vigentes en la fecha de despacho del producto y pueden variar sin previo aviso.
Precio del producto entregado unicamente en la Refinería de Barrancabermeja</t>
  </si>
  <si>
    <t>* Precio equivalente por Tonelada $ 978.486,42</t>
  </si>
  <si>
    <t>PRECIO</t>
  </si>
  <si>
    <t>10,49˚ - 10,0˚</t>
  </si>
  <si>
    <t>9,99˚ - 9,5˚</t>
  </si>
  <si>
    <t>9,49˚ - 9,0˚</t>
  </si>
  <si>
    <t>8,99˚ - 8,5˚</t>
  </si>
  <si>
    <t>8,49˚ - 8,0˚</t>
  </si>
  <si>
    <r>
      <t>10,99</t>
    </r>
    <r>
      <rPr>
        <b/>
        <sz val="12"/>
        <rFont val="Calibri"/>
        <family val="2"/>
      </rPr>
      <t>˚</t>
    </r>
    <r>
      <rPr>
        <b/>
        <sz val="12"/>
        <rFont val="Arial"/>
        <family val="2"/>
      </rPr>
      <t xml:space="preserve"> - 10,5˚</t>
    </r>
  </si>
  <si>
    <r>
      <t>Mayor a 11</t>
    </r>
    <r>
      <rPr>
        <b/>
        <sz val="12"/>
        <rFont val="Calibri"/>
        <family val="2"/>
      </rPr>
      <t>˚</t>
    </r>
  </si>
  <si>
    <t>BASE LIVIANA PARA IFO</t>
  </si>
  <si>
    <t>PRECIO USD/BL*</t>
  </si>
  <si>
    <t>* Conforme a lo dispuesto en la oferta de disponibilidad de producto</t>
  </si>
  <si>
    <t>Los valores del ajuste por calidad son los vigentes en la fecha de despacho del producto y pueden variar sin previo aviso.
Precio del producto entregado unicamente en la Refinería de Barrancabermeja</t>
  </si>
  <si>
    <t>USD / BL</t>
  </si>
  <si>
    <t>* Aplica unicamente para la Base liviana para IFO</t>
  </si>
  <si>
    <t>Escala de ajuste por calidad API*</t>
  </si>
  <si>
    <t>FÓRMULA</t>
  </si>
  <si>
    <t>Fuel Oil N°6 3%S USGC - 9,0</t>
  </si>
  <si>
    <t>Fuel Oil N°6 3%S USGC - 12,0</t>
  </si>
  <si>
    <t>Fuel Oil N°6 3%S USGC - 22,0</t>
  </si>
  <si>
    <t>Fuel Oil N°6 3%S USGC - 14,5</t>
  </si>
  <si>
    <t>Nota: La fórmula se aplica tomando como referencia último dato disponible del indicador de la publicación Platts al momento del cálculo.</t>
  </si>
  <si>
    <t>Fuel Oil N°6 3%S USGC - 11,0 (vigencia 1 de Jun. al 31 Ago. 2014)</t>
  </si>
  <si>
    <t>Fuel Oil N°6 3%S USGC - 12,0 (vigencia 1 de Jun. al 31 Ago. 2014)</t>
  </si>
  <si>
    <t>Fuel Oil N°6 3%S USGC - 23,0 (vigencia 1 de Jun. al 31 Ago. 2014)</t>
  </si>
  <si>
    <t>Fuel Oil N°6 3%S USGC - 14,5 (vigencia 1 de Jun. al 31 Ago. 2014)</t>
  </si>
  <si>
    <t>Fuel Oil N°6 3%S USGC - 11,0 (vigencia 1 Sept. al 31 Dic. 2014)</t>
  </si>
  <si>
    <t>Fuel Oil N°6 3%S USGC - 12,0 (vigencia 1 Sept. al 31 Dic. 2014)</t>
  </si>
  <si>
    <t>Fuel Oil N°6 3%S USGC - 23,0 (vigencia 1 Sept. al 31 Dic. 2014)</t>
  </si>
  <si>
    <t>Fuel Oil N°6 3%S USGC - 14,5 (vigencia 1 Sept. al 31 Dic. 2014)</t>
  </si>
  <si>
    <t>PORCIÓN IVA</t>
  </si>
  <si>
    <t>Fuel Oil N°6 3%S USGC - 6,72 (vigencia 1 Ene. al 31 Mar. 2015)</t>
  </si>
  <si>
    <t>Fuel Oil N°6 3%S USGC - 7,99 (vigencia 1 Ene. al 31 Mar. 2015)</t>
  </si>
  <si>
    <t>Fuel Oil N°6 3%S USGC - 11,0 (vigencia 1 Ene. al 31 Mar. 2015)</t>
  </si>
  <si>
    <t>Fuel Oil N°6 3%S USGC - 11,0 hasta un mínimo de  27,50 USD/Bl (vigencia 1 Feb. al 31 Mar. 2015)</t>
  </si>
  <si>
    <t>Fuel Oil N°6 3%S USGC - 6,72 hasta un mínimo de  27,50 USD/Bl (vigencia 1 Feb. al 31 Mar. 2015)</t>
  </si>
  <si>
    <t>7,99˚ - 7,5˚</t>
  </si>
  <si>
    <t>7,49˚ - 6,5˚</t>
  </si>
  <si>
    <t>CASTILLA*</t>
  </si>
  <si>
    <t>Fuel Oil N°6 3%S USGC - 7,99 hasta un mínimo de  27,50 USD/Bl (vigencia 1 Feb. al 31 Mar. 2015)*</t>
  </si>
  <si>
    <t>* ECOPETROL S.A.,  se permite informar a los interesados en la adquisición de Crudo Castilla en boca de pozo, que la presente estructura de precio aplica para las ventas nacionales, previa manifestación y  aceptación de compra de los interesados, bajo condiciones de calidad actuales del campo. Para mayor información por favor comunicarse con su ejecutivo de cuenta.</t>
  </si>
  <si>
    <t>Fuel Oil N°6 3%S USGC - 7,98 hasta un mínimo de  27,50 USD/Bl (vigencia 1 al 30 Abr. 2015)</t>
  </si>
  <si>
    <t>Fuel Oil N°6 3%S USGC - 6,72 hasta un mínimo de  27,50 USD/Bl (vigencia 1 al 30 Abr. 2015)</t>
  </si>
  <si>
    <t>Fuel Oil N°6 3%S USGC - 4,95 hasta un mínimo de  27,50 USD/Bl (vigencia 1 al 31 Abr 2015)*</t>
  </si>
  <si>
    <r>
      <t>Mayor a 11,5</t>
    </r>
    <r>
      <rPr>
        <b/>
        <sz val="12"/>
        <rFont val="Calibri"/>
        <family val="2"/>
      </rPr>
      <t>˚</t>
    </r>
  </si>
  <si>
    <r>
      <t>11,5</t>
    </r>
    <r>
      <rPr>
        <b/>
        <sz val="12"/>
        <rFont val="Calibri"/>
        <family val="2"/>
      </rPr>
      <t>˚</t>
    </r>
    <r>
      <rPr>
        <b/>
        <sz val="12"/>
        <rFont val="Arial"/>
        <family val="2"/>
      </rPr>
      <t xml:space="preserve"> - 10,6˚</t>
    </r>
  </si>
  <si>
    <t>10,5˚ - 9,6˚</t>
  </si>
  <si>
    <t>9,5˚ - 8,6˚</t>
  </si>
  <si>
    <t>Menor a '8,5˚</t>
  </si>
  <si>
    <t>* Aplica unicamente para el Fuel Oil entregado en llenadero de Barrancabermeja</t>
  </si>
  <si>
    <t>Precio Piso</t>
  </si>
  <si>
    <t>11,5˚ - 10,6˚</t>
  </si>
  <si>
    <t>10,5˚ a 9,6˚</t>
  </si>
  <si>
    <t>Mayor a 11,5˚</t>
  </si>
  <si>
    <t>Rango API</t>
  </si>
  <si>
    <t>Crudo MAYA CIF MEXICO USGC - 10 hasta un mínimo de  27,50 USD/Bl (vigencia 1 al 31 May. 2015)</t>
  </si>
  <si>
    <t>Crudo MAYA CIF MEXICO USGC - 8,66 hasta un mínimo de  27,50 USD/Bl (vigencia 1 al 31 May. 2015)</t>
  </si>
  <si>
    <t>Crudo MAYA CIF MEXICO USGC - 8,64 hasta un mínimo de  27,50 USD/Bl (vigencia 1 al 31 May. 2015)</t>
  </si>
  <si>
    <t>en Función del FO No.6 3% USGC</t>
  </si>
  <si>
    <t>INGRESO AL PRODUCTOR **</t>
  </si>
  <si>
    <t>Crudo MAYA CIF MEXICO USGC - 10 hasta un mínimo de  27,50 USD/Bl (vigencia 1 al 30 Jun. 2015)</t>
  </si>
  <si>
    <t>Crudo MAYA CIF MEXICO USGC - 8,66 hasta un mínimo de  27,50 USD/Bl (vigencia 1 al 30 Jun. 2015)</t>
  </si>
  <si>
    <t>Crudo MAYA CIF MEXICO USGC - 8,64 hasta un mínimo de  27,50 USD/Bl (vigencia 1 al 30 Jun. 2015)</t>
  </si>
  <si>
    <t>Crudo MAYA CIF MEXICO USGC - 9,7 hasta un mínimo de  27,50 USD/Bl (vigencia 1 al 31 Jul. 2015)</t>
  </si>
  <si>
    <t>Crudo MAYA CIF MEXICO USGC - 8,66 hasta un mínimo de  27,50 USD/Bl (vigencia 1 al 31 Jul. 2015)</t>
  </si>
  <si>
    <t>Crudo MAYA CIF MEXICO USGC - 8,64 hasta un mínimo de  27,50 USD/Bl (vigencia 1 al 31 Jul. 2015)</t>
  </si>
  <si>
    <t xml:space="preserve">El COMPRADOR se compromete a destinar la Base Pesada para IFO’s  adquirida exclusivamente para atender sus necesidades de materia prima para la preparación de combustible marino del tipo IFO. </t>
  </si>
  <si>
    <t>Crudo MAYA CIF MEXICO USGC -23,20 hasta un mínimo de  27,50 USD/Bl (vigencia 10 al 31 Jul. 2015)</t>
  </si>
  <si>
    <t>Crudo MAYA CIF MEXICO USGC - 8,66 hasta un mínimo de  27,50 USD/Bl (vigencia 1 al 09 Jul. 2015)</t>
  </si>
  <si>
    <t>Crudo MAYA CIF MEXICO USGC - 9,5 hasta un mínimo de  27,50 USD/Bl (vigencia 1 al 31 Ago. 2015)</t>
  </si>
  <si>
    <t>Crudo MAYA CIF MEXICO USGC -21,09 hasta un mínimo de  27,50 USD/Bl (vigencia 1 al 31 Ago. 2015)</t>
  </si>
  <si>
    <t>Crudo MAYA CIF MEXICO USGC - 8,64 hasta un mínimo de  27,50 USD/Bl (vigencia 1 al 31 Ago. 2015)</t>
  </si>
  <si>
    <t>Crudo ICE BRENT - 18,74 hasta un mínimo de  27,50 USD/Bl (vigencia 1 al 30 Sept. 2015)</t>
  </si>
  <si>
    <t>Crudo ICE BRENT - 29,74 hasta un mínimo de  27,50 USD/Bl (vigencia 1 al 30 Sept. 2015)</t>
  </si>
  <si>
    <t>Crudo ICE BRENT - 16,88 hasta un mínimo de  27,50 USD/Bl (vigencia 1 al 30 Sept. 2015)</t>
  </si>
  <si>
    <t>Crudo ICE BRENT - 18,74 hasta un mínimo de  27,50 USD/Bl (vigencia 1 al 31 Octubre 2015)</t>
  </si>
  <si>
    <t>Crudo ICE BRENT - 29,74 hasta un mínimo de  27,50 USD/Bl (vigencia 1 al 31 Octubre 2015)</t>
  </si>
  <si>
    <t>Crudo ICE BRENT - 16,88 hasta un mínimo de  27,50 USD/Bl (vigencia 1 al 31 Octubre 2015)</t>
  </si>
  <si>
    <t>Crudo ICE BRENT - 17,43 hasta un mínimo de  27,50 USD/Bl (vigencia 1 al 30 Noviembre 2015)</t>
  </si>
  <si>
    <t>Crudo ICE BRENT - 17 hasta un mínimo de  27,50 USD/Bl (vigencia 1 al 30 Noviembre 2015)</t>
  </si>
  <si>
    <t>Crudo ICE BRENT - 16,88 hasta un mínimo de  27,50 USD/Bl (vigencia 1 al 30 Noviembre 2015)</t>
  </si>
  <si>
    <t>Indicador - $ 10.40 USD/BL</t>
  </si>
  <si>
    <t>Indicador - $ 7.10 USD/BL</t>
  </si>
  <si>
    <t>Indicador - $ 8.30 USD/BL</t>
  </si>
  <si>
    <t>Indicador - $ 6.50 USD/BL</t>
  </si>
  <si>
    <t>Menor o igual a 9,5˚</t>
  </si>
  <si>
    <t>Crudo ICE BRENT - 17,43 hasta un mínimo de  27,50 USD/Bl (vigencia 1 al 31 Diciembre 2015)</t>
  </si>
  <si>
    <t>Crudo ICE BRENT - 17 hasta un mínimo de  27,50 USD/Bl (vigencia 1 al 31 Diciembre 2015)</t>
  </si>
  <si>
    <t>Crudo ICE BRENT - 16,88 hasta un mínimo de  27,50 USD/Bl (vigencia 1 al 31 Diciembre 2015)</t>
  </si>
  <si>
    <t>Crudo ICE BRENT - 17,43 hasta un mínimo de  26 USD/Bl (vigencia 1 al 31 Enero 2016)</t>
  </si>
  <si>
    <t>Crudo ICE BRENT - 17 hasta un mínimo de  26 USD/Bl (vigencia 1 al 31 Enero 2016)</t>
  </si>
  <si>
    <t>Crudo ICE BRENT - 16,88 hasta un mínimo de  26 USD/Bl (vigencia 1 al 31 Enero 2016)</t>
  </si>
  <si>
    <t>FORMULA</t>
  </si>
  <si>
    <t>Platts No.6 3%  - 9 USD/BL</t>
  </si>
  <si>
    <t>Platts No.6 3%  - 18 USD/BL</t>
  </si>
  <si>
    <t>Crudo ICE BRENT - 17 hasta un mínimo de  23 USD/Bl (vigencia 1 al 31 Enero 2016)</t>
  </si>
  <si>
    <t>Crudo ICE BRENT - 17 hasta un mínimo de  26 USD/Bl (vigencia 1 al 11 Enero 2016)</t>
  </si>
  <si>
    <t>Crudo ICE BRENT - 17,43 hasta un mínimo de  26 USD/Bl (vigencia 1 al 29 Febrero 2016)</t>
  </si>
  <si>
    <t>Crudo ICE BRENT - 17 hasta un mínimo de  23 USD/Bl (vigencia 1 al 29 febrero 2016)</t>
  </si>
  <si>
    <t>Crudo ICE BRENT - 16,88 hasta un mínimo de  26 USD/Bl (vigencia 1 al 29 febrero 2016)</t>
  </si>
  <si>
    <t>Crudo ICE BRENT - 16,12  hasta un mínimo de  26 USD/Bl (vigencia 1 al 29 Febrero 2016)</t>
  </si>
  <si>
    <t>Crudo ICE BRENT - 15,35 hasta un mínimo de  23 USD/Bl (vigencia 1 al 29 febrero 2016)</t>
  </si>
  <si>
    <t>Crudo ICE BRENT - 14,41  hasta un mínimo de  26 USD/Bl (vigencia 1 al 31 Marzo 2016)</t>
  </si>
  <si>
    <t>Crudo ICE BRENT - 14,77  hasta un mínimo de  23 USD/Bl (vigencia 1 al 31 Marzo 2016)</t>
  </si>
  <si>
    <t>Crudo ICE BRENT - 17,38  hasta un mínimo de  26 USD/Bl (vigencia 1 al 31 Marzo 2016)</t>
  </si>
  <si>
    <t>COP/BL</t>
  </si>
  <si>
    <t>Crudo ICE BRENT - 14,21  hasta un mínimo de  23 USD/Bl (vigencia 1 al 30 Abril 2016)</t>
  </si>
  <si>
    <t>Crudo ICE BRENT - 14,41  hasta un mínimo de  26 USD/Bl (vigencia 1 al 30 Abril 2016)</t>
  </si>
  <si>
    <t>Crudo ICE BRENT - 17,38  hasta un mínimo de  26 USD/Bl (vigencia 1 al 30 Abril 2016)</t>
  </si>
  <si>
    <t>Crudo ICE BRENT - 14,41  hasta un mínimo de  26 USD/Bl (vigencia 1 al 31 Mayo 2016)</t>
  </si>
  <si>
    <t>Crudo ICE BRENT - 14,21  hasta un mínimo de  23 USD/Bl (vigencia 1 al 31 Mayo 2016)</t>
  </si>
  <si>
    <t>Crudo ICE BRENT - 17,38  hasta un mínimo de  26 USD/Bl (vigencia 1 al 31 Mayo 2016)</t>
  </si>
  <si>
    <t>Crudo ICE BRENT - 15,92 hasta un mínimo de  24 USD/Bl (vigencia 1 al 30 Junio 2016)</t>
  </si>
  <si>
    <t>Crudo ICE BRENT - 12,63  hasta un mínimo de  24 USD/Bl (vigencia 1 al 30 Junio 2016)</t>
  </si>
  <si>
    <t>Crudo ICE BRENT - 15,04  hasta un mínimo de  24 USD/Bl (vigencia 1 al 30 Junio 2016)</t>
  </si>
  <si>
    <t>Los precios de facturación son los vigentes en la fecha de despacho del producto y pueden variar sin previo aviso.
Precio del producto entregado unicamente en la Refinería de Cartagena</t>
  </si>
  <si>
    <t>TARIFA DE ENTREGA LOCAL               (Refinería Cartagena)</t>
  </si>
  <si>
    <t>*</t>
  </si>
  <si>
    <t>* Tarifa de entrega vigente al momento de la entrega</t>
  </si>
  <si>
    <t>Platts No.2 - 6 USD/BL * TRM dia del cálculo</t>
  </si>
  <si>
    <t>Platts No.6 3%  - 15 USD/BL</t>
  </si>
  <si>
    <t>Platts No.6 3%  - 8 USD/BL</t>
  </si>
  <si>
    <t>Crudo ICE BRENT - 14,98 hasta un mínimo de  24 USD/Bl (vigencia 15 al 31 Julio 2016)</t>
  </si>
  <si>
    <t>Crudo ICE BRENT - 13,17 hasta un mínimo de  24 USD/Bl (vigencia 1 al 14 Julio 2016)</t>
  </si>
  <si>
    <t>Crudo ICE BRENT - 12,63 hasta un mínimo de  24 USD/Bl (vigencia 15 al 31 Julio 2016)</t>
  </si>
  <si>
    <t>Crudo ICE BRENT - 9,13 hasta un mínimo de  24 USD/Bl (vigencia 1 al 14 Julio 2016)</t>
  </si>
  <si>
    <t>Crudo ICE BRENT - 13,12 hasta un mínimo de  24 USD/Bl (vigencia 15 al 31 Julio 2016)</t>
  </si>
  <si>
    <t>Crudo ICE BRENT - 7,22 hasta un mínimo de  24 USD/Bl (vigencia 1 al 14 Julio 2016)</t>
  </si>
  <si>
    <t>Crudo ICE BRENT - 14,98 hasta un mínimo de  24 USD/Bl (vigencia 1 al 31 Agosto 2016)</t>
  </si>
  <si>
    <t>Crudo ICE BRENT - 12,63 hasta un mínimo de  24 USD/Bl (vigencia 1 al 31 Agosto 2016)</t>
  </si>
  <si>
    <t>Crudo ICE BRENT - 11,10 hasta un mínimo de  24 USD/Bl (vigencia 1 al 31 Agosto 2016)</t>
  </si>
  <si>
    <t>Crudo ICE BRENT - 14,98 hasta un mínimo de  24 USD/Bl (vigencia 1 al 30 de  Septiembre 2016)</t>
  </si>
  <si>
    <t>Crudo ICE BRENT - 12,63 hasta un mínimo de  24 USD/Bl (vigencia 1 al 30 de Septiembre 2016)</t>
  </si>
  <si>
    <t>Crudo ICE BRENT - 11,10 hasta un mínimo de  24 USD/Bl (vigencia 1 al 30 de Septiembre 2016)</t>
  </si>
  <si>
    <t>Crudo ICE BRENT - 14,98 hasta un mínimo de  24 USD/Bl (vigencia 1 al 31 de  Octubre 2016)</t>
  </si>
  <si>
    <t>Crudo ICE BRENT - 13,63 hasta un mínimo de  24 USD/Bl (vigencia 1 al 31 de Octubre 2016)</t>
  </si>
  <si>
    <t>Crudo ICE BRENT - 11,05 hasta un mínimo de  24 USD/Bl (vigencia 1 al 31 de Octubre 2016)</t>
  </si>
  <si>
    <t>Crudo ICE BRENT - 14,98 hasta un mínimo de  24 USD/Bl (vigencia 1 al 30 de Noviembre 2016)</t>
  </si>
  <si>
    <t>Crudo ICE BRENT - 13,63 hasta un mínimo de  24 USD/Bl (vigencia 1 al 30 de Noviembre 2016)</t>
  </si>
  <si>
    <t>Crudo ICE BRENT - 11,05 hasta un mínimo de  24 USD/Bl (vigencia 1 al 30 de Noviembre 2016)</t>
  </si>
  <si>
    <t>Crudo ICE BRENT - 14,98 hasta un mínimo de  24 USD/Bl (vigencia 1 al 31 de Diciembre 2016)</t>
  </si>
  <si>
    <t>Crudo ICE BRENT - 13,63 hasta un mínimo de  24 USD/Bl (vigencia 1 al 31 de Diciembre 2016)</t>
  </si>
  <si>
    <t>Crudo ICE BRENT - 11,05 hasta un mínimo de  24 USD/Bl (vigencia 1 al 31 de Diciembre 2016)</t>
  </si>
  <si>
    <t>IVA</t>
  </si>
  <si>
    <t>Crudo ICE BRENT - 14,11 hasta un mínimo de  24 USD/Bl (vigencia 1 al 31 de Enero 2017)</t>
  </si>
  <si>
    <t>Crudo ICE BRENT - 13,63 hasta un mínimo de  24 USD/Bl (vigencia 1 al 31 de Enero 2017)</t>
  </si>
  <si>
    <t>Crudo ICE BRENT - 11,05 hasta un mínimo de  24 USD/Bl (vigencia 1 al 31 de Enero 2017)</t>
  </si>
  <si>
    <t xml:space="preserve">IVA </t>
  </si>
  <si>
    <t>Platts No.6 3%  - 11 USD/BL</t>
  </si>
  <si>
    <t>IMPUESTO AL CARBONO***</t>
  </si>
  <si>
    <t xml:space="preserve">
 En consecuencia el reaprovisionamiento de combustibles de estos buques no será objeto de cobro del impuesto al carbono. Ley 1819 de 2016</t>
  </si>
  <si>
    <t>Platts HSFO  - 9 USD/BL</t>
  </si>
  <si>
    <t>Platts HSFO  - 11 USD/BL</t>
  </si>
  <si>
    <t>Platts No.2 - 10 USD/BL * TRM dia del cálculo</t>
  </si>
  <si>
    <t>**** Los precios de Fuel Oil No. 6 y Base Pesada para IFOS, solamente aplican para el mercado de Bunkers</t>
  </si>
  <si>
    <t>*** Los precios de Fuel Oil No. 6 y Base Pesada para IFOS, solamente aplican para el mercado de Bunkers</t>
  </si>
  <si>
    <t>Crudo ICE BRENT - 12,68 hasta un mínimo de  24 USD/Bl (vigencia al 30 de junio 2017)</t>
  </si>
  <si>
    <t>Crudo ICE BRENT - 12,38 hasta un mínimo de  24 USD/Bl (vigencia 30 de junio 2017)</t>
  </si>
  <si>
    <t>Crudo ICE BRENT - 10,31 hasta un mínimo de  24 USD/Bl (vigencia a junio 2017)</t>
  </si>
  <si>
    <t>Platts HSFO  - 10 USD/BL</t>
  </si>
  <si>
    <t>Los precios de facturación son los vigentes en la fecha de despacho del producto y pueden variar sin previo aviso.</t>
  </si>
  <si>
    <t>Crudo ICE BRENT - 9,92 hasta un mínimo de  24 USD/Bl (vigencia al 30 de septiembre 2017)</t>
  </si>
  <si>
    <t>Crudo ICE BRENT - 11,50 hasta un mínimo de  24 USD/Bl (vigencia 30 de septiembre 2017)</t>
  </si>
  <si>
    <t>Crudo ICE BRENT - 8,27 hasta un mínimo de  24 USD/Bl (vigencia 30 de septiembre 2017)</t>
  </si>
  <si>
    <t>Platts HSFO  - 7 USD/BL</t>
  </si>
  <si>
    <t>Platts HSFO  - 8 USD/BL</t>
  </si>
  <si>
    <t>Platts No.2 - 8 USD/BL * TRM dia del cálculo</t>
  </si>
  <si>
    <t>*** La venta de combustibles utilizados para reaprovisionamiento de los buques en tráfico internacional es considerada como una exportación.</t>
  </si>
  <si>
    <t>Crudo ICE BRENT - 8,67 hasta un mínimo de  24 USD/Bl (vigencia al 31 de diciembre 2017)</t>
  </si>
  <si>
    <t>Crudo ICE BRENT - 9,87 hasta un mínimo de  24 USD/Bl (vigencia 31 de diciembre 2017)</t>
  </si>
  <si>
    <t>Crudo ICE BRENT - 6,93 hasta un mínimo de  24 USD/Bl (vigencia 30 de diciembre 2017)</t>
  </si>
  <si>
    <t>Crudo ICE BRENT - 8,67 hasta un mínimo de  24 USD/Bl (vigencia al 31 de marzo 2018)</t>
  </si>
  <si>
    <t>Crudo ICE BRENT - 11,37 hasta un mínimo de  24 USD/Bl (vigencia al 31 de marzo 2018)</t>
  </si>
  <si>
    <t>Crudo ICE BRENT - 8,43 hasta un mínimo de  24 USD/Bl (vigencia al 31 de marzo 2018)</t>
  </si>
  <si>
    <t>Crudo ICE BRENT - 8,67 (vigencia al 30 de junio 2018)</t>
  </si>
  <si>
    <t>Crudo ICE BRENT - 10,13 (vigencia al 30 de junio 2018)</t>
  </si>
  <si>
    <t>Crudo ICE BRENT - 8,43  (vigencia al 30 de junio 2018)</t>
  </si>
  <si>
    <t>Crudo ICE BRENT - 8,43 (vigencia al 30 de junio 2018)</t>
  </si>
  <si>
    <t xml:space="preserve">**Precio para ventas spot con destino a Bunkers y/o mercado industrial. </t>
  </si>
  <si>
    <t>Fuel Oil No. 4 Apiay</t>
  </si>
  <si>
    <t>Fuel Oil No. 4 Orito</t>
  </si>
  <si>
    <t>Platts No.2 + 1 USD/BL * TRM dia del cálculo</t>
  </si>
  <si>
    <t>Crudo ICE BRENT - 10,13 (vigencia al 30 de septiembre 2018)</t>
  </si>
  <si>
    <t>Crudo ICE BRENT - 8,43 (vigencia al 30 de septiembre 2018)</t>
  </si>
  <si>
    <t>Crudo ICE BRENT - 6,00 (vigencia al 30 de septiembre 2018)</t>
  </si>
  <si>
    <t>** Estos precios no aplican para producto que se utilice con destino a Refinación. Entregas sujetas previa confirmación mensual de disponibilidad de cada uno de los crudos**</t>
  </si>
  <si>
    <t>Platts HSFO  - 4 USD/BL</t>
  </si>
  <si>
    <r>
      <t>INGRESO AL PRODUCTOR</t>
    </r>
    <r>
      <rPr>
        <b/>
        <sz val="14"/>
        <rFont val="Arial"/>
        <family val="2"/>
      </rPr>
      <t xml:space="preserve"> *</t>
    </r>
  </si>
  <si>
    <r>
      <t xml:space="preserve">PRECIO </t>
    </r>
    <r>
      <rPr>
        <b/>
        <sz val="12"/>
        <rFont val="Arial"/>
        <family val="2"/>
      </rPr>
      <t>**</t>
    </r>
  </si>
  <si>
    <r>
      <t xml:space="preserve">Los precios de facturación son los vigentes en la fecha de despacho del producto y pueden variar sin previo aviso - </t>
    </r>
    <r>
      <rPr>
        <i/>
        <sz val="10"/>
        <color indexed="21"/>
        <rFont val="Arial"/>
        <family val="2"/>
      </rPr>
      <t>(Aplica la TRM de la fecha de entrega</t>
    </r>
    <r>
      <rPr>
        <sz val="10"/>
        <color indexed="21"/>
        <rFont val="Arial"/>
        <family val="2"/>
      </rPr>
      <t>)</t>
    </r>
  </si>
  <si>
    <r>
      <t xml:space="preserve">De acuerdo con la normatividad vigente el fuel oil con contenido de azufre mayor a 1.5%, no podrá ser utilizado para hornos, calderas ni quemadores, </t>
    </r>
    <r>
      <rPr>
        <sz val="9"/>
        <color indexed="21"/>
        <rFont val="Arial"/>
        <family val="2"/>
      </rPr>
      <t xml:space="preserve"> l</t>
    </r>
    <r>
      <rPr>
        <sz val="9"/>
        <color indexed="8"/>
        <rFont val="Arial"/>
        <family val="2"/>
      </rPr>
      <t xml:space="preserve">os precios de facturación son los vigentes en la fecha de despacho del producto y pueden variar sin previo aviso - </t>
    </r>
    <r>
      <rPr>
        <sz val="9"/>
        <color indexed="21"/>
        <rFont val="Arial"/>
        <family val="2"/>
      </rPr>
      <t>(Aplica la TRM de la fecha de entrega)</t>
    </r>
  </si>
  <si>
    <r>
      <t>Sin perjuicio de lo anterior, ECOPETROL podrá solicitar al COMPRADOR las evidencias que se requieran para comprobar que la Base Pesada para IFO´s COMPRADA fue utilizada para la preparación de combustibles marinos del tipo IFO</t>
    </r>
    <r>
      <rPr>
        <sz val="11"/>
        <color indexed="8"/>
        <rFont val="Arial"/>
        <family val="2"/>
      </rPr>
      <t>.</t>
    </r>
  </si>
  <si>
    <t>Crudo ICE BRENT - 6,00 (vigencia al 31 de diciembre 2018)</t>
  </si>
  <si>
    <t>Crudo ICE BRENT - 10,13 (vigencia al 31 de diciembre 2018)</t>
  </si>
  <si>
    <t>Crudo ICE BRENT - 8,43 (vigencia al 31 de diciembre 2018)</t>
  </si>
  <si>
    <t>Resolución DIAN 000009 de 2019</t>
  </si>
  <si>
    <t>Crudo ICE BRENT - 6,00 (vigencia al 31 de marzo de 2019)</t>
  </si>
  <si>
    <t>Crudo ICE BRENT - 10,13 (vigencia al 31 de marzo de 2019)</t>
  </si>
  <si>
    <t>Crudo ICE BRENT - 8,43 (vigencia al 31 de marzo de 2019)</t>
  </si>
  <si>
    <t>Platts HSFO  - 8,5 USD/BL</t>
  </si>
  <si>
    <t>Platts No.2 - 2 USD/BL * TRM dia del cálculo</t>
  </si>
  <si>
    <t>Crudo ICE BRENT - 4,00 (vigencia al 30 de junio de 2019)</t>
  </si>
  <si>
    <t>No se realiza publcación de precio teniendo en cuenta que este producto no se esta comercializando.</t>
  </si>
  <si>
    <t>Crudo ICE BRENT - 8,13 (vigencia al 30 de junio de 2019)</t>
  </si>
  <si>
    <t xml:space="preserve">No se realiza publcación de precio para el crudo Rubiales teniendo en cuenta que no se está comercializando </t>
  </si>
  <si>
    <t>Crudo ICE BRENT - 4,00 (vigencia al 30 de septiembre de 2019)</t>
  </si>
  <si>
    <t>Crudo ICE BRENT - 6,89 (vigencia al 30 de septiembre de 2019)</t>
  </si>
  <si>
    <t>Platts No.2 - 3 USD/BL * TRM dia del cálculo</t>
  </si>
  <si>
    <t xml:space="preserve">  </t>
  </si>
  <si>
    <t>Platts HSFO  - 7,34 USD/BL</t>
  </si>
  <si>
    <t>Resolución DIAN 000009 de 31 Ene 2020</t>
  </si>
  <si>
    <t>Platts HSFO   USD/BL</t>
  </si>
  <si>
    <t>Platts HSFO  - 3,4 USD/BL</t>
  </si>
  <si>
    <t>Platts HSFO  - 2,9 USD/BL</t>
  </si>
  <si>
    <t>*****Resolución 000007 de la DIAN 29 ENE 2021</t>
  </si>
  <si>
    <t>Platts HSFO  - 3,8 USD/BL</t>
  </si>
  <si>
    <t>Platts HSFO   -1,4 USD/BL</t>
  </si>
  <si>
    <t>Platts HSFO   -0,8 USD/BL</t>
  </si>
  <si>
    <t>Platts No.2 - 3 USD/BL * TRM****</t>
  </si>
  <si>
    <t>Platts No.2 + 1 USD/BL * TRM****</t>
  </si>
  <si>
    <t>*****Resolución 000019 de la DIAN 28 ENE 2022</t>
  </si>
  <si>
    <t>l</t>
  </si>
  <si>
    <t>****La TRM promedio semanal utilizada corresponde a la misma semana de referencia del indicador</t>
  </si>
  <si>
    <t>Platts HSFO + 0,55 USD/BL</t>
  </si>
  <si>
    <t>Platts HSFO + 3,55 USD/BL</t>
  </si>
  <si>
    <t>Ley 2277 Diciembre 2022</t>
  </si>
  <si>
    <t>*****Resolución 000012 de la DIAN 31 ENE 2023</t>
  </si>
  <si>
    <t>Los precios de facturación son los vigentes en la fecha de despacho del producto y pueden variar sin previo aviso.
Precio del producto entregado unicamente en Refineria de Apiay</t>
  </si>
  <si>
    <t>** Entregado en Apiay</t>
  </si>
  <si>
    <t>COP/BL Desde Mayo de 2023 $/GL</t>
  </si>
  <si>
    <t>Hasta 30 de septiembre 2023 (COP/TON), desde 01 de octubre de 2023 (COP/KG)</t>
  </si>
  <si>
    <t>Platts No.2 + (Mas) 1 (un) USD/BL * TRM****</t>
  </si>
  <si>
    <t>Platts No.2 - (Menos) 3 (tres) USD/BL * TRM****</t>
  </si>
  <si>
    <t>Platts HSFO + (Mas) 2 (dos) USD/BL * TRM****</t>
  </si>
  <si>
    <t>Hasta 31 de marzo de 2025 sujeto a cambio en cualquier momento</t>
  </si>
  <si>
    <t>Hasta 30 de Junio de 2025 sujeto a cambio en cualquier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</si>
</sst>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mmmm\ d\,\ yyyy"/>
    <numFmt numFmtId="167" formatCode="_-* #,##0.00\ _P_t_s_-;\-* #,##0.00\ _P_t_s_-;_-* &quot;-&quot;??\ _P_t_s_-;_-@_-"/>
    <numFmt numFmtId="168" formatCode="0.00000"/>
    <numFmt numFmtId="169" formatCode="0.0000"/>
    <numFmt numFmtId="170" formatCode="_(* #,##0.0_);_(* \(#,##0.0\);_(* &quot;-&quot;??_);_(@_)"/>
    <numFmt numFmtId="171" formatCode="_(* #,##0_);_(* \(#,##0\);_(* &quot;-&quot;??_);_(@_)"/>
    <numFmt numFmtId="172" formatCode="0.000"/>
    <numFmt numFmtId="173" formatCode="_(* #,##0.00_);_(* \(#,##0.00\);_(* &quot;-&quot;_);_(@_)"/>
    <numFmt numFmtId="174" formatCode="_(* #,##0.0000_);_(* \(#,##0.0000\);_(* &quot;-&quot;_);_(@_)"/>
    <numFmt numFmtId="175" formatCode="General_)"/>
    <numFmt numFmtId="176" formatCode="_-* #,##0.00\ _p_t_a_-;\-* #,##0.00\ _p_t_a_-;_-* &quot;-&quot;??\ _p_t_a_-;_-@_-"/>
    <numFmt numFmtId="177" formatCode="_ * #,##0.00_ ;_ * \-#,##0.00_ ;_ * &quot;-&quot;??_ ;_ @_ "/>
    <numFmt numFmtId="178" formatCode="_(* #,##0.0000_);_(* \(#,##0.0000\);_(* &quot;-&quot;??_);_(@_)"/>
    <numFmt numFmtId="179" formatCode="_-* #,##0.0000_-;\-* #,##0.0000_-;_-* &quot;-&quot;????_-;_-@_-"/>
    <numFmt numFmtId="180" formatCode="_(* #,##0.00000_);_(* \(#,##0.00000\);_(* &quot;-&quot;??_);_(@_)"/>
    <numFmt numFmtId="181" formatCode="d\.mmm\.yyyy"/>
    <numFmt numFmtId="182" formatCode="dd\.mmm\.yyyy"/>
    <numFmt numFmtId="183" formatCode="[$-F800]dddd\,\ mmmm\ dd\,\ yyyy"/>
  </numFmts>
  <fonts count="6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indexed="8"/>
      <name val="Arial"/>
      <family val="2"/>
    </font>
    <font>
      <b/>
      <sz val="12"/>
      <name val="Calibri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i/>
      <sz val="10"/>
      <color indexed="21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MS Sans Serif"/>
      <family val="2"/>
    </font>
    <font>
      <sz val="7"/>
      <name val="Small Fonts"/>
      <family val="2"/>
    </font>
    <font>
      <b/>
      <sz val="8"/>
      <name val="Times New Roman"/>
      <family val="1"/>
    </font>
    <font>
      <sz val="8"/>
      <name val="Helv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4"/>
      <color rgb="FF004236"/>
      <name val="Arial"/>
      <family val="2"/>
    </font>
    <font>
      <sz val="9"/>
      <color theme="1"/>
      <name val="Calibri"/>
      <family val="2"/>
      <scheme val="minor"/>
    </font>
    <font>
      <b/>
      <sz val="10"/>
      <color rgb="FF004236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sz val="14"/>
      <color rgb="FF000000"/>
      <name val="Calibri"/>
      <family val="2"/>
    </font>
    <font>
      <b/>
      <sz val="9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10"/>
      <color rgb="FFFF0000"/>
      <name val="Arial"/>
      <family val="2"/>
    </font>
    <font>
      <i/>
      <sz val="11"/>
      <color theme="4"/>
      <name val="Arial"/>
      <family val="2"/>
    </font>
    <font>
      <i/>
      <sz val="11"/>
      <color theme="3" tint="-0.249977111117893"/>
      <name val="Arial"/>
      <family val="2"/>
    </font>
    <font>
      <i/>
      <sz val="11"/>
      <color rgb="FFFF0000"/>
      <name val="Arial"/>
      <family val="2"/>
    </font>
    <font>
      <sz val="11"/>
      <color theme="3"/>
      <name val="Arial"/>
      <family val="2"/>
    </font>
    <font>
      <i/>
      <sz val="10"/>
      <color rgb="FF0070C0"/>
      <name val="Arial"/>
      <family val="2"/>
    </font>
    <font>
      <i/>
      <sz val="9"/>
      <color theme="1"/>
      <name val="Arial"/>
      <family val="2"/>
    </font>
    <font>
      <sz val="10"/>
      <color rgb="FF004236"/>
      <name val="Arial"/>
      <family val="2"/>
    </font>
    <font>
      <sz val="9"/>
      <color rgb="FF004236"/>
      <name val="Arial"/>
      <family val="2"/>
    </font>
    <font>
      <u/>
      <sz val="11"/>
      <color theme="10"/>
      <name val="Arial"/>
      <family val="2"/>
    </font>
    <font>
      <sz val="11"/>
      <color rgb="FF004236"/>
      <name val="Arial"/>
      <family val="2"/>
    </font>
    <font>
      <i/>
      <sz val="10"/>
      <color theme="0" tint="-0.249977111117893"/>
      <name val="Arial"/>
      <family val="2"/>
    </font>
    <font>
      <sz val="10"/>
      <name val="Calibri"/>
      <family val="2"/>
      <scheme val="minor"/>
    </font>
    <font>
      <sz val="10"/>
      <color theme="0" tint="-0.249977111117893"/>
      <name val="Arial"/>
      <family val="2"/>
    </font>
    <font>
      <sz val="9"/>
      <color theme="0" tint="-0.249977111117893"/>
      <name val="Arial"/>
      <family val="2"/>
    </font>
    <font>
      <sz val="10"/>
      <color theme="0" tint="-0.34998626667073579"/>
      <name val="Arial"/>
      <family val="2"/>
    </font>
    <font>
      <b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</borders>
  <cellStyleXfs count="178">
    <xf numFmtId="0" fontId="0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7" fillId="0" borderId="0">
      <protection locked="0"/>
    </xf>
    <xf numFmtId="0" fontId="18" fillId="0" borderId="0">
      <protection locked="0"/>
    </xf>
    <xf numFmtId="0" fontId="18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26" fillId="0" borderId="0" applyNumberFormat="0" applyFill="0" applyBorder="0" applyAlignment="0" applyProtection="0"/>
    <xf numFmtId="165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175" fontId="1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7" fillId="0" borderId="0">
      <protection locked="0"/>
    </xf>
    <xf numFmtId="37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5" fontId="21" fillId="0" borderId="0">
      <alignment horizontal="left"/>
    </xf>
    <xf numFmtId="38" fontId="22" fillId="0" borderId="0"/>
    <xf numFmtId="9" fontId="25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wrapText="1"/>
      <protection hidden="1"/>
    </xf>
    <xf numFmtId="166" fontId="29" fillId="0" borderId="0" xfId="0" quotePrefix="1" applyNumberFormat="1" applyFont="1" applyAlignment="1" applyProtection="1">
      <alignment horizontal="center"/>
      <protection hidden="1"/>
    </xf>
    <xf numFmtId="167" fontId="1" fillId="0" borderId="0" xfId="47" applyProtection="1">
      <protection hidden="1"/>
    </xf>
    <xf numFmtId="166" fontId="29" fillId="0" borderId="0" xfId="98" quotePrefix="1" applyNumberFormat="1" applyFont="1" applyProtection="1">
      <protection hidden="1"/>
    </xf>
    <xf numFmtId="14" fontId="0" fillId="0" borderId="1" xfId="0" applyNumberFormat="1" applyBorder="1" applyProtection="1">
      <protection hidden="1"/>
    </xf>
    <xf numFmtId="0" fontId="30" fillId="0" borderId="0" xfId="0" applyFont="1" applyProtection="1">
      <protection hidden="1"/>
    </xf>
    <xf numFmtId="0" fontId="31" fillId="2" borderId="0" xfId="0" applyFont="1" applyFill="1" applyAlignment="1" applyProtection="1">
      <alignment horizontal="center" vertical="center" wrapText="1"/>
      <protection hidden="1"/>
    </xf>
    <xf numFmtId="0" fontId="5" fillId="4" borderId="1" xfId="98" quotePrefix="1" applyFont="1" applyFill="1" applyBorder="1" applyAlignment="1" applyProtection="1">
      <alignment horizontal="center" vertical="center" wrapText="1"/>
      <protection hidden="1"/>
    </xf>
    <xf numFmtId="0" fontId="4" fillId="4" borderId="1" xfId="98" quotePrefix="1" applyFont="1" applyFill="1" applyBorder="1" applyAlignment="1" applyProtection="1">
      <alignment horizontal="center" vertical="center" wrapText="1"/>
      <protection hidden="1"/>
    </xf>
    <xf numFmtId="2" fontId="0" fillId="0" borderId="0" xfId="0" applyNumberFormat="1"/>
    <xf numFmtId="170" fontId="25" fillId="0" borderId="0" xfId="21" applyNumberFormat="1" applyFont="1"/>
    <xf numFmtId="14" fontId="32" fillId="0" borderId="1" xfId="0" applyNumberFormat="1" applyFont="1" applyBorder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4" fontId="32" fillId="0" borderId="0" xfId="0" applyNumberFormat="1" applyFont="1" applyProtection="1">
      <protection hidden="1"/>
    </xf>
    <xf numFmtId="165" fontId="33" fillId="0" borderId="1" xfId="21" applyFont="1" applyBorder="1" applyAlignment="1" applyProtection="1">
      <alignment horizontal="center"/>
      <protection hidden="1"/>
    </xf>
    <xf numFmtId="0" fontId="3" fillId="0" borderId="2" xfId="98" quotePrefix="1" applyFont="1" applyBorder="1" applyAlignment="1" applyProtection="1">
      <alignment horizontal="center" vertical="center" wrapText="1"/>
      <protection hidden="1"/>
    </xf>
    <xf numFmtId="14" fontId="34" fillId="0" borderId="1" xfId="0" applyNumberFormat="1" applyFont="1" applyBorder="1" applyProtection="1">
      <protection hidden="1"/>
    </xf>
    <xf numFmtId="14" fontId="34" fillId="0" borderId="0" xfId="0" applyNumberFormat="1" applyFont="1" applyProtection="1">
      <protection hidden="1"/>
    </xf>
    <xf numFmtId="165" fontId="34" fillId="0" borderId="1" xfId="21" applyFont="1" applyBorder="1" applyAlignment="1" applyProtection="1">
      <alignment horizontal="center" vertical="center"/>
      <protection hidden="1"/>
    </xf>
    <xf numFmtId="0" fontId="2" fillId="5" borderId="1" xfId="98" quotePrefix="1" applyFont="1" applyFill="1" applyBorder="1" applyAlignment="1" applyProtection="1">
      <alignment horizontal="center" vertical="center" wrapText="1"/>
      <protection hidden="1"/>
    </xf>
    <xf numFmtId="4" fontId="32" fillId="0" borderId="1" xfId="21" applyNumberFormat="1" applyFont="1" applyBorder="1" applyAlignment="1" applyProtection="1">
      <alignment horizontal="center" vertical="center"/>
      <protection hidden="1"/>
    </xf>
    <xf numFmtId="4" fontId="0" fillId="0" borderId="0" xfId="0" applyNumberFormat="1"/>
    <xf numFmtId="165" fontId="0" fillId="0" borderId="0" xfId="0" applyNumberFormat="1"/>
    <xf numFmtId="172" fontId="0" fillId="0" borderId="0" xfId="0" applyNumberFormat="1"/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14" fontId="0" fillId="0" borderId="1" xfId="0" applyNumberFormat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/>
    <xf numFmtId="0" fontId="28" fillId="6" borderId="0" xfId="0" applyFont="1" applyFill="1"/>
    <xf numFmtId="14" fontId="35" fillId="0" borderId="1" xfId="0" applyNumberFormat="1" applyFont="1" applyBorder="1" applyProtection="1">
      <protection hidden="1"/>
    </xf>
    <xf numFmtId="14" fontId="35" fillId="0" borderId="0" xfId="0" applyNumberFormat="1" applyFont="1" applyProtection="1">
      <protection hidden="1"/>
    </xf>
    <xf numFmtId="165" fontId="35" fillId="0" borderId="1" xfId="21" applyFont="1" applyBorder="1" applyAlignment="1" applyProtection="1">
      <alignment horizontal="center" vertical="center"/>
      <protection hidden="1"/>
    </xf>
    <xf numFmtId="0" fontId="36" fillId="6" borderId="0" xfId="0" applyFont="1" applyFill="1"/>
    <xf numFmtId="0" fontId="36" fillId="0" borderId="0" xfId="0" applyFont="1"/>
    <xf numFmtId="0" fontId="6" fillId="2" borderId="0" xfId="0" applyFont="1" applyFill="1" applyAlignment="1" applyProtection="1">
      <alignment vertical="center" wrapText="1"/>
      <protection hidden="1"/>
    </xf>
    <xf numFmtId="0" fontId="37" fillId="0" borderId="10" xfId="0" applyFont="1" applyBorder="1" applyAlignment="1">
      <alignment horizontal="center" vertical="center"/>
    </xf>
    <xf numFmtId="0" fontId="2" fillId="5" borderId="11" xfId="98" quotePrefix="1" applyFont="1" applyFill="1" applyBorder="1" applyAlignment="1" applyProtection="1">
      <alignment horizontal="center" vertical="center" wrapText="1"/>
      <protection hidden="1"/>
    </xf>
    <xf numFmtId="0" fontId="2" fillId="5" borderId="12" xfId="98" quotePrefix="1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165" fontId="1" fillId="0" borderId="1" xfId="21" applyFont="1" applyBorder="1" applyAlignment="1" applyProtection="1">
      <alignment horizontal="right"/>
      <protection hidden="1"/>
    </xf>
    <xf numFmtId="165" fontId="1" fillId="0" borderId="1" xfId="21" applyFont="1" applyBorder="1" applyProtection="1">
      <protection hidden="1"/>
    </xf>
    <xf numFmtId="169" fontId="1" fillId="0" borderId="1" xfId="98" applyNumberFormat="1" applyBorder="1" applyAlignment="1" applyProtection="1">
      <alignment horizontal="center"/>
      <protection hidden="1"/>
    </xf>
    <xf numFmtId="14" fontId="0" fillId="0" borderId="0" xfId="0" applyNumberFormat="1" applyAlignment="1" applyProtection="1">
      <alignment vertical="center"/>
      <protection hidden="1"/>
    </xf>
    <xf numFmtId="14" fontId="0" fillId="0" borderId="0" xfId="0" applyNumberFormat="1" applyProtection="1">
      <protection hidden="1"/>
    </xf>
    <xf numFmtId="165" fontId="1" fillId="0" borderId="0" xfId="21" applyFont="1" applyBorder="1" applyAlignment="1" applyProtection="1">
      <alignment horizontal="right"/>
      <protection hidden="1"/>
    </xf>
    <xf numFmtId="165" fontId="1" fillId="0" borderId="0" xfId="21" applyFont="1" applyBorder="1" applyProtection="1">
      <protection hidden="1"/>
    </xf>
    <xf numFmtId="169" fontId="1" fillId="0" borderId="0" xfId="98" applyNumberFormat="1" applyAlignment="1" applyProtection="1">
      <alignment horizontal="center"/>
      <protection hidden="1"/>
    </xf>
    <xf numFmtId="0" fontId="38" fillId="4" borderId="1" xfId="98" quotePrefix="1" applyFont="1" applyFill="1" applyBorder="1" applyAlignment="1" applyProtection="1">
      <alignment horizontal="center" vertical="center" wrapText="1"/>
      <protection hidden="1"/>
    </xf>
    <xf numFmtId="165" fontId="35" fillId="0" borderId="0" xfId="21" applyFont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39" fillId="0" borderId="0" xfId="0" applyFont="1" applyProtection="1">
      <protection hidden="1"/>
    </xf>
    <xf numFmtId="0" fontId="39" fillId="0" borderId="0" xfId="0" applyFont="1"/>
    <xf numFmtId="167" fontId="1" fillId="0" borderId="0" xfId="47" applyFont="1" applyProtection="1">
      <protection hidden="1"/>
    </xf>
    <xf numFmtId="0" fontId="40" fillId="0" borderId="0" xfId="0" applyFont="1" applyProtection="1">
      <protection hidden="1"/>
    </xf>
    <xf numFmtId="14" fontId="39" fillId="0" borderId="1" xfId="0" applyNumberFormat="1" applyFont="1" applyBorder="1" applyProtection="1">
      <protection hidden="1"/>
    </xf>
    <xf numFmtId="169" fontId="1" fillId="0" borderId="1" xfId="0" applyNumberFormat="1" applyFont="1" applyBorder="1" applyAlignment="1" applyProtection="1">
      <alignment horizontal="right"/>
      <protection hidden="1"/>
    </xf>
    <xf numFmtId="169" fontId="1" fillId="0" borderId="1" xfId="98" applyNumberFormat="1" applyBorder="1" applyProtection="1">
      <protection hidden="1"/>
    </xf>
    <xf numFmtId="171" fontId="39" fillId="0" borderId="0" xfId="21" applyNumberFormat="1" applyFont="1"/>
    <xf numFmtId="0" fontId="3" fillId="4" borderId="1" xfId="98" quotePrefix="1" applyFont="1" applyFill="1" applyBorder="1" applyAlignment="1" applyProtection="1">
      <alignment horizontal="center" vertical="center" wrapText="1"/>
      <protection hidden="1"/>
    </xf>
    <xf numFmtId="0" fontId="4" fillId="0" borderId="0" xfId="98" quotePrefix="1" applyFont="1" applyAlignment="1" applyProtection="1">
      <alignment horizontal="center" vertical="center" wrapText="1"/>
      <protection hidden="1"/>
    </xf>
    <xf numFmtId="0" fontId="5" fillId="0" borderId="0" xfId="98" quotePrefix="1" applyFont="1" applyAlignment="1" applyProtection="1">
      <alignment horizontal="center" vertical="center" wrapText="1"/>
      <protection hidden="1"/>
    </xf>
    <xf numFmtId="165" fontId="11" fillId="0" borderId="1" xfId="21" applyFont="1" applyBorder="1" applyProtection="1">
      <protection hidden="1"/>
    </xf>
    <xf numFmtId="169" fontId="1" fillId="0" borderId="0" xfId="98" applyNumberFormat="1" applyProtection="1">
      <protection hidden="1"/>
    </xf>
    <xf numFmtId="14" fontId="39" fillId="0" borderId="0" xfId="0" applyNumberFormat="1" applyFont="1" applyProtection="1">
      <protection hidden="1"/>
    </xf>
    <xf numFmtId="0" fontId="39" fillId="0" borderId="0" xfId="0" applyFont="1" applyAlignment="1">
      <alignment vertical="top"/>
    </xf>
    <xf numFmtId="170" fontId="39" fillId="0" borderId="0" xfId="21" applyNumberFormat="1" applyFont="1"/>
    <xf numFmtId="174" fontId="11" fillId="0" borderId="1" xfId="22" applyNumberFormat="1" applyFont="1" applyBorder="1" applyAlignment="1" applyProtection="1">
      <alignment horizontal="right"/>
      <protection hidden="1"/>
    </xf>
    <xf numFmtId="174" fontId="11" fillId="0" borderId="1" xfId="22" applyNumberFormat="1" applyFont="1" applyBorder="1" applyProtection="1">
      <protection hidden="1"/>
    </xf>
    <xf numFmtId="0" fontId="41" fillId="7" borderId="0" xfId="0" applyFont="1" applyFill="1" applyAlignment="1" applyProtection="1">
      <alignment horizontal="center"/>
      <protection hidden="1"/>
    </xf>
    <xf numFmtId="0" fontId="41" fillId="0" borderId="0" xfId="0" applyFont="1" applyProtection="1">
      <protection hidden="1"/>
    </xf>
    <xf numFmtId="0" fontId="40" fillId="0" borderId="0" xfId="0" applyFont="1" applyAlignment="1" applyProtection="1">
      <alignment horizontal="center"/>
      <protection hidden="1"/>
    </xf>
    <xf numFmtId="14" fontId="39" fillId="0" borderId="4" xfId="0" applyNumberFormat="1" applyFont="1" applyBorder="1" applyProtection="1">
      <protection hidden="1"/>
    </xf>
    <xf numFmtId="14" fontId="39" fillId="0" borderId="2" xfId="0" applyNumberFormat="1" applyFont="1" applyBorder="1" applyProtection="1">
      <protection hidden="1"/>
    </xf>
    <xf numFmtId="14" fontId="39" fillId="0" borderId="1" xfId="0" applyNumberFormat="1" applyFont="1" applyBorder="1" applyAlignment="1" applyProtection="1">
      <alignment vertical="center"/>
      <protection hidden="1"/>
    </xf>
    <xf numFmtId="14" fontId="39" fillId="0" borderId="1" xfId="0" applyNumberFormat="1" applyFont="1" applyBorder="1" applyAlignment="1" applyProtection="1">
      <alignment vertical="center" wrapText="1"/>
      <protection hidden="1"/>
    </xf>
    <xf numFmtId="169" fontId="1" fillId="0" borderId="1" xfId="0" applyNumberFormat="1" applyFont="1" applyBorder="1" applyAlignment="1" applyProtection="1">
      <alignment horizontal="right" vertical="center"/>
      <protection hidden="1"/>
    </xf>
    <xf numFmtId="169" fontId="1" fillId="0" borderId="1" xfId="98" applyNumberFormat="1" applyBorder="1" applyAlignment="1" applyProtection="1">
      <alignment vertical="center"/>
      <protection hidden="1"/>
    </xf>
    <xf numFmtId="14" fontId="39" fillId="0" borderId="1" xfId="0" applyNumberFormat="1" applyFont="1" applyBorder="1" applyAlignment="1" applyProtection="1">
      <alignment wrapText="1"/>
      <protection hidden="1"/>
    </xf>
    <xf numFmtId="169" fontId="39" fillId="0" borderId="0" xfId="0" applyNumberFormat="1" applyFont="1" applyProtection="1">
      <protection hidden="1"/>
    </xf>
    <xf numFmtId="169" fontId="33" fillId="0" borderId="1" xfId="0" applyNumberFormat="1" applyFont="1" applyBorder="1" applyAlignment="1" applyProtection="1">
      <alignment horizontal="right" vertical="center"/>
      <protection hidden="1"/>
    </xf>
    <xf numFmtId="169" fontId="1" fillId="0" borderId="0" xfId="0" applyNumberFormat="1" applyFont="1" applyAlignment="1" applyProtection="1">
      <alignment horizontal="right"/>
      <protection hidden="1"/>
    </xf>
    <xf numFmtId="0" fontId="5" fillId="4" borderId="3" xfId="98" quotePrefix="1" applyFont="1" applyFill="1" applyBorder="1" applyAlignment="1" applyProtection="1">
      <alignment horizontal="center" vertical="center" wrapText="1"/>
      <protection hidden="1"/>
    </xf>
    <xf numFmtId="0" fontId="4" fillId="4" borderId="5" xfId="98" quotePrefix="1" applyFont="1" applyFill="1" applyBorder="1" applyAlignment="1" applyProtection="1">
      <alignment horizontal="center" vertical="center" wrapText="1"/>
      <protection hidden="1"/>
    </xf>
    <xf numFmtId="0" fontId="5" fillId="4" borderId="5" xfId="98" quotePrefix="1" applyFont="1" applyFill="1" applyBorder="1" applyAlignment="1" applyProtection="1">
      <alignment horizontal="center" vertical="center" wrapText="1"/>
      <protection hidden="1"/>
    </xf>
    <xf numFmtId="0" fontId="39" fillId="0" borderId="1" xfId="0" applyFont="1" applyBorder="1" applyProtection="1">
      <protection hidden="1"/>
    </xf>
    <xf numFmtId="169" fontId="1" fillId="0" borderId="3" xfId="98" applyNumberFormat="1" applyBorder="1" applyProtection="1">
      <protection hidden="1"/>
    </xf>
    <xf numFmtId="169" fontId="1" fillId="0" borderId="5" xfId="98" applyNumberFormat="1" applyBorder="1" applyProtection="1">
      <protection hidden="1"/>
    </xf>
    <xf numFmtId="0" fontId="39" fillId="0" borderId="1" xfId="0" applyFont="1" applyBorder="1"/>
    <xf numFmtId="2" fontId="39" fillId="0" borderId="1" xfId="0" applyNumberFormat="1" applyFont="1" applyBorder="1"/>
    <xf numFmtId="2" fontId="39" fillId="0" borderId="0" xfId="0" applyNumberFormat="1" applyFont="1"/>
    <xf numFmtId="2" fontId="39" fillId="8" borderId="1" xfId="0" applyNumberFormat="1" applyFont="1" applyFill="1" applyBorder="1"/>
    <xf numFmtId="165" fontId="11" fillId="0" borderId="1" xfId="21" applyFont="1" applyBorder="1" applyAlignment="1" applyProtection="1">
      <alignment horizontal="right"/>
      <protection hidden="1"/>
    </xf>
    <xf numFmtId="171" fontId="11" fillId="0" borderId="1" xfId="21" applyNumberFormat="1" applyFont="1" applyBorder="1" applyProtection="1">
      <protection hidden="1"/>
    </xf>
    <xf numFmtId="165" fontId="11" fillId="0" borderId="1" xfId="21" applyFont="1" applyFill="1" applyBorder="1" applyAlignment="1" applyProtection="1">
      <alignment horizontal="right"/>
      <protection hidden="1"/>
    </xf>
    <xf numFmtId="171" fontId="11" fillId="0" borderId="1" xfId="21" applyNumberFormat="1" applyFont="1" applyFill="1" applyBorder="1" applyProtection="1">
      <protection hidden="1"/>
    </xf>
    <xf numFmtId="165" fontId="11" fillId="0" borderId="1" xfId="21" applyFont="1" applyFill="1" applyBorder="1" applyProtection="1">
      <protection hidden="1"/>
    </xf>
    <xf numFmtId="165" fontId="39" fillId="0" borderId="1" xfId="21" applyFont="1" applyFill="1" applyBorder="1" applyAlignment="1" applyProtection="1">
      <alignment horizontal="right"/>
      <protection hidden="1"/>
    </xf>
    <xf numFmtId="0" fontId="42" fillId="0" borderId="0" xfId="0" applyFont="1" applyAlignment="1">
      <alignment horizontal="left" vertical="center"/>
    </xf>
    <xf numFmtId="169" fontId="39" fillId="0" borderId="0" xfId="0" applyNumberFormat="1" applyFont="1"/>
    <xf numFmtId="0" fontId="39" fillId="0" borderId="0" xfId="0" applyFont="1" applyAlignment="1" applyProtection="1">
      <alignment vertical="center" wrapText="1"/>
      <protection hidden="1"/>
    </xf>
    <xf numFmtId="166" fontId="29" fillId="0" borderId="0" xfId="98" quotePrefix="1" applyNumberFormat="1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166" fontId="29" fillId="0" borderId="0" xfId="0" quotePrefix="1" applyNumberFormat="1" applyFont="1" applyAlignment="1" applyProtection="1">
      <alignment horizontal="center" vertical="center" wrapText="1"/>
      <protection hidden="1"/>
    </xf>
    <xf numFmtId="0" fontId="5" fillId="0" borderId="6" xfId="98" quotePrefix="1" applyFont="1" applyBorder="1" applyAlignment="1" applyProtection="1">
      <alignment horizontal="center" vertical="center" wrapText="1"/>
      <protection hidden="1"/>
    </xf>
    <xf numFmtId="0" fontId="40" fillId="0" borderId="0" xfId="0" applyFont="1" applyAlignment="1" applyProtection="1">
      <alignment vertical="center" wrapText="1"/>
      <protection hidden="1"/>
    </xf>
    <xf numFmtId="165" fontId="1" fillId="0" borderId="1" xfId="21" applyFont="1" applyBorder="1" applyAlignment="1" applyProtection="1">
      <alignment horizontal="right" vertical="center" wrapText="1"/>
      <protection hidden="1"/>
    </xf>
    <xf numFmtId="165" fontId="1" fillId="0" borderId="1" xfId="21" applyFont="1" applyBorder="1" applyAlignment="1" applyProtection="1">
      <alignment vertical="center" wrapText="1"/>
      <protection hidden="1"/>
    </xf>
    <xf numFmtId="165" fontId="1" fillId="0" borderId="6" xfId="21" applyFont="1" applyFill="1" applyBorder="1" applyAlignment="1" applyProtection="1">
      <alignment vertical="center" wrapText="1"/>
      <protection hidden="1"/>
    </xf>
    <xf numFmtId="0" fontId="39" fillId="0" borderId="0" xfId="0" applyFont="1" applyAlignment="1">
      <alignment vertical="center" wrapText="1"/>
    </xf>
    <xf numFmtId="14" fontId="39" fillId="0" borderId="0" xfId="0" applyNumberFormat="1" applyFont="1"/>
    <xf numFmtId="173" fontId="39" fillId="8" borderId="1" xfId="22" applyNumberFormat="1" applyFont="1" applyFill="1" applyBorder="1" applyAlignment="1">
      <alignment vertical="center" wrapText="1"/>
    </xf>
    <xf numFmtId="173" fontId="39" fillId="0" borderId="6" xfId="22" applyNumberFormat="1" applyFont="1" applyFill="1" applyBorder="1" applyAlignment="1">
      <alignment vertical="center" wrapText="1"/>
    </xf>
    <xf numFmtId="165" fontId="33" fillId="0" borderId="1" xfId="21" applyFont="1" applyBorder="1" applyAlignment="1" applyProtection="1">
      <alignment horizontal="right" vertical="center" wrapText="1"/>
      <protection hidden="1"/>
    </xf>
    <xf numFmtId="14" fontId="39" fillId="0" borderId="0" xfId="0" applyNumberFormat="1" applyFont="1" applyAlignment="1" applyProtection="1">
      <alignment vertical="center" wrapText="1"/>
      <protection hidden="1"/>
    </xf>
    <xf numFmtId="0" fontId="39" fillId="0" borderId="0" xfId="0" applyFont="1" applyAlignment="1">
      <alignment vertical="center"/>
    </xf>
    <xf numFmtId="178" fontId="11" fillId="0" borderId="1" xfId="22" applyNumberFormat="1" applyFont="1" applyBorder="1" applyAlignment="1" applyProtection="1">
      <alignment horizontal="right"/>
      <protection hidden="1"/>
    </xf>
    <xf numFmtId="0" fontId="43" fillId="0" borderId="0" xfId="0" applyFont="1" applyAlignment="1" applyProtection="1">
      <alignment vertical="center"/>
      <protection hidden="1"/>
    </xf>
    <xf numFmtId="2" fontId="39" fillId="9" borderId="1" xfId="0" applyNumberFormat="1" applyFont="1" applyFill="1" applyBorder="1"/>
    <xf numFmtId="165" fontId="11" fillId="9" borderId="1" xfId="21" applyFont="1" applyFill="1" applyBorder="1" applyProtection="1">
      <protection hidden="1"/>
    </xf>
    <xf numFmtId="165" fontId="1" fillId="9" borderId="1" xfId="21" applyFont="1" applyFill="1" applyBorder="1" applyAlignment="1" applyProtection="1">
      <alignment vertical="center" wrapText="1"/>
      <protection hidden="1"/>
    </xf>
    <xf numFmtId="165" fontId="1" fillId="0" borderId="1" xfId="21" applyFont="1" applyFill="1" applyBorder="1" applyAlignment="1" applyProtection="1">
      <alignment vertical="center" wrapText="1"/>
      <protection hidden="1"/>
    </xf>
    <xf numFmtId="178" fontId="11" fillId="0" borderId="1" xfId="22" applyNumberFormat="1" applyFont="1" applyFill="1" applyBorder="1" applyAlignment="1" applyProtection="1">
      <alignment horizontal="right"/>
      <protection hidden="1"/>
    </xf>
    <xf numFmtId="174" fontId="11" fillId="0" borderId="1" xfId="22" applyNumberFormat="1" applyFont="1" applyFill="1" applyBorder="1" applyProtection="1">
      <protection hidden="1"/>
    </xf>
    <xf numFmtId="165" fontId="1" fillId="0" borderId="1" xfId="21" applyFont="1" applyFill="1" applyBorder="1" applyAlignment="1" applyProtection="1">
      <alignment horizontal="right" vertical="center" wrapText="1"/>
      <protection hidden="1"/>
    </xf>
    <xf numFmtId="14" fontId="39" fillId="0" borderId="0" xfId="0" applyNumberFormat="1" applyFont="1" applyAlignment="1" applyProtection="1">
      <alignment vertical="center"/>
      <protection hidden="1"/>
    </xf>
    <xf numFmtId="169" fontId="1" fillId="0" borderId="0" xfId="0" applyNumberFormat="1" applyFont="1" applyAlignment="1" applyProtection="1">
      <alignment horizontal="right" vertical="center"/>
      <protection hidden="1"/>
    </xf>
    <xf numFmtId="169" fontId="1" fillId="0" borderId="0" xfId="98" applyNumberFormat="1" applyAlignment="1" applyProtection="1">
      <alignment vertical="center"/>
      <protection hidden="1"/>
    </xf>
    <xf numFmtId="14" fontId="39" fillId="0" borderId="0" xfId="0" applyNumberFormat="1" applyFont="1" applyAlignment="1" applyProtection="1">
      <alignment wrapText="1"/>
      <protection hidden="1"/>
    </xf>
    <xf numFmtId="169" fontId="33" fillId="0" borderId="0" xfId="0" applyNumberFormat="1" applyFont="1" applyAlignment="1" applyProtection="1">
      <alignment horizontal="right" vertical="center"/>
      <protection hidden="1"/>
    </xf>
    <xf numFmtId="165" fontId="11" fillId="0" borderId="0" xfId="21" applyFont="1" applyFill="1" applyBorder="1" applyProtection="1">
      <protection hidden="1"/>
    </xf>
    <xf numFmtId="178" fontId="11" fillId="0" borderId="0" xfId="22" applyNumberFormat="1" applyFont="1" applyFill="1" applyBorder="1" applyAlignment="1" applyProtection="1">
      <alignment horizontal="right"/>
      <protection hidden="1"/>
    </xf>
    <xf numFmtId="174" fontId="11" fillId="0" borderId="0" xfId="22" applyNumberFormat="1" applyFont="1" applyFill="1" applyBorder="1" applyProtection="1">
      <protection hidden="1"/>
    </xf>
    <xf numFmtId="14" fontId="44" fillId="0" borderId="0" xfId="0" applyNumberFormat="1" applyFont="1" applyProtection="1">
      <protection hidden="1"/>
    </xf>
    <xf numFmtId="0" fontId="39" fillId="0" borderId="0" xfId="0" applyFont="1" applyAlignment="1" applyProtection="1">
      <alignment horizontal="left" vertical="top"/>
      <protection hidden="1"/>
    </xf>
    <xf numFmtId="14" fontId="45" fillId="0" borderId="0" xfId="0" applyNumberFormat="1" applyFont="1" applyAlignment="1" applyProtection="1">
      <alignment horizontal="center" vertical="center" wrapText="1"/>
      <protection hidden="1"/>
    </xf>
    <xf numFmtId="14" fontId="46" fillId="0" borderId="0" xfId="0" applyNumberFormat="1" applyFont="1" applyAlignment="1" applyProtection="1">
      <alignment vertical="center"/>
      <protection hidden="1"/>
    </xf>
    <xf numFmtId="165" fontId="33" fillId="0" borderId="1" xfId="21" applyFont="1" applyFill="1" applyBorder="1" applyAlignment="1" applyProtection="1">
      <alignment horizontal="right" vertical="center" wrapText="1"/>
      <protection hidden="1"/>
    </xf>
    <xf numFmtId="43" fontId="43" fillId="0" borderId="0" xfId="0" applyNumberFormat="1" applyFont="1" applyAlignment="1" applyProtection="1">
      <alignment vertical="center"/>
      <protection hidden="1"/>
    </xf>
    <xf numFmtId="165" fontId="11" fillId="0" borderId="1" xfId="21" applyFont="1" applyFill="1" applyBorder="1" applyAlignment="1" applyProtection="1">
      <alignment horizontal="left" indent="1"/>
      <protection hidden="1"/>
    </xf>
    <xf numFmtId="0" fontId="24" fillId="0" borderId="0" xfId="0" applyFont="1" applyAlignment="1" applyProtection="1">
      <alignment vertical="center"/>
      <protection hidden="1"/>
    </xf>
    <xf numFmtId="2" fontId="47" fillId="9" borderId="1" xfId="0" applyNumberFormat="1" applyFont="1" applyFill="1" applyBorder="1"/>
    <xf numFmtId="165" fontId="11" fillId="10" borderId="1" xfId="21" applyFont="1" applyFill="1" applyBorder="1" applyAlignment="1" applyProtection="1">
      <alignment horizontal="right"/>
      <protection hidden="1"/>
    </xf>
    <xf numFmtId="165" fontId="1" fillId="10" borderId="1" xfId="21" applyFont="1" applyFill="1" applyBorder="1" applyAlignment="1" applyProtection="1">
      <alignment horizontal="right" vertical="center" wrapText="1"/>
      <protection hidden="1"/>
    </xf>
    <xf numFmtId="0" fontId="42" fillId="0" borderId="0" xfId="0" applyFont="1"/>
    <xf numFmtId="2" fontId="47" fillId="11" borderId="1" xfId="0" applyNumberFormat="1" applyFont="1" applyFill="1" applyBorder="1"/>
    <xf numFmtId="165" fontId="1" fillId="11" borderId="1" xfId="21" applyFont="1" applyFill="1" applyBorder="1" applyAlignment="1" applyProtection="1">
      <alignment vertical="center" wrapText="1"/>
      <protection hidden="1"/>
    </xf>
    <xf numFmtId="168" fontId="48" fillId="0" borderId="0" xfId="0" applyNumberFormat="1" applyFont="1" applyAlignment="1" applyProtection="1">
      <alignment vertical="center"/>
      <protection hidden="1"/>
    </xf>
    <xf numFmtId="0" fontId="49" fillId="0" borderId="0" xfId="0" applyFont="1"/>
    <xf numFmtId="0" fontId="54" fillId="0" borderId="0" xfId="0" applyFont="1" applyAlignment="1" applyProtection="1">
      <alignment vertical="center"/>
      <protection hidden="1"/>
    </xf>
    <xf numFmtId="10" fontId="48" fillId="0" borderId="0" xfId="177" applyNumberFormat="1" applyFont="1" applyAlignment="1" applyProtection="1">
      <alignment vertical="center"/>
      <protection hidden="1"/>
    </xf>
    <xf numFmtId="179" fontId="43" fillId="0" borderId="0" xfId="0" applyNumberFormat="1" applyFont="1" applyAlignment="1" applyProtection="1">
      <alignment vertical="center"/>
      <protection hidden="1"/>
    </xf>
    <xf numFmtId="2" fontId="56" fillId="0" borderId="0" xfId="0" applyNumberFormat="1" applyFont="1"/>
    <xf numFmtId="2" fontId="57" fillId="0" borderId="0" xfId="0" applyNumberFormat="1" applyFont="1"/>
    <xf numFmtId="169" fontId="58" fillId="0" borderId="0" xfId="98" applyNumberFormat="1" applyFont="1" applyProtection="1">
      <protection hidden="1"/>
    </xf>
    <xf numFmtId="165" fontId="1" fillId="10" borderId="4" xfId="21" applyFont="1" applyFill="1" applyBorder="1" applyAlignment="1" applyProtection="1">
      <alignment horizontal="right" vertical="center" wrapText="1"/>
      <protection hidden="1"/>
    </xf>
    <xf numFmtId="165" fontId="1" fillId="0" borderId="4" xfId="21" applyFont="1" applyFill="1" applyBorder="1" applyAlignment="1" applyProtection="1">
      <alignment vertical="center" wrapText="1"/>
      <protection hidden="1"/>
    </xf>
    <xf numFmtId="165" fontId="1" fillId="11" borderId="4" xfId="21" applyFont="1" applyFill="1" applyBorder="1" applyAlignment="1" applyProtection="1">
      <alignment vertical="center" wrapText="1"/>
      <protection hidden="1"/>
    </xf>
    <xf numFmtId="168" fontId="43" fillId="0" borderId="0" xfId="0" applyNumberFormat="1" applyFont="1" applyAlignment="1" applyProtection="1">
      <alignment vertical="center"/>
      <protection hidden="1"/>
    </xf>
    <xf numFmtId="2" fontId="43" fillId="0" borderId="0" xfId="0" applyNumberFormat="1" applyFont="1" applyAlignment="1" applyProtection="1">
      <alignment vertical="center"/>
      <protection hidden="1"/>
    </xf>
    <xf numFmtId="165" fontId="1" fillId="0" borderId="0" xfId="21" applyFont="1" applyFill="1" applyBorder="1" applyAlignment="1" applyProtection="1">
      <alignment vertical="center" wrapText="1"/>
      <protection hidden="1"/>
    </xf>
    <xf numFmtId="165" fontId="11" fillId="0" borderId="0" xfId="21" applyFont="1" applyFill="1" applyBorder="1" applyAlignment="1" applyProtection="1">
      <alignment horizontal="right"/>
      <protection hidden="1"/>
    </xf>
    <xf numFmtId="165" fontId="11" fillId="0" borderId="0" xfId="21" applyFont="1" applyFill="1" applyBorder="1" applyAlignment="1" applyProtection="1">
      <alignment horizontal="left" indent="1"/>
      <protection hidden="1"/>
    </xf>
    <xf numFmtId="0" fontId="3" fillId="4" borderId="1" xfId="98" quotePrefix="1" applyFont="1" applyFill="1" applyBorder="1" applyAlignment="1" applyProtection="1">
      <alignment horizontal="centerContinuous" vertical="center" wrapText="1"/>
      <protection hidden="1"/>
    </xf>
    <xf numFmtId="43" fontId="39" fillId="0" borderId="0" xfId="0" applyNumberFormat="1" applyFont="1"/>
    <xf numFmtId="180" fontId="1" fillId="0" borderId="1" xfId="0" applyNumberFormat="1" applyFont="1" applyBorder="1" applyAlignment="1" applyProtection="1">
      <alignment horizontal="right"/>
      <protection hidden="1"/>
    </xf>
    <xf numFmtId="180" fontId="33" fillId="0" borderId="1" xfId="0" applyNumberFormat="1" applyFont="1" applyBorder="1" applyAlignment="1" applyProtection="1">
      <alignment horizontal="right"/>
      <protection hidden="1"/>
    </xf>
    <xf numFmtId="180" fontId="1" fillId="10" borderId="1" xfId="0" applyNumberFormat="1" applyFont="1" applyFill="1" applyBorder="1" applyAlignment="1" applyProtection="1">
      <alignment horizontal="right"/>
      <protection hidden="1"/>
    </xf>
    <xf numFmtId="181" fontId="39" fillId="0" borderId="1" xfId="0" applyNumberFormat="1" applyFont="1" applyBorder="1" applyProtection="1">
      <protection hidden="1"/>
    </xf>
    <xf numFmtId="182" fontId="39" fillId="0" borderId="1" xfId="0" applyNumberFormat="1" applyFont="1" applyBorder="1" applyProtection="1">
      <protection hidden="1"/>
    </xf>
    <xf numFmtId="182" fontId="39" fillId="12" borderId="1" xfId="0" applyNumberFormat="1" applyFont="1" applyFill="1" applyBorder="1" applyProtection="1">
      <protection hidden="1"/>
    </xf>
    <xf numFmtId="183" fontId="39" fillId="0" borderId="1" xfId="0" applyNumberFormat="1" applyFont="1" applyBorder="1" applyProtection="1">
      <protection hidden="1"/>
    </xf>
    <xf numFmtId="165" fontId="11" fillId="10" borderId="0" xfId="21" applyFont="1" applyFill="1" applyBorder="1" applyAlignment="1" applyProtection="1">
      <alignment horizontal="right"/>
      <protection hidden="1"/>
    </xf>
    <xf numFmtId="183" fontId="39" fillId="0" borderId="4" xfId="0" applyNumberFormat="1" applyFont="1" applyBorder="1" applyProtection="1">
      <protection hidden="1"/>
    </xf>
    <xf numFmtId="14" fontId="39" fillId="0" borderId="4" xfId="0" applyNumberFormat="1" applyFont="1" applyBorder="1" applyAlignment="1" applyProtection="1">
      <alignment vertical="center" wrapText="1"/>
      <protection hidden="1"/>
    </xf>
    <xf numFmtId="183" fontId="39" fillId="0" borderId="1" xfId="0" applyNumberFormat="1" applyFont="1" applyBorder="1" applyAlignment="1" applyProtection="1">
      <alignment horizontal="center" wrapText="1"/>
      <protection hidden="1"/>
    </xf>
    <xf numFmtId="171" fontId="1" fillId="0" borderId="1" xfId="21" applyNumberFormat="1" applyFont="1" applyBorder="1" applyProtection="1">
      <protection hidden="1"/>
    </xf>
    <xf numFmtId="171" fontId="1" fillId="0" borderId="4" xfId="21" applyNumberFormat="1" applyFont="1" applyBorder="1" applyProtection="1">
      <protection hidden="1"/>
    </xf>
    <xf numFmtId="165" fontId="1" fillId="0" borderId="4" xfId="21" applyFont="1" applyBorder="1" applyProtection="1">
      <protection hidden="1"/>
    </xf>
    <xf numFmtId="183" fontId="39" fillId="0" borderId="0" xfId="0" applyNumberFormat="1" applyFont="1" applyProtection="1">
      <protection hidden="1"/>
    </xf>
    <xf numFmtId="180" fontId="1" fillId="10" borderId="0" xfId="0" applyNumberFormat="1" applyFont="1" applyFill="1" applyAlignment="1" applyProtection="1">
      <alignment horizontal="right"/>
      <protection hidden="1"/>
    </xf>
    <xf numFmtId="165" fontId="1" fillId="10" borderId="0" xfId="21" applyFont="1" applyFill="1" applyBorder="1" applyAlignment="1" applyProtection="1">
      <alignment horizontal="right" vertical="center" wrapText="1"/>
      <protection hidden="1"/>
    </xf>
    <xf numFmtId="169" fontId="1" fillId="0" borderId="4" xfId="98" applyNumberFormat="1" applyBorder="1" applyProtection="1">
      <protection hidden="1"/>
    </xf>
    <xf numFmtId="2" fontId="39" fillId="0" borderId="4" xfId="0" applyNumberFormat="1" applyFont="1" applyBorder="1"/>
    <xf numFmtId="183" fontId="41" fillId="0" borderId="1" xfId="0" applyNumberFormat="1" applyFont="1" applyBorder="1" applyProtection="1">
      <protection hidden="1"/>
    </xf>
    <xf numFmtId="183" fontId="41" fillId="0" borderId="1" xfId="0" applyNumberFormat="1" applyFont="1" applyBorder="1" applyAlignment="1" applyProtection="1">
      <alignment horizontal="center" wrapText="1"/>
      <protection hidden="1"/>
    </xf>
    <xf numFmtId="0" fontId="41" fillId="0" borderId="0" xfId="0" applyFont="1"/>
    <xf numFmtId="165" fontId="59" fillId="10" borderId="1" xfId="21" applyFont="1" applyFill="1" applyBorder="1" applyAlignment="1" applyProtection="1">
      <alignment horizontal="right"/>
      <protection hidden="1"/>
    </xf>
    <xf numFmtId="165" fontId="59" fillId="0" borderId="1" xfId="21" applyFont="1" applyFill="1" applyBorder="1" applyProtection="1">
      <protection hidden="1"/>
    </xf>
    <xf numFmtId="0" fontId="50" fillId="2" borderId="0" xfId="0" applyFont="1" applyFill="1" applyAlignment="1" applyProtection="1">
      <alignment horizontal="center" vertical="center" wrapText="1"/>
      <protection hidden="1"/>
    </xf>
    <xf numFmtId="169" fontId="1" fillId="0" borderId="4" xfId="0" applyNumberFormat="1" applyFont="1" applyBorder="1" applyAlignment="1" applyProtection="1">
      <alignment horizontal="right" vertical="center" wrapText="1"/>
      <protection hidden="1"/>
    </xf>
    <xf numFmtId="169" fontId="1" fillId="0" borderId="2" xfId="0" applyNumberFormat="1" applyFont="1" applyBorder="1" applyAlignment="1" applyProtection="1">
      <alignment horizontal="right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167" fontId="3" fillId="7" borderId="7" xfId="47" applyFont="1" applyFill="1" applyBorder="1" applyAlignment="1" applyProtection="1">
      <alignment horizontal="center"/>
      <protection hidden="1"/>
    </xf>
    <xf numFmtId="0" fontId="29" fillId="2" borderId="0" xfId="0" applyFont="1" applyFill="1" applyAlignment="1" applyProtection="1">
      <alignment horizontal="left" vertical="center" wrapText="1"/>
      <protection hidden="1"/>
    </xf>
    <xf numFmtId="167" fontId="3" fillId="7" borderId="0" xfId="47" applyFont="1" applyFill="1" applyBorder="1" applyAlignment="1" applyProtection="1">
      <alignment horizontal="center"/>
      <protection hidden="1"/>
    </xf>
    <xf numFmtId="0" fontId="39" fillId="0" borderId="0" xfId="0" applyFont="1" applyAlignment="1" applyProtection="1">
      <alignment horizontal="left" vertical="top" wrapText="1"/>
      <protection hidden="1"/>
    </xf>
    <xf numFmtId="14" fontId="45" fillId="0" borderId="8" xfId="0" applyNumberFormat="1" applyFont="1" applyBorder="1" applyAlignment="1" applyProtection="1">
      <alignment horizontal="center" vertical="center" wrapText="1"/>
      <protection hidden="1"/>
    </xf>
    <xf numFmtId="0" fontId="51" fillId="2" borderId="0" xfId="0" applyFont="1" applyFill="1" applyAlignment="1" applyProtection="1">
      <alignment horizontal="center" vertical="center" wrapText="1"/>
      <protection hidden="1"/>
    </xf>
    <xf numFmtId="0" fontId="52" fillId="4" borderId="3" xfId="20" quotePrefix="1" applyFont="1" applyFill="1" applyBorder="1" applyAlignment="1" applyProtection="1">
      <alignment horizontal="center" vertical="center" wrapText="1"/>
      <protection hidden="1"/>
    </xf>
    <xf numFmtId="0" fontId="52" fillId="4" borderId="9" xfId="20" quotePrefix="1" applyFont="1" applyFill="1" applyBorder="1" applyAlignment="1" applyProtection="1">
      <alignment horizontal="center" vertical="center" wrapText="1"/>
      <protection hidden="1"/>
    </xf>
    <xf numFmtId="0" fontId="55" fillId="0" borderId="0" xfId="98" applyFont="1" applyAlignment="1" applyProtection="1">
      <alignment horizontal="justify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53" fillId="2" borderId="0" xfId="0" applyFont="1" applyFill="1" applyAlignment="1" applyProtection="1">
      <alignment horizontal="center" vertical="center" wrapText="1"/>
      <protection hidden="1"/>
    </xf>
    <xf numFmtId="0" fontId="2" fillId="7" borderId="3" xfId="0" applyFont="1" applyFill="1" applyBorder="1" applyAlignment="1" applyProtection="1">
      <alignment horizontal="center" vertical="center" wrapText="1"/>
      <protection hidden="1"/>
    </xf>
    <xf numFmtId="0" fontId="2" fillId="7" borderId="9" xfId="0" applyFont="1" applyFill="1" applyBorder="1" applyAlignment="1" applyProtection="1">
      <alignment horizontal="center" vertical="center" wrapText="1"/>
      <protection hidden="1"/>
    </xf>
    <xf numFmtId="0" fontId="2" fillId="7" borderId="5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2" fillId="4" borderId="1" xfId="98" quotePrefix="1" applyFont="1" applyFill="1" applyBorder="1" applyAlignment="1" applyProtection="1">
      <alignment horizontal="center" vertical="center" wrapText="1"/>
      <protection hidden="1"/>
    </xf>
    <xf numFmtId="0" fontId="37" fillId="0" borderId="0" xfId="0" applyFont="1" applyAlignment="1">
      <alignment horizontal="left" vertical="top"/>
    </xf>
    <xf numFmtId="0" fontId="37" fillId="0" borderId="13" xfId="0" applyFont="1" applyBorder="1" applyAlignment="1">
      <alignment horizontal="left" vertical="center"/>
    </xf>
    <xf numFmtId="0" fontId="37" fillId="0" borderId="14" xfId="0" applyFont="1" applyBorder="1" applyAlignment="1">
      <alignment horizontal="left" vertical="center"/>
    </xf>
    <xf numFmtId="0" fontId="2" fillId="5" borderId="15" xfId="98" quotePrefix="1" applyFont="1" applyFill="1" applyBorder="1" applyAlignment="1" applyProtection="1">
      <alignment horizontal="left" vertical="center" wrapText="1"/>
      <protection hidden="1"/>
    </xf>
    <xf numFmtId="0" fontId="2" fillId="5" borderId="16" xfId="98" quotePrefix="1" applyFont="1" applyFill="1" applyBorder="1" applyAlignment="1" applyProtection="1">
      <alignment horizontal="left" vertical="center" wrapText="1"/>
      <protection hidden="1"/>
    </xf>
    <xf numFmtId="0" fontId="2" fillId="5" borderId="13" xfId="98" quotePrefix="1" applyFont="1" applyFill="1" applyBorder="1" applyAlignment="1" applyProtection="1">
      <alignment horizontal="left" vertical="center" wrapText="1"/>
      <protection hidden="1"/>
    </xf>
    <xf numFmtId="0" fontId="2" fillId="5" borderId="14" xfId="98" quotePrefix="1" applyFont="1" applyFill="1" applyBorder="1" applyAlignment="1" applyProtection="1">
      <alignment horizontal="left" vertical="center" wrapText="1"/>
      <protection hidden="1"/>
    </xf>
    <xf numFmtId="0" fontId="2" fillId="0" borderId="0" xfId="98" quotePrefix="1" applyFont="1" applyAlignment="1" applyProtection="1">
      <alignment horizontal="center" vertical="center" wrapText="1"/>
      <protection hidden="1"/>
    </xf>
    <xf numFmtId="0" fontId="26" fillId="4" borderId="3" xfId="20" quotePrefix="1" applyFill="1" applyBorder="1" applyAlignment="1" applyProtection="1">
      <alignment horizontal="center" vertical="center" wrapText="1"/>
      <protection hidden="1"/>
    </xf>
    <xf numFmtId="0" fontId="26" fillId="4" borderId="9" xfId="20" quotePrefix="1" applyFill="1" applyBorder="1" applyAlignment="1" applyProtection="1">
      <alignment horizontal="center" vertical="center" wrapText="1"/>
      <protection hidden="1"/>
    </xf>
    <xf numFmtId="0" fontId="26" fillId="4" borderId="5" xfId="20" quotePrefix="1" applyFill="1" applyBorder="1" applyAlignment="1" applyProtection="1">
      <alignment horizontal="center" vertical="center" wrapText="1"/>
      <protection hidden="1"/>
    </xf>
  </cellXfs>
  <cellStyles count="178">
    <cellStyle name="Cancel" xfId="1" xr:uid="{00000000-0005-0000-0000-000000000000}"/>
    <cellStyle name="Cancel 2" xfId="2" xr:uid="{00000000-0005-0000-0000-000001000000}"/>
    <cellStyle name="Cancel 2 2" xfId="3" xr:uid="{00000000-0005-0000-0000-000002000000}"/>
    <cellStyle name="Comma0 - Modelo1" xfId="4" xr:uid="{00000000-0005-0000-0000-000003000000}"/>
    <cellStyle name="Comma0 - Style1" xfId="5" xr:uid="{00000000-0005-0000-0000-000004000000}"/>
    <cellStyle name="Comma1 - Modelo2" xfId="6" xr:uid="{00000000-0005-0000-0000-000005000000}"/>
    <cellStyle name="Comma1 - Style2" xfId="7" xr:uid="{00000000-0005-0000-0000-000006000000}"/>
    <cellStyle name="Dia" xfId="8" xr:uid="{00000000-0005-0000-0000-000007000000}"/>
    <cellStyle name="Encabez1" xfId="9" xr:uid="{00000000-0005-0000-0000-000008000000}"/>
    <cellStyle name="Encabez2" xfId="10" xr:uid="{00000000-0005-0000-0000-000009000000}"/>
    <cellStyle name="F2" xfId="11" xr:uid="{00000000-0005-0000-0000-00000A000000}"/>
    <cellStyle name="F3" xfId="12" xr:uid="{00000000-0005-0000-0000-00000B000000}"/>
    <cellStyle name="F4" xfId="13" xr:uid="{00000000-0005-0000-0000-00000C000000}"/>
    <cellStyle name="F5" xfId="14" xr:uid="{00000000-0005-0000-0000-00000D000000}"/>
    <cellStyle name="F6" xfId="15" xr:uid="{00000000-0005-0000-0000-00000E000000}"/>
    <cellStyle name="F7" xfId="16" xr:uid="{00000000-0005-0000-0000-00000F000000}"/>
    <cellStyle name="F8" xfId="17" xr:uid="{00000000-0005-0000-0000-000010000000}"/>
    <cellStyle name="Fijo" xfId="18" xr:uid="{00000000-0005-0000-0000-000011000000}"/>
    <cellStyle name="Financiero" xfId="19" xr:uid="{00000000-0005-0000-0000-000012000000}"/>
    <cellStyle name="Hipervínculo" xfId="20" builtinId="8"/>
    <cellStyle name="Millares" xfId="21" builtinId="3"/>
    <cellStyle name="Millares [0]" xfId="22" builtinId="6"/>
    <cellStyle name="Millares [0] 2" xfId="23" xr:uid="{00000000-0005-0000-0000-000016000000}"/>
    <cellStyle name="Millares [0] 3" xfId="24" xr:uid="{00000000-0005-0000-0000-000017000000}"/>
    <cellStyle name="Millares [0] 4" xfId="25" xr:uid="{00000000-0005-0000-0000-000018000000}"/>
    <cellStyle name="Millares [0] 5" xfId="26" xr:uid="{00000000-0005-0000-0000-000019000000}"/>
    <cellStyle name="Millares [0] 6" xfId="27" xr:uid="{00000000-0005-0000-0000-00001A000000}"/>
    <cellStyle name="Millares [0] 7" xfId="28" xr:uid="{00000000-0005-0000-0000-00001B000000}"/>
    <cellStyle name="Millares 10" xfId="29" xr:uid="{00000000-0005-0000-0000-00001C000000}"/>
    <cellStyle name="Millares 11" xfId="30" xr:uid="{00000000-0005-0000-0000-00001D000000}"/>
    <cellStyle name="Millares 12" xfId="31" xr:uid="{00000000-0005-0000-0000-00001E000000}"/>
    <cellStyle name="Millares 13" xfId="32" xr:uid="{00000000-0005-0000-0000-00001F000000}"/>
    <cellStyle name="Millares 14" xfId="33" xr:uid="{00000000-0005-0000-0000-000020000000}"/>
    <cellStyle name="Millares 15" xfId="34" xr:uid="{00000000-0005-0000-0000-000021000000}"/>
    <cellStyle name="Millares 16" xfId="35" xr:uid="{00000000-0005-0000-0000-000022000000}"/>
    <cellStyle name="Millares 17" xfId="36" xr:uid="{00000000-0005-0000-0000-000023000000}"/>
    <cellStyle name="Millares 18" xfId="37" xr:uid="{00000000-0005-0000-0000-000024000000}"/>
    <cellStyle name="Millares 19" xfId="38" xr:uid="{00000000-0005-0000-0000-000025000000}"/>
    <cellStyle name="Millares 2" xfId="39" xr:uid="{00000000-0005-0000-0000-000026000000}"/>
    <cellStyle name="Millares 2 2" xfId="40" xr:uid="{00000000-0005-0000-0000-000027000000}"/>
    <cellStyle name="Millares 2 2 2" xfId="41" xr:uid="{00000000-0005-0000-0000-000028000000}"/>
    <cellStyle name="Millares 2 3" xfId="42" xr:uid="{00000000-0005-0000-0000-000029000000}"/>
    <cellStyle name="Millares 2 3 2" xfId="43" xr:uid="{00000000-0005-0000-0000-00002A000000}"/>
    <cellStyle name="Millares 20" xfId="44" xr:uid="{00000000-0005-0000-0000-00002B000000}"/>
    <cellStyle name="Millares 21" xfId="45" xr:uid="{00000000-0005-0000-0000-00002C000000}"/>
    <cellStyle name="Millares 22" xfId="46" xr:uid="{00000000-0005-0000-0000-00002D000000}"/>
    <cellStyle name="Millares 23" xfId="47" xr:uid="{00000000-0005-0000-0000-00002E000000}"/>
    <cellStyle name="Millares 23 2" xfId="48" xr:uid="{00000000-0005-0000-0000-00002F000000}"/>
    <cellStyle name="Millares 24" xfId="49" xr:uid="{00000000-0005-0000-0000-000030000000}"/>
    <cellStyle name="Millares 25" xfId="50" xr:uid="{00000000-0005-0000-0000-000031000000}"/>
    <cellStyle name="Millares 26" xfId="51" xr:uid="{00000000-0005-0000-0000-000032000000}"/>
    <cellStyle name="Millares 27" xfId="52" xr:uid="{00000000-0005-0000-0000-000033000000}"/>
    <cellStyle name="Millares 28" xfId="53" xr:uid="{00000000-0005-0000-0000-000034000000}"/>
    <cellStyle name="Millares 29" xfId="54" xr:uid="{00000000-0005-0000-0000-000035000000}"/>
    <cellStyle name="Millares 3" xfId="55" xr:uid="{00000000-0005-0000-0000-000036000000}"/>
    <cellStyle name="Millares 3 2" xfId="56" xr:uid="{00000000-0005-0000-0000-000037000000}"/>
    <cellStyle name="Millares 30" xfId="57" xr:uid="{00000000-0005-0000-0000-000038000000}"/>
    <cellStyle name="Millares 31" xfId="58" xr:uid="{00000000-0005-0000-0000-000039000000}"/>
    <cellStyle name="Millares 32" xfId="59" xr:uid="{00000000-0005-0000-0000-00003A000000}"/>
    <cellStyle name="Millares 33" xfId="60" xr:uid="{00000000-0005-0000-0000-00003B000000}"/>
    <cellStyle name="Millares 34" xfId="61" xr:uid="{00000000-0005-0000-0000-00003C000000}"/>
    <cellStyle name="Millares 37" xfId="62" xr:uid="{00000000-0005-0000-0000-00003D000000}"/>
    <cellStyle name="Millares 4" xfId="63" xr:uid="{00000000-0005-0000-0000-00003E000000}"/>
    <cellStyle name="Millares 4 2" xfId="64" xr:uid="{00000000-0005-0000-0000-00003F000000}"/>
    <cellStyle name="Millares 4 3" xfId="65" xr:uid="{00000000-0005-0000-0000-000040000000}"/>
    <cellStyle name="Millares 4 3 2" xfId="66" xr:uid="{00000000-0005-0000-0000-000041000000}"/>
    <cellStyle name="Millares 4 3 3" xfId="67" xr:uid="{00000000-0005-0000-0000-000042000000}"/>
    <cellStyle name="Millares 4 3 4" xfId="68" xr:uid="{00000000-0005-0000-0000-000043000000}"/>
    <cellStyle name="Millares 4 3 5" xfId="69" xr:uid="{00000000-0005-0000-0000-000044000000}"/>
    <cellStyle name="Millares 5" xfId="70" xr:uid="{00000000-0005-0000-0000-000045000000}"/>
    <cellStyle name="Millares 6" xfId="71" xr:uid="{00000000-0005-0000-0000-000046000000}"/>
    <cellStyle name="Millares 7" xfId="72" xr:uid="{00000000-0005-0000-0000-000047000000}"/>
    <cellStyle name="Millares 8" xfId="73" xr:uid="{00000000-0005-0000-0000-000048000000}"/>
    <cellStyle name="Millares 9" xfId="74" xr:uid="{00000000-0005-0000-0000-000049000000}"/>
    <cellStyle name="Moneda [0] 2" xfId="75" xr:uid="{00000000-0005-0000-0000-00004A000000}"/>
    <cellStyle name="Moneda [0] 3" xfId="76" xr:uid="{00000000-0005-0000-0000-00004B000000}"/>
    <cellStyle name="Moneda [0] 4" xfId="77" xr:uid="{00000000-0005-0000-0000-00004C000000}"/>
    <cellStyle name="Moneda 2" xfId="78" xr:uid="{00000000-0005-0000-0000-00004D000000}"/>
    <cellStyle name="Moneda 2 2" xfId="79" xr:uid="{00000000-0005-0000-0000-00004E000000}"/>
    <cellStyle name="Moneda 3" xfId="80" xr:uid="{00000000-0005-0000-0000-00004F000000}"/>
    <cellStyle name="Moneda 3 2" xfId="81" xr:uid="{00000000-0005-0000-0000-000050000000}"/>
    <cellStyle name="Moneda 3 3" xfId="82" xr:uid="{00000000-0005-0000-0000-000051000000}"/>
    <cellStyle name="Moneda 3 4" xfId="83" xr:uid="{00000000-0005-0000-0000-000052000000}"/>
    <cellStyle name="Moneda 3 5" xfId="84" xr:uid="{00000000-0005-0000-0000-000053000000}"/>
    <cellStyle name="Moneda 3 6" xfId="85" xr:uid="{00000000-0005-0000-0000-000054000000}"/>
    <cellStyle name="Monetario" xfId="86" xr:uid="{00000000-0005-0000-0000-000055000000}"/>
    <cellStyle name="no dec" xfId="87" xr:uid="{00000000-0005-0000-0000-000056000000}"/>
    <cellStyle name="Normal" xfId="0" builtinId="0"/>
    <cellStyle name="Normal 10" xfId="88" xr:uid="{00000000-0005-0000-0000-000058000000}"/>
    <cellStyle name="Normal 11" xfId="89" xr:uid="{00000000-0005-0000-0000-000059000000}"/>
    <cellStyle name="Normal 12" xfId="90" xr:uid="{00000000-0005-0000-0000-00005A000000}"/>
    <cellStyle name="Normal 13" xfId="91" xr:uid="{00000000-0005-0000-0000-00005B000000}"/>
    <cellStyle name="Normal 14" xfId="92" xr:uid="{00000000-0005-0000-0000-00005C000000}"/>
    <cellStyle name="Normal 15" xfId="93" xr:uid="{00000000-0005-0000-0000-00005D000000}"/>
    <cellStyle name="Normal 16" xfId="94" xr:uid="{00000000-0005-0000-0000-00005E000000}"/>
    <cellStyle name="Normal 17" xfId="95" xr:uid="{00000000-0005-0000-0000-00005F000000}"/>
    <cellStyle name="Normal 18" xfId="96" xr:uid="{00000000-0005-0000-0000-000060000000}"/>
    <cellStyle name="Normal 19" xfId="97" xr:uid="{00000000-0005-0000-0000-000061000000}"/>
    <cellStyle name="Normal 2" xfId="98" xr:uid="{00000000-0005-0000-0000-000062000000}"/>
    <cellStyle name="Normal 2 2" xfId="99" xr:uid="{00000000-0005-0000-0000-000063000000}"/>
    <cellStyle name="Normal 2 2 2" xfId="100" xr:uid="{00000000-0005-0000-0000-000064000000}"/>
    <cellStyle name="Normal 2 3" xfId="101" xr:uid="{00000000-0005-0000-0000-000065000000}"/>
    <cellStyle name="Normal 20" xfId="102" xr:uid="{00000000-0005-0000-0000-000066000000}"/>
    <cellStyle name="Normal 21" xfId="103" xr:uid="{00000000-0005-0000-0000-000067000000}"/>
    <cellStyle name="Normal 22" xfId="104" xr:uid="{00000000-0005-0000-0000-000068000000}"/>
    <cellStyle name="Normal 23" xfId="105" xr:uid="{00000000-0005-0000-0000-000069000000}"/>
    <cellStyle name="Normal 24" xfId="106" xr:uid="{00000000-0005-0000-0000-00006A000000}"/>
    <cellStyle name="Normal 25" xfId="107" xr:uid="{00000000-0005-0000-0000-00006B000000}"/>
    <cellStyle name="Normal 26" xfId="108" xr:uid="{00000000-0005-0000-0000-00006C000000}"/>
    <cellStyle name="Normal 27" xfId="109" xr:uid="{00000000-0005-0000-0000-00006D000000}"/>
    <cellStyle name="Normal 28" xfId="110" xr:uid="{00000000-0005-0000-0000-00006E000000}"/>
    <cellStyle name="Normal 29" xfId="111" xr:uid="{00000000-0005-0000-0000-00006F000000}"/>
    <cellStyle name="Normal 3" xfId="112" xr:uid="{00000000-0005-0000-0000-000070000000}"/>
    <cellStyle name="Normal 3 2" xfId="113" xr:uid="{00000000-0005-0000-0000-000071000000}"/>
    <cellStyle name="Normal 30" xfId="114" xr:uid="{00000000-0005-0000-0000-000072000000}"/>
    <cellStyle name="Normal 31" xfId="115" xr:uid="{00000000-0005-0000-0000-000073000000}"/>
    <cellStyle name="Normal 32" xfId="116" xr:uid="{00000000-0005-0000-0000-000074000000}"/>
    <cellStyle name="Normal 33" xfId="117" xr:uid="{00000000-0005-0000-0000-000075000000}"/>
    <cellStyle name="Normal 34" xfId="118" xr:uid="{00000000-0005-0000-0000-000076000000}"/>
    <cellStyle name="Normal 35" xfId="119" xr:uid="{00000000-0005-0000-0000-000077000000}"/>
    <cellStyle name="Normal 36" xfId="120" xr:uid="{00000000-0005-0000-0000-000078000000}"/>
    <cellStyle name="Normal 37" xfId="121" xr:uid="{00000000-0005-0000-0000-000079000000}"/>
    <cellStyle name="Normal 38" xfId="122" xr:uid="{00000000-0005-0000-0000-00007A000000}"/>
    <cellStyle name="Normal 39" xfId="123" xr:uid="{00000000-0005-0000-0000-00007B000000}"/>
    <cellStyle name="Normal 4" xfId="124" xr:uid="{00000000-0005-0000-0000-00007C000000}"/>
    <cellStyle name="Normal 4 2" xfId="125" xr:uid="{00000000-0005-0000-0000-00007D000000}"/>
    <cellStyle name="Normal 40" xfId="126" xr:uid="{00000000-0005-0000-0000-00007E000000}"/>
    <cellStyle name="Normal 41" xfId="127" xr:uid="{00000000-0005-0000-0000-00007F000000}"/>
    <cellStyle name="Normal 42" xfId="128" xr:uid="{00000000-0005-0000-0000-000080000000}"/>
    <cellStyle name="Normal 43" xfId="129" xr:uid="{00000000-0005-0000-0000-000081000000}"/>
    <cellStyle name="Normal 44" xfId="130" xr:uid="{00000000-0005-0000-0000-000082000000}"/>
    <cellStyle name="Normal 45" xfId="131" xr:uid="{00000000-0005-0000-0000-000083000000}"/>
    <cellStyle name="Normal 46" xfId="132" xr:uid="{00000000-0005-0000-0000-000084000000}"/>
    <cellStyle name="Normal 47" xfId="133" xr:uid="{00000000-0005-0000-0000-000085000000}"/>
    <cellStyle name="Normal 48" xfId="134" xr:uid="{00000000-0005-0000-0000-000086000000}"/>
    <cellStyle name="Normal 49" xfId="135" xr:uid="{00000000-0005-0000-0000-000087000000}"/>
    <cellStyle name="Normal 5" xfId="136" xr:uid="{00000000-0005-0000-0000-000088000000}"/>
    <cellStyle name="Normal 50" xfId="137" xr:uid="{00000000-0005-0000-0000-000089000000}"/>
    <cellStyle name="Normal 51" xfId="138" xr:uid="{00000000-0005-0000-0000-00008A000000}"/>
    <cellStyle name="Normal 52" xfId="139" xr:uid="{00000000-0005-0000-0000-00008B000000}"/>
    <cellStyle name="Normal 53" xfId="140" xr:uid="{00000000-0005-0000-0000-00008C000000}"/>
    <cellStyle name="Normal 54" xfId="141" xr:uid="{00000000-0005-0000-0000-00008D000000}"/>
    <cellStyle name="Normal 55" xfId="142" xr:uid="{00000000-0005-0000-0000-00008E000000}"/>
    <cellStyle name="Normal 56" xfId="143" xr:uid="{00000000-0005-0000-0000-00008F000000}"/>
    <cellStyle name="Normal 57" xfId="144" xr:uid="{00000000-0005-0000-0000-000090000000}"/>
    <cellStyle name="Normal 58" xfId="145" xr:uid="{00000000-0005-0000-0000-000091000000}"/>
    <cellStyle name="Normal 59" xfId="146" xr:uid="{00000000-0005-0000-0000-000092000000}"/>
    <cellStyle name="Normal 6" xfId="147" xr:uid="{00000000-0005-0000-0000-000093000000}"/>
    <cellStyle name="Normal 60" xfId="148" xr:uid="{00000000-0005-0000-0000-000094000000}"/>
    <cellStyle name="Normal 61" xfId="149" xr:uid="{00000000-0005-0000-0000-000095000000}"/>
    <cellStyle name="Normal 62" xfId="150" xr:uid="{00000000-0005-0000-0000-000096000000}"/>
    <cellStyle name="Normal 63" xfId="151" xr:uid="{00000000-0005-0000-0000-000097000000}"/>
    <cellStyle name="Normal 64" xfId="152" xr:uid="{00000000-0005-0000-0000-000098000000}"/>
    <cellStyle name="Normal 65" xfId="153" xr:uid="{00000000-0005-0000-0000-000099000000}"/>
    <cellStyle name="Normal 66" xfId="154" xr:uid="{00000000-0005-0000-0000-00009A000000}"/>
    <cellStyle name="Normal 67" xfId="155" xr:uid="{00000000-0005-0000-0000-00009B000000}"/>
    <cellStyle name="Normal 68" xfId="156" xr:uid="{00000000-0005-0000-0000-00009C000000}"/>
    <cellStyle name="Normal 69" xfId="157" xr:uid="{00000000-0005-0000-0000-00009D000000}"/>
    <cellStyle name="Normal 7" xfId="158" xr:uid="{00000000-0005-0000-0000-00009E000000}"/>
    <cellStyle name="Normal 70" xfId="159" xr:uid="{00000000-0005-0000-0000-00009F000000}"/>
    <cellStyle name="Normal 71" xfId="160" xr:uid="{00000000-0005-0000-0000-0000A0000000}"/>
    <cellStyle name="Normal 72" xfId="161" xr:uid="{00000000-0005-0000-0000-0000A1000000}"/>
    <cellStyle name="Normal 73" xfId="162" xr:uid="{00000000-0005-0000-0000-0000A2000000}"/>
    <cellStyle name="Normal 74" xfId="163" xr:uid="{00000000-0005-0000-0000-0000A3000000}"/>
    <cellStyle name="Normal 74 2" xfId="164" xr:uid="{00000000-0005-0000-0000-0000A4000000}"/>
    <cellStyle name="Normal 75" xfId="165" xr:uid="{00000000-0005-0000-0000-0000A5000000}"/>
    <cellStyle name="Normal 76" xfId="166" xr:uid="{00000000-0005-0000-0000-0000A6000000}"/>
    <cellStyle name="Normal 77" xfId="167" xr:uid="{00000000-0005-0000-0000-0000A7000000}"/>
    <cellStyle name="Normal 78" xfId="168" xr:uid="{00000000-0005-0000-0000-0000A8000000}"/>
    <cellStyle name="Normal 79" xfId="169" xr:uid="{00000000-0005-0000-0000-0000A9000000}"/>
    <cellStyle name="Normal 8" xfId="170" xr:uid="{00000000-0005-0000-0000-0000AA000000}"/>
    <cellStyle name="Normal 80" xfId="171" xr:uid="{00000000-0005-0000-0000-0000AB000000}"/>
    <cellStyle name="Normal 9" xfId="172" xr:uid="{00000000-0005-0000-0000-0000AC000000}"/>
    <cellStyle name="Porcentaje" xfId="177" builtinId="5"/>
    <cellStyle name="Porcentual 2" xfId="173" xr:uid="{00000000-0005-0000-0000-0000AD000000}"/>
    <cellStyle name="Porcentual 2 2" xfId="174" xr:uid="{00000000-0005-0000-0000-0000AE000000}"/>
    <cellStyle name="Priceheader" xfId="175" xr:uid="{00000000-0005-0000-0000-0000AF000000}"/>
    <cellStyle name="RM" xfId="176" xr:uid="{00000000-0005-0000-0000-0000B0000000}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2</xdr:col>
      <xdr:colOff>247650</xdr:colOff>
      <xdr:row>3</xdr:row>
      <xdr:rowOff>28575</xdr:rowOff>
    </xdr:to>
    <xdr:pic>
      <xdr:nvPicPr>
        <xdr:cNvPr id="42452" name="Picture 1" descr="logoword">
          <a:extLst>
            <a:ext uri="{FF2B5EF4-FFF2-40B4-BE49-F238E27FC236}">
              <a16:creationId xmlns:a16="http://schemas.microsoft.com/office/drawing/2014/main" id="{00000000-0008-0000-0000-0000D4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" y="0"/>
          <a:ext cx="1781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76200</xdr:colOff>
      <xdr:row>0</xdr:row>
      <xdr:rowOff>0</xdr:rowOff>
    </xdr:from>
    <xdr:to>
      <xdr:col>21</xdr:col>
      <xdr:colOff>247650</xdr:colOff>
      <xdr:row>3</xdr:row>
      <xdr:rowOff>28575</xdr:rowOff>
    </xdr:to>
    <xdr:pic>
      <xdr:nvPicPr>
        <xdr:cNvPr id="42453" name="Picture 1" descr="logoword">
          <a:extLst>
            <a:ext uri="{FF2B5EF4-FFF2-40B4-BE49-F238E27FC236}">
              <a16:creationId xmlns:a16="http://schemas.microsoft.com/office/drawing/2014/main" id="{00000000-0008-0000-0000-0000D5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649200" y="0"/>
          <a:ext cx="1895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2</xdr:col>
      <xdr:colOff>419100</xdr:colOff>
      <xdr:row>3</xdr:row>
      <xdr:rowOff>95250</xdr:rowOff>
    </xdr:to>
    <xdr:pic>
      <xdr:nvPicPr>
        <xdr:cNvPr id="48179" name="Picture 1" descr="logoword">
          <a:extLst>
            <a:ext uri="{FF2B5EF4-FFF2-40B4-BE49-F238E27FC236}">
              <a16:creationId xmlns:a16="http://schemas.microsoft.com/office/drawing/2014/main" id="{00000000-0008-0000-0900-000033B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2400" y="76200"/>
          <a:ext cx="17907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266700</xdr:colOff>
      <xdr:row>5</xdr:row>
      <xdr:rowOff>19050</xdr:rowOff>
    </xdr:to>
    <xdr:pic>
      <xdr:nvPicPr>
        <xdr:cNvPr id="19252" name="Picture 1" descr="logoword">
          <a:extLst>
            <a:ext uri="{FF2B5EF4-FFF2-40B4-BE49-F238E27FC236}">
              <a16:creationId xmlns:a16="http://schemas.microsoft.com/office/drawing/2014/main" id="{00000000-0008-0000-0100-000034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2095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2</xdr:col>
      <xdr:colOff>342900</xdr:colOff>
      <xdr:row>3</xdr:row>
      <xdr:rowOff>19050</xdr:rowOff>
    </xdr:to>
    <xdr:pic>
      <xdr:nvPicPr>
        <xdr:cNvPr id="15231" name="Picture 1" descr="logoword">
          <a:extLst>
            <a:ext uri="{FF2B5EF4-FFF2-40B4-BE49-F238E27FC236}">
              <a16:creationId xmlns:a16="http://schemas.microsoft.com/office/drawing/2014/main" id="{00000000-0008-0000-0200-00007F3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" y="0"/>
          <a:ext cx="20955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1</xdr:col>
      <xdr:colOff>914400</xdr:colOff>
      <xdr:row>3</xdr:row>
      <xdr:rowOff>9525</xdr:rowOff>
    </xdr:to>
    <xdr:pic>
      <xdr:nvPicPr>
        <xdr:cNvPr id="43242" name="Picture 1" descr="logoword">
          <a:extLst>
            <a:ext uri="{FF2B5EF4-FFF2-40B4-BE49-F238E27FC236}">
              <a16:creationId xmlns:a16="http://schemas.microsoft.com/office/drawing/2014/main" id="{00000000-0008-0000-0300-0000EA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2400" y="0"/>
          <a:ext cx="16764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0</xdr:rowOff>
    </xdr:from>
    <xdr:to>
      <xdr:col>4</xdr:col>
      <xdr:colOff>790575</xdr:colOff>
      <xdr:row>3</xdr:row>
      <xdr:rowOff>142875</xdr:rowOff>
    </xdr:to>
    <xdr:pic>
      <xdr:nvPicPr>
        <xdr:cNvPr id="44500" name="Picture 1" descr="logoword">
          <a:extLst>
            <a:ext uri="{FF2B5EF4-FFF2-40B4-BE49-F238E27FC236}">
              <a16:creationId xmlns:a16="http://schemas.microsoft.com/office/drawing/2014/main" id="{00000000-0008-0000-0400-0000D4A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38125" y="0"/>
          <a:ext cx="37528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0</xdr:row>
      <xdr:rowOff>0</xdr:rowOff>
    </xdr:from>
    <xdr:to>
      <xdr:col>4</xdr:col>
      <xdr:colOff>790575</xdr:colOff>
      <xdr:row>3</xdr:row>
      <xdr:rowOff>142875</xdr:rowOff>
    </xdr:to>
    <xdr:pic>
      <xdr:nvPicPr>
        <xdr:cNvPr id="44501" name="Picture 1" descr="logoword">
          <a:extLst>
            <a:ext uri="{FF2B5EF4-FFF2-40B4-BE49-F238E27FC236}">
              <a16:creationId xmlns:a16="http://schemas.microsoft.com/office/drawing/2014/main" id="{00000000-0008-0000-0400-0000D5A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38125" y="0"/>
          <a:ext cx="37528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28575</xdr:rowOff>
    </xdr:from>
    <xdr:to>
      <xdr:col>3</xdr:col>
      <xdr:colOff>695325</xdr:colOff>
      <xdr:row>5</xdr:row>
      <xdr:rowOff>28575</xdr:rowOff>
    </xdr:to>
    <xdr:pic>
      <xdr:nvPicPr>
        <xdr:cNvPr id="45524" name="Picture 1" descr="logoword">
          <a:extLst>
            <a:ext uri="{FF2B5EF4-FFF2-40B4-BE49-F238E27FC236}">
              <a16:creationId xmlns:a16="http://schemas.microsoft.com/office/drawing/2014/main" id="{00000000-0008-0000-0500-0000D4B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25717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0</xdr:row>
      <xdr:rowOff>28575</xdr:rowOff>
    </xdr:from>
    <xdr:to>
      <xdr:col>3</xdr:col>
      <xdr:colOff>695325</xdr:colOff>
      <xdr:row>5</xdr:row>
      <xdr:rowOff>28575</xdr:rowOff>
    </xdr:to>
    <xdr:pic>
      <xdr:nvPicPr>
        <xdr:cNvPr id="45525" name="Picture 1" descr="logoword">
          <a:extLst>
            <a:ext uri="{FF2B5EF4-FFF2-40B4-BE49-F238E27FC236}">
              <a16:creationId xmlns:a16="http://schemas.microsoft.com/office/drawing/2014/main" id="{00000000-0008-0000-0500-0000D5B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25717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28575</xdr:rowOff>
    </xdr:from>
    <xdr:to>
      <xdr:col>3</xdr:col>
      <xdr:colOff>695325</xdr:colOff>
      <xdr:row>5</xdr:row>
      <xdr:rowOff>28575</xdr:rowOff>
    </xdr:to>
    <xdr:pic>
      <xdr:nvPicPr>
        <xdr:cNvPr id="46548" name="Picture 1" descr="logoword">
          <a:extLst>
            <a:ext uri="{FF2B5EF4-FFF2-40B4-BE49-F238E27FC236}">
              <a16:creationId xmlns:a16="http://schemas.microsoft.com/office/drawing/2014/main" id="{00000000-0008-0000-0600-0000D4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25717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0</xdr:row>
      <xdr:rowOff>28575</xdr:rowOff>
    </xdr:from>
    <xdr:to>
      <xdr:col>3</xdr:col>
      <xdr:colOff>695325</xdr:colOff>
      <xdr:row>5</xdr:row>
      <xdr:rowOff>28575</xdr:rowOff>
    </xdr:to>
    <xdr:pic>
      <xdr:nvPicPr>
        <xdr:cNvPr id="46549" name="Picture 1" descr="logoword">
          <a:extLst>
            <a:ext uri="{FF2B5EF4-FFF2-40B4-BE49-F238E27FC236}">
              <a16:creationId xmlns:a16="http://schemas.microsoft.com/office/drawing/2014/main" id="{00000000-0008-0000-0600-0000D5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25717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28575</xdr:rowOff>
    </xdr:from>
    <xdr:to>
      <xdr:col>2</xdr:col>
      <xdr:colOff>695325</xdr:colOff>
      <xdr:row>5</xdr:row>
      <xdr:rowOff>28575</xdr:rowOff>
    </xdr:to>
    <xdr:pic>
      <xdr:nvPicPr>
        <xdr:cNvPr id="47572" name="Picture 1" descr="logoword">
          <a:extLst>
            <a:ext uri="{FF2B5EF4-FFF2-40B4-BE49-F238E27FC236}">
              <a16:creationId xmlns:a16="http://schemas.microsoft.com/office/drawing/2014/main" id="{00000000-0008-0000-0700-0000D4B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29432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0</xdr:row>
      <xdr:rowOff>28575</xdr:rowOff>
    </xdr:from>
    <xdr:to>
      <xdr:col>2</xdr:col>
      <xdr:colOff>695325</xdr:colOff>
      <xdr:row>5</xdr:row>
      <xdr:rowOff>28575</xdr:rowOff>
    </xdr:to>
    <xdr:pic>
      <xdr:nvPicPr>
        <xdr:cNvPr id="47573" name="Picture 1" descr="logoword">
          <a:extLst>
            <a:ext uri="{FF2B5EF4-FFF2-40B4-BE49-F238E27FC236}">
              <a16:creationId xmlns:a16="http://schemas.microsoft.com/office/drawing/2014/main" id="{00000000-0008-0000-0700-0000D5B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29432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1</xdr:col>
      <xdr:colOff>914400</xdr:colOff>
      <xdr:row>3</xdr:row>
      <xdr:rowOff>9525</xdr:rowOff>
    </xdr:to>
    <xdr:pic>
      <xdr:nvPicPr>
        <xdr:cNvPr id="23139" name="Picture 1" descr="logoword">
          <a:extLst>
            <a:ext uri="{FF2B5EF4-FFF2-40B4-BE49-F238E27FC236}">
              <a16:creationId xmlns:a16="http://schemas.microsoft.com/office/drawing/2014/main" id="{00000000-0008-0000-0800-000063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2400" y="0"/>
          <a:ext cx="16764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GESTI&#211;N\GRE_GPI%20PRECIOS\COMBUSTIBLES\Semanales\2024\01%20Enero\03%20-%20Semanales%20del%2016%20al%2022%20de%20enero%20de%202024.xlsx" TargetMode="External"/><Relationship Id="rId1" Type="http://schemas.openxmlformats.org/officeDocument/2006/relationships/externalLinkPath" Target="file:///D:\GESTI&#211;N\GRE_GPI%20PRECIOS\COMBUSTIBLES\Semanales\2024\01%20Enero\03%20-%20Semanales%20del%2016%20al%2022%20de%20enero%20d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 de Instrucciones"/>
      <sheetName val="INPUTS"/>
      <sheetName val="CALCULO DE PRODUCTOS "/>
      <sheetName val="INDICADORES VERIFICACION"/>
      <sheetName val="RESUMEN EJECUTIVO"/>
      <sheetName val="DCS"/>
      <sheetName val="BI PlanB"/>
    </sheetNames>
    <sheetDataSet>
      <sheetData sheetId="0"/>
      <sheetData sheetId="1"/>
      <sheetData sheetId="2">
        <row r="19">
          <cell r="G19">
            <v>65</v>
          </cell>
        </row>
        <row r="20">
          <cell r="G20">
            <v>380239.91</v>
          </cell>
        </row>
        <row r="21">
          <cell r="G21">
            <v>9427.35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AG764"/>
  <sheetViews>
    <sheetView showGridLines="0" zoomScaleNormal="100" workbookViewId="0">
      <pane xSplit="2" ySplit="11" topLeftCell="C747" activePane="bottomRight" state="frozen"/>
      <selection pane="topRight" activeCell="C1" sqref="C1"/>
      <selection pane="bottomLeft" activeCell="A11" sqref="A11"/>
      <selection pane="bottomRight" activeCell="C751" sqref="C751"/>
    </sheetView>
  </sheetViews>
  <sheetFormatPr baseColWidth="10" defaultColWidth="11.28515625" defaultRowHeight="14.25"/>
  <cols>
    <col min="1" max="1" width="12.28515625" style="53" customWidth="1"/>
    <col min="2" max="2" width="11.85546875" style="53" customWidth="1"/>
    <col min="3" max="3" width="31.140625" style="53" customWidth="1"/>
    <col min="4" max="4" width="14.7109375" style="53" customWidth="1"/>
    <col min="5" max="5" width="13.140625" style="53" customWidth="1"/>
    <col min="6" max="6" width="10.85546875" style="53" customWidth="1"/>
    <col min="7" max="7" width="1.28515625" style="53" hidden="1" customWidth="1"/>
    <col min="8" max="8" width="31.140625" style="53" hidden="1" customWidth="1"/>
    <col min="9" max="11" width="0" style="53" hidden="1" customWidth="1"/>
    <col min="12" max="12" width="2" style="53" customWidth="1"/>
    <col min="13" max="14" width="11.7109375" style="53" bestFit="1" customWidth="1"/>
    <col min="15" max="15" width="27.7109375" style="53" customWidth="1"/>
    <col min="16" max="16" width="14.28515625" style="53" customWidth="1"/>
    <col min="17" max="17" width="13.85546875" style="53" customWidth="1"/>
    <col min="18" max="18" width="11.28515625" style="53"/>
    <col min="19" max="19" width="2.140625" style="53" customWidth="1"/>
    <col min="20" max="20" width="13.7109375" style="53" customWidth="1"/>
    <col min="21" max="21" width="12.140625" style="53" customWidth="1"/>
    <col min="22" max="22" width="31.140625" style="53" customWidth="1"/>
    <col min="23" max="23" width="15" style="53" customWidth="1"/>
    <col min="24" max="25" width="11.28515625" style="53"/>
    <col min="26" max="26" width="1.7109375" style="53" customWidth="1"/>
    <col min="27" max="27" width="31.140625" style="53" hidden="1" customWidth="1"/>
    <col min="28" max="30" width="0" style="53" hidden="1" customWidth="1"/>
    <col min="31" max="16384" width="11.28515625" style="53"/>
  </cols>
  <sheetData>
    <row r="2" spans="1:30" ht="18">
      <c r="A2" s="6"/>
      <c r="B2" s="6"/>
      <c r="C2" s="6"/>
      <c r="T2" s="6"/>
      <c r="U2" s="6"/>
    </row>
    <row r="3" spans="1:30" ht="18">
      <c r="A3" s="6"/>
      <c r="B3" s="6"/>
      <c r="C3" s="6"/>
      <c r="D3" s="2"/>
      <c r="E3" s="2"/>
      <c r="F3" s="3"/>
      <c r="T3" s="6"/>
      <c r="U3" s="6"/>
    </row>
    <row r="4" spans="1:30" ht="18" hidden="1">
      <c r="A4" s="4" t="s">
        <v>0</v>
      </c>
      <c r="B4" s="4"/>
      <c r="C4" s="4"/>
      <c r="D4" s="2"/>
      <c r="E4" s="2"/>
      <c r="F4" s="3"/>
      <c r="T4" s="4" t="s">
        <v>0</v>
      </c>
      <c r="U4" s="4"/>
    </row>
    <row r="5" spans="1:30" ht="3.2" customHeight="1">
      <c r="A5" s="4"/>
      <c r="B5" s="4"/>
      <c r="C5" s="4"/>
      <c r="D5" s="2"/>
      <c r="E5" s="2"/>
      <c r="F5" s="3"/>
      <c r="T5" s="4"/>
      <c r="U5" s="4"/>
    </row>
    <row r="6" spans="1:30" ht="26.45" customHeight="1">
      <c r="A6" s="191" t="s">
        <v>202</v>
      </c>
      <c r="B6" s="191"/>
      <c r="C6" s="191"/>
      <c r="D6" s="191"/>
      <c r="E6" s="191"/>
      <c r="F6" s="191"/>
      <c r="G6" s="191"/>
      <c r="H6" s="191"/>
      <c r="I6" s="191"/>
      <c r="J6" s="191"/>
    </row>
    <row r="7" spans="1:30" ht="18">
      <c r="A7" s="196" t="s">
        <v>198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</row>
    <row r="8" spans="1:30" ht="19.149999999999999" customHeight="1">
      <c r="A8" s="9"/>
      <c r="B8" s="9"/>
      <c r="C8" s="9"/>
      <c r="D8" s="55"/>
      <c r="S8" s="72"/>
      <c r="T8" s="9"/>
      <c r="U8" s="9"/>
    </row>
    <row r="9" spans="1:30" ht="15" customHeight="1">
      <c r="A9" s="195" t="s">
        <v>5</v>
      </c>
      <c r="B9" s="195"/>
      <c r="C9" s="195"/>
      <c r="D9" s="195"/>
      <c r="E9" s="195"/>
      <c r="F9" s="195"/>
      <c r="G9" s="72"/>
      <c r="H9" s="71"/>
      <c r="I9" s="197" t="s">
        <v>6</v>
      </c>
      <c r="J9" s="197"/>
      <c r="K9" s="197"/>
      <c r="L9" s="72"/>
      <c r="M9" s="195" t="s">
        <v>7</v>
      </c>
      <c r="N9" s="195"/>
      <c r="O9" s="195"/>
      <c r="P9" s="195"/>
      <c r="Q9" s="195"/>
      <c r="R9" s="195"/>
      <c r="S9" s="56"/>
      <c r="T9" s="195" t="s">
        <v>51</v>
      </c>
      <c r="U9" s="195"/>
      <c r="V9" s="195"/>
      <c r="W9" s="195"/>
      <c r="X9" s="195"/>
      <c r="Y9" s="195"/>
      <c r="Z9" s="72"/>
      <c r="AA9" s="71"/>
      <c r="AB9" s="197" t="s">
        <v>11</v>
      </c>
      <c r="AC9" s="197"/>
      <c r="AD9" s="197"/>
    </row>
    <row r="10" spans="1:30" ht="35.450000000000003" customHeight="1">
      <c r="A10" s="194" t="s">
        <v>8</v>
      </c>
      <c r="B10" s="194"/>
      <c r="C10" s="27" t="s">
        <v>29</v>
      </c>
      <c r="D10" s="10" t="s">
        <v>1</v>
      </c>
      <c r="E10" s="10" t="s">
        <v>156</v>
      </c>
      <c r="F10" s="10" t="s">
        <v>3</v>
      </c>
      <c r="G10" s="56"/>
      <c r="H10" s="27" t="s">
        <v>29</v>
      </c>
      <c r="I10" s="10" t="s">
        <v>1</v>
      </c>
      <c r="J10" s="10" t="s">
        <v>160</v>
      </c>
      <c r="K10" s="10" t="s">
        <v>3</v>
      </c>
      <c r="L10" s="73" t="s">
        <v>0</v>
      </c>
      <c r="M10" s="194" t="s">
        <v>8</v>
      </c>
      <c r="N10" s="194"/>
      <c r="O10" s="27" t="s">
        <v>29</v>
      </c>
      <c r="P10" s="10" t="s">
        <v>1</v>
      </c>
      <c r="Q10" s="10" t="s">
        <v>160</v>
      </c>
      <c r="R10" s="10" t="s">
        <v>3</v>
      </c>
      <c r="S10" s="56"/>
      <c r="T10" s="194" t="s">
        <v>8</v>
      </c>
      <c r="U10" s="194"/>
      <c r="V10" s="27" t="s">
        <v>29</v>
      </c>
      <c r="W10" s="10" t="str">
        <f>+P10</f>
        <v>INGRESO AL PRODUCTOR</v>
      </c>
      <c r="X10" s="10" t="s">
        <v>160</v>
      </c>
      <c r="Y10" s="10" t="s">
        <v>3</v>
      </c>
      <c r="Z10" s="56"/>
      <c r="AA10" s="27" t="s">
        <v>29</v>
      </c>
      <c r="AB10" s="10" t="str">
        <f>+W10</f>
        <v>INGRESO AL PRODUCTOR</v>
      </c>
      <c r="AC10" s="10" t="s">
        <v>156</v>
      </c>
      <c r="AD10" s="10" t="s">
        <v>3</v>
      </c>
    </row>
    <row r="11" spans="1:30" ht="24" customHeight="1">
      <c r="A11" s="194"/>
      <c r="B11" s="194"/>
      <c r="C11" s="10" t="s">
        <v>4</v>
      </c>
      <c r="D11" s="10" t="s">
        <v>4</v>
      </c>
      <c r="E11" s="10" t="s">
        <v>4</v>
      </c>
      <c r="F11" s="10" t="s">
        <v>4</v>
      </c>
      <c r="G11" s="56"/>
      <c r="H11" s="10" t="s">
        <v>4</v>
      </c>
      <c r="I11" s="10" t="s">
        <v>4</v>
      </c>
      <c r="J11" s="10" t="s">
        <v>4</v>
      </c>
      <c r="K11" s="10" t="s">
        <v>4</v>
      </c>
      <c r="L11" s="56"/>
      <c r="M11" s="194"/>
      <c r="N11" s="194"/>
      <c r="O11" s="10" t="s">
        <v>4</v>
      </c>
      <c r="P11" s="10" t="s">
        <v>4</v>
      </c>
      <c r="Q11" s="10" t="s">
        <v>4</v>
      </c>
      <c r="R11" s="10" t="s">
        <v>4</v>
      </c>
      <c r="S11" s="56"/>
      <c r="T11" s="194"/>
      <c r="U11" s="194"/>
      <c r="V11" s="10" t="s">
        <v>4</v>
      </c>
      <c r="W11" s="10" t="s">
        <v>4</v>
      </c>
      <c r="X11" s="10" t="s">
        <v>4</v>
      </c>
      <c r="Y11" s="10" t="s">
        <v>4</v>
      </c>
      <c r="Z11" s="56"/>
      <c r="AA11" s="10" t="s">
        <v>4</v>
      </c>
      <c r="AB11" s="10" t="s">
        <v>4</v>
      </c>
      <c r="AC11" s="10" t="s">
        <v>4</v>
      </c>
      <c r="AD11" s="10" t="s">
        <v>4</v>
      </c>
    </row>
    <row r="12" spans="1:30" ht="15" customHeight="1">
      <c r="A12" s="57">
        <v>41275</v>
      </c>
      <c r="B12" s="57">
        <v>41277</v>
      </c>
      <c r="C12" s="57"/>
      <c r="D12" s="58">
        <v>78.509999999999991</v>
      </c>
      <c r="E12" s="59">
        <f t="shared" ref="E12:E18" si="0">+D12*16%</f>
        <v>12.561599999999999</v>
      </c>
      <c r="F12" s="59">
        <f t="shared" ref="F12:F17" si="1">+D12+E12</f>
        <v>91.071599999999989</v>
      </c>
      <c r="H12" s="57"/>
      <c r="I12" s="58">
        <v>71.48</v>
      </c>
      <c r="J12" s="59">
        <f t="shared" ref="J12:J18" si="2">+I12*16%</f>
        <v>11.436800000000002</v>
      </c>
      <c r="K12" s="59">
        <f t="shared" ref="K12:K17" si="3">+I12+J12</f>
        <v>82.916800000000009</v>
      </c>
      <c r="M12" s="57">
        <v>41275</v>
      </c>
      <c r="N12" s="57">
        <v>41277</v>
      </c>
      <c r="O12" s="57"/>
      <c r="P12" s="58">
        <v>63.72</v>
      </c>
      <c r="Q12" s="59">
        <f t="shared" ref="Q12:Q18" si="4">+P12*16%</f>
        <v>10.1952</v>
      </c>
      <c r="R12" s="59">
        <f t="shared" ref="R12:R17" si="5">+P12+Q12</f>
        <v>73.915199999999999</v>
      </c>
      <c r="S12" s="65"/>
      <c r="T12" s="57">
        <v>41275</v>
      </c>
      <c r="U12" s="57">
        <v>41277</v>
      </c>
      <c r="V12" s="57"/>
      <c r="W12" s="58">
        <v>69.67</v>
      </c>
      <c r="X12" s="59">
        <f t="shared" ref="X12:X18" si="6">+W12*16%</f>
        <v>11.1472</v>
      </c>
      <c r="Y12" s="59">
        <f t="shared" ref="Y12:Y17" si="7">+W12+X12</f>
        <v>80.8172</v>
      </c>
      <c r="AA12" s="57"/>
      <c r="AB12" s="58"/>
      <c r="AC12" s="59"/>
      <c r="AD12" s="59"/>
    </row>
    <row r="13" spans="1:30" ht="15" customHeight="1">
      <c r="A13" s="57">
        <f>+B12+1</f>
        <v>41278</v>
      </c>
      <c r="B13" s="57">
        <f>+A13+4</f>
        <v>41282</v>
      </c>
      <c r="C13" s="57"/>
      <c r="D13" s="58">
        <v>80.419999999999987</v>
      </c>
      <c r="E13" s="59">
        <f t="shared" si="0"/>
        <v>12.867199999999999</v>
      </c>
      <c r="F13" s="59">
        <f t="shared" si="1"/>
        <v>93.287199999999984</v>
      </c>
      <c r="H13" s="57"/>
      <c r="I13" s="58">
        <v>73.39</v>
      </c>
      <c r="J13" s="59">
        <f t="shared" si="2"/>
        <v>11.7424</v>
      </c>
      <c r="K13" s="59">
        <f t="shared" si="3"/>
        <v>85.132400000000004</v>
      </c>
      <c r="M13" s="57">
        <f>+N12+1</f>
        <v>41278</v>
      </c>
      <c r="N13" s="57">
        <f>+M13+4</f>
        <v>41282</v>
      </c>
      <c r="O13" s="57"/>
      <c r="P13" s="58">
        <v>65.63</v>
      </c>
      <c r="Q13" s="59">
        <f t="shared" si="4"/>
        <v>10.5008</v>
      </c>
      <c r="R13" s="59">
        <f t="shared" si="5"/>
        <v>76.130799999999994</v>
      </c>
      <c r="S13" s="65"/>
      <c r="T13" s="57">
        <f>+U12+1</f>
        <v>41278</v>
      </c>
      <c r="U13" s="57">
        <f>+T13+4</f>
        <v>41282</v>
      </c>
      <c r="V13" s="57"/>
      <c r="W13" s="58">
        <v>68.22999999999999</v>
      </c>
      <c r="X13" s="59">
        <f t="shared" si="6"/>
        <v>10.916799999999999</v>
      </c>
      <c r="Y13" s="59">
        <f t="shared" si="7"/>
        <v>79.146799999999985</v>
      </c>
      <c r="AA13" s="57"/>
      <c r="AB13" s="58"/>
      <c r="AC13" s="59"/>
      <c r="AD13" s="59"/>
    </row>
    <row r="14" spans="1:30" ht="15" customHeight="1">
      <c r="A14" s="57">
        <v>41283</v>
      </c>
      <c r="B14" s="57">
        <v>41284</v>
      </c>
      <c r="C14" s="57"/>
      <c r="D14" s="58">
        <v>81.09</v>
      </c>
      <c r="E14" s="59">
        <f t="shared" si="0"/>
        <v>12.974400000000001</v>
      </c>
      <c r="F14" s="59">
        <f t="shared" si="1"/>
        <v>94.064400000000006</v>
      </c>
      <c r="H14" s="57"/>
      <c r="I14" s="58">
        <v>74.06</v>
      </c>
      <c r="J14" s="59">
        <f t="shared" si="2"/>
        <v>11.849600000000001</v>
      </c>
      <c r="K14" s="59">
        <f t="shared" si="3"/>
        <v>85.909599999999998</v>
      </c>
      <c r="M14" s="57">
        <v>41283</v>
      </c>
      <c r="N14" s="57">
        <v>41284</v>
      </c>
      <c r="O14" s="57"/>
      <c r="P14" s="58">
        <v>66.3</v>
      </c>
      <c r="Q14" s="59">
        <f t="shared" si="4"/>
        <v>10.608000000000001</v>
      </c>
      <c r="R14" s="59">
        <f t="shared" si="5"/>
        <v>76.908000000000001</v>
      </c>
      <c r="S14" s="65"/>
      <c r="T14" s="57">
        <v>41283</v>
      </c>
      <c r="U14" s="57">
        <v>41284</v>
      </c>
      <c r="V14" s="57"/>
      <c r="W14" s="58">
        <v>68.900000000000006</v>
      </c>
      <c r="X14" s="59">
        <f t="shared" si="6"/>
        <v>11.024000000000001</v>
      </c>
      <c r="Y14" s="59">
        <f t="shared" si="7"/>
        <v>79.924000000000007</v>
      </c>
      <c r="AA14" s="57"/>
      <c r="AB14" s="58"/>
      <c r="AC14" s="59"/>
      <c r="AD14" s="59"/>
    </row>
    <row r="15" spans="1:30" ht="15" customHeight="1">
      <c r="A15" s="57">
        <v>41285</v>
      </c>
      <c r="B15" s="57">
        <v>41288</v>
      </c>
      <c r="C15" s="57"/>
      <c r="D15" s="58">
        <v>80.19</v>
      </c>
      <c r="E15" s="59">
        <f t="shared" si="0"/>
        <v>12.830399999999999</v>
      </c>
      <c r="F15" s="59">
        <f t="shared" si="1"/>
        <v>93.020399999999995</v>
      </c>
      <c r="H15" s="57"/>
      <c r="I15" s="58">
        <v>73.160000000000011</v>
      </c>
      <c r="J15" s="59">
        <f t="shared" si="2"/>
        <v>11.705600000000002</v>
      </c>
      <c r="K15" s="59">
        <f t="shared" si="3"/>
        <v>84.865600000000015</v>
      </c>
      <c r="M15" s="57">
        <v>41285</v>
      </c>
      <c r="N15" s="57">
        <v>41288</v>
      </c>
      <c r="O15" s="57"/>
      <c r="P15" s="58">
        <v>65.400000000000006</v>
      </c>
      <c r="Q15" s="59">
        <f t="shared" si="4"/>
        <v>10.464</v>
      </c>
      <c r="R15" s="59">
        <f t="shared" si="5"/>
        <v>75.864000000000004</v>
      </c>
      <c r="S15" s="65"/>
      <c r="T15" s="57">
        <v>41285</v>
      </c>
      <c r="U15" s="57">
        <v>41288</v>
      </c>
      <c r="V15" s="57"/>
      <c r="W15" s="58">
        <v>68</v>
      </c>
      <c r="X15" s="59">
        <f t="shared" si="6"/>
        <v>10.88</v>
      </c>
      <c r="Y15" s="59">
        <f t="shared" si="7"/>
        <v>78.88</v>
      </c>
      <c r="AA15" s="57"/>
      <c r="AB15" s="58"/>
      <c r="AC15" s="59"/>
      <c r="AD15" s="59"/>
    </row>
    <row r="16" spans="1:30" ht="14.25" customHeight="1">
      <c r="A16" s="57">
        <v>41289</v>
      </c>
      <c r="B16" s="57">
        <v>41291</v>
      </c>
      <c r="C16" s="57"/>
      <c r="D16" s="58">
        <v>78.710000000000008</v>
      </c>
      <c r="E16" s="59">
        <f t="shared" si="0"/>
        <v>12.593600000000002</v>
      </c>
      <c r="F16" s="59">
        <f t="shared" si="1"/>
        <v>91.303600000000017</v>
      </c>
      <c r="H16" s="57"/>
      <c r="I16" s="58">
        <v>71.680000000000007</v>
      </c>
      <c r="J16" s="59">
        <f t="shared" si="2"/>
        <v>11.468800000000002</v>
      </c>
      <c r="K16" s="59">
        <f t="shared" si="3"/>
        <v>83.148800000000008</v>
      </c>
      <c r="M16" s="57">
        <v>41289</v>
      </c>
      <c r="N16" s="57">
        <v>41291</v>
      </c>
      <c r="O16" s="57"/>
      <c r="P16" s="58">
        <v>63.92</v>
      </c>
      <c r="Q16" s="59">
        <f t="shared" si="4"/>
        <v>10.2272</v>
      </c>
      <c r="R16" s="59">
        <f t="shared" si="5"/>
        <v>74.147199999999998</v>
      </c>
      <c r="S16" s="65"/>
      <c r="T16" s="57">
        <v>41289</v>
      </c>
      <c r="U16" s="57">
        <v>41291</v>
      </c>
      <c r="V16" s="57"/>
      <c r="W16" s="58">
        <v>66.52000000000001</v>
      </c>
      <c r="X16" s="59">
        <f t="shared" si="6"/>
        <v>10.643200000000002</v>
      </c>
      <c r="Y16" s="59">
        <f t="shared" si="7"/>
        <v>77.163200000000018</v>
      </c>
      <c r="AA16" s="57"/>
      <c r="AB16" s="58"/>
      <c r="AC16" s="59"/>
      <c r="AD16" s="59"/>
    </row>
    <row r="17" spans="1:30" ht="14.25" customHeight="1">
      <c r="A17" s="57">
        <v>41292</v>
      </c>
      <c r="B17" s="57">
        <v>41295</v>
      </c>
      <c r="C17" s="57"/>
      <c r="D17" s="58">
        <v>78.525000000000006</v>
      </c>
      <c r="E17" s="59">
        <f t="shared" si="0"/>
        <v>12.564000000000002</v>
      </c>
      <c r="F17" s="59">
        <f t="shared" si="1"/>
        <v>91.089000000000013</v>
      </c>
      <c r="H17" s="57"/>
      <c r="I17" s="58">
        <v>71.495000000000005</v>
      </c>
      <c r="J17" s="59">
        <f t="shared" si="2"/>
        <v>11.439200000000001</v>
      </c>
      <c r="K17" s="59">
        <f t="shared" si="3"/>
        <v>82.934200000000004</v>
      </c>
      <c r="M17" s="57">
        <v>41292</v>
      </c>
      <c r="N17" s="57">
        <v>41295</v>
      </c>
      <c r="O17" s="57"/>
      <c r="P17" s="58">
        <v>63.734999999999999</v>
      </c>
      <c r="Q17" s="59">
        <f t="shared" si="4"/>
        <v>10.1976</v>
      </c>
      <c r="R17" s="59">
        <f t="shared" si="5"/>
        <v>73.932599999999994</v>
      </c>
      <c r="S17" s="65"/>
      <c r="T17" s="57">
        <v>41292</v>
      </c>
      <c r="U17" s="57">
        <v>41295</v>
      </c>
      <c r="V17" s="57"/>
      <c r="W17" s="58">
        <v>66.335000000000008</v>
      </c>
      <c r="X17" s="59">
        <f t="shared" si="6"/>
        <v>10.613600000000002</v>
      </c>
      <c r="Y17" s="59">
        <f t="shared" si="7"/>
        <v>76.948600000000013</v>
      </c>
      <c r="AA17" s="57"/>
      <c r="AB17" s="58"/>
      <c r="AC17" s="59"/>
      <c r="AD17" s="59"/>
    </row>
    <row r="18" spans="1:30" ht="14.25" customHeight="1">
      <c r="A18" s="57">
        <v>41296</v>
      </c>
      <c r="B18" s="57">
        <v>41298</v>
      </c>
      <c r="C18" s="57"/>
      <c r="D18" s="58">
        <v>80.289999999999992</v>
      </c>
      <c r="E18" s="59">
        <f t="shared" si="0"/>
        <v>12.846399999999999</v>
      </c>
      <c r="F18" s="59">
        <f t="shared" ref="F18:F23" si="8">+D18+E18</f>
        <v>93.136399999999995</v>
      </c>
      <c r="H18" s="57"/>
      <c r="I18" s="58">
        <v>73.260000000000005</v>
      </c>
      <c r="J18" s="59">
        <f t="shared" si="2"/>
        <v>11.7216</v>
      </c>
      <c r="K18" s="59">
        <f t="shared" ref="K18:K23" si="9">+I18+J18</f>
        <v>84.9816</v>
      </c>
      <c r="M18" s="57">
        <v>41296</v>
      </c>
      <c r="N18" s="57">
        <v>41298</v>
      </c>
      <c r="O18" s="57"/>
      <c r="P18" s="58">
        <v>65.5</v>
      </c>
      <c r="Q18" s="59">
        <f t="shared" si="4"/>
        <v>10.48</v>
      </c>
      <c r="R18" s="59">
        <f t="shared" ref="R18:R23" si="10">+P18+Q18</f>
        <v>75.98</v>
      </c>
      <c r="S18" s="65"/>
      <c r="T18" s="57">
        <v>41296</v>
      </c>
      <c r="U18" s="57">
        <v>41298</v>
      </c>
      <c r="V18" s="57"/>
      <c r="W18" s="58">
        <v>68.099999999999994</v>
      </c>
      <c r="X18" s="59">
        <f t="shared" si="6"/>
        <v>10.895999999999999</v>
      </c>
      <c r="Y18" s="59">
        <f t="shared" ref="Y18:Y23" si="11">+W18+X18</f>
        <v>78.995999999999995</v>
      </c>
      <c r="AA18" s="57"/>
      <c r="AB18" s="58"/>
      <c r="AC18" s="59"/>
      <c r="AD18" s="59"/>
    </row>
    <row r="19" spans="1:30" ht="14.25" customHeight="1">
      <c r="A19" s="57">
        <v>41299</v>
      </c>
      <c r="B19" s="57">
        <v>41302</v>
      </c>
      <c r="C19" s="57"/>
      <c r="D19" s="58">
        <v>80.22</v>
      </c>
      <c r="E19" s="59">
        <f t="shared" ref="E19:E25" si="12">+D19*16%</f>
        <v>12.8352</v>
      </c>
      <c r="F19" s="59">
        <f t="shared" si="8"/>
        <v>93.055199999999999</v>
      </c>
      <c r="H19" s="57"/>
      <c r="I19" s="58">
        <v>73.190000000000012</v>
      </c>
      <c r="J19" s="59">
        <f t="shared" ref="J19:J25" si="13">+I19*16%</f>
        <v>11.710400000000002</v>
      </c>
      <c r="K19" s="59">
        <f t="shared" si="9"/>
        <v>84.900400000000019</v>
      </c>
      <c r="M19" s="57">
        <v>41299</v>
      </c>
      <c r="N19" s="57">
        <v>41302</v>
      </c>
      <c r="O19" s="57"/>
      <c r="P19" s="58">
        <v>65.430000000000007</v>
      </c>
      <c r="Q19" s="59">
        <f t="shared" ref="Q19:Q25" si="14">+P19*16%</f>
        <v>10.468800000000002</v>
      </c>
      <c r="R19" s="59">
        <f t="shared" si="10"/>
        <v>75.898800000000008</v>
      </c>
      <c r="S19" s="65"/>
      <c r="T19" s="57">
        <v>41299</v>
      </c>
      <c r="U19" s="57">
        <v>41302</v>
      </c>
      <c r="V19" s="57"/>
      <c r="W19" s="58">
        <v>68.03</v>
      </c>
      <c r="X19" s="59">
        <f t="shared" ref="X19:X25" si="15">+W19*16%</f>
        <v>10.8848</v>
      </c>
      <c r="Y19" s="59">
        <f t="shared" si="11"/>
        <v>78.9148</v>
      </c>
      <c r="AA19" s="57"/>
      <c r="AB19" s="58"/>
      <c r="AC19" s="59"/>
      <c r="AD19" s="59"/>
    </row>
    <row r="20" spans="1:30" ht="14.25" customHeight="1">
      <c r="A20" s="57">
        <v>41303</v>
      </c>
      <c r="B20" s="57">
        <v>41305</v>
      </c>
      <c r="C20" s="57"/>
      <c r="D20" s="58">
        <v>81.099999999999994</v>
      </c>
      <c r="E20" s="59">
        <f t="shared" si="12"/>
        <v>12.975999999999999</v>
      </c>
      <c r="F20" s="59">
        <f t="shared" si="8"/>
        <v>94.075999999999993</v>
      </c>
      <c r="H20" s="57"/>
      <c r="I20" s="58">
        <v>74.070000000000007</v>
      </c>
      <c r="J20" s="59">
        <f t="shared" si="13"/>
        <v>11.851200000000002</v>
      </c>
      <c r="K20" s="59">
        <f t="shared" si="9"/>
        <v>85.921200000000013</v>
      </c>
      <c r="M20" s="57">
        <v>41303</v>
      </c>
      <c r="N20" s="57">
        <v>41305</v>
      </c>
      <c r="O20" s="57"/>
      <c r="P20" s="58">
        <v>66.31</v>
      </c>
      <c r="Q20" s="59">
        <f t="shared" si="14"/>
        <v>10.6096</v>
      </c>
      <c r="R20" s="59">
        <f t="shared" si="10"/>
        <v>76.919600000000003</v>
      </c>
      <c r="S20" s="65"/>
      <c r="T20" s="57">
        <v>41303</v>
      </c>
      <c r="U20" s="57">
        <v>41305</v>
      </c>
      <c r="V20" s="57"/>
      <c r="W20" s="58">
        <v>68.91</v>
      </c>
      <c r="X20" s="59">
        <f t="shared" si="15"/>
        <v>11.025599999999999</v>
      </c>
      <c r="Y20" s="59">
        <f t="shared" si="11"/>
        <v>79.935599999999994</v>
      </c>
      <c r="AA20" s="57"/>
      <c r="AB20" s="58"/>
      <c r="AC20" s="59"/>
      <c r="AD20" s="59"/>
    </row>
    <row r="21" spans="1:30" ht="14.25" customHeight="1">
      <c r="A21" s="57">
        <v>41306</v>
      </c>
      <c r="B21" s="57">
        <v>41309</v>
      </c>
      <c r="C21" s="57"/>
      <c r="D21" s="58">
        <v>82.62</v>
      </c>
      <c r="E21" s="59">
        <f t="shared" si="12"/>
        <v>13.219200000000001</v>
      </c>
      <c r="F21" s="59">
        <f t="shared" si="8"/>
        <v>95.839200000000005</v>
      </c>
      <c r="H21" s="57"/>
      <c r="I21" s="58">
        <v>75.59</v>
      </c>
      <c r="J21" s="59">
        <f t="shared" si="13"/>
        <v>12.0944</v>
      </c>
      <c r="K21" s="59">
        <f t="shared" si="9"/>
        <v>87.684400000000011</v>
      </c>
      <c r="M21" s="57">
        <v>41306</v>
      </c>
      <c r="N21" s="57">
        <v>41309</v>
      </c>
      <c r="O21" s="57"/>
      <c r="P21" s="58">
        <v>67.83</v>
      </c>
      <c r="Q21" s="59">
        <f t="shared" si="14"/>
        <v>10.8528</v>
      </c>
      <c r="R21" s="59">
        <f t="shared" si="10"/>
        <v>78.6828</v>
      </c>
      <c r="S21" s="65"/>
      <c r="T21" s="57">
        <v>41306</v>
      </c>
      <c r="U21" s="57">
        <v>41309</v>
      </c>
      <c r="V21" s="57"/>
      <c r="W21" s="58">
        <v>70.430000000000007</v>
      </c>
      <c r="X21" s="59">
        <f t="shared" si="15"/>
        <v>11.268800000000001</v>
      </c>
      <c r="Y21" s="59">
        <f t="shared" si="11"/>
        <v>81.698800000000006</v>
      </c>
      <c r="AA21" s="57"/>
      <c r="AB21" s="58"/>
      <c r="AC21" s="59"/>
      <c r="AD21" s="59"/>
    </row>
    <row r="22" spans="1:30" ht="14.25" customHeight="1">
      <c r="A22" s="57">
        <v>41310</v>
      </c>
      <c r="B22" s="57">
        <v>41312</v>
      </c>
      <c r="C22" s="57"/>
      <c r="D22" s="58">
        <v>84.47999999999999</v>
      </c>
      <c r="E22" s="59">
        <f t="shared" si="12"/>
        <v>13.516799999999998</v>
      </c>
      <c r="F22" s="59">
        <f t="shared" si="8"/>
        <v>97.996799999999993</v>
      </c>
      <c r="H22" s="57"/>
      <c r="I22" s="58">
        <v>77.45</v>
      </c>
      <c r="J22" s="59">
        <f t="shared" si="13"/>
        <v>12.392000000000001</v>
      </c>
      <c r="K22" s="59">
        <f t="shared" si="9"/>
        <v>89.841999999999999</v>
      </c>
      <c r="M22" s="57">
        <v>41310</v>
      </c>
      <c r="N22" s="57">
        <v>41312</v>
      </c>
      <c r="O22" s="57"/>
      <c r="P22" s="58">
        <v>69.69</v>
      </c>
      <c r="Q22" s="59">
        <f t="shared" si="14"/>
        <v>11.150399999999999</v>
      </c>
      <c r="R22" s="59">
        <f t="shared" si="10"/>
        <v>80.840400000000002</v>
      </c>
      <c r="S22" s="65"/>
      <c r="T22" s="57">
        <v>41310</v>
      </c>
      <c r="U22" s="57">
        <v>41312</v>
      </c>
      <c r="V22" s="57"/>
      <c r="W22" s="58">
        <v>72.289999999999992</v>
      </c>
      <c r="X22" s="59">
        <f t="shared" si="15"/>
        <v>11.5664</v>
      </c>
      <c r="Y22" s="59">
        <f t="shared" si="11"/>
        <v>83.856399999999994</v>
      </c>
      <c r="AA22" s="57"/>
      <c r="AB22" s="58"/>
      <c r="AC22" s="59"/>
      <c r="AD22" s="59"/>
    </row>
    <row r="23" spans="1:30" ht="14.25" customHeight="1">
      <c r="A23" s="57">
        <v>41313</v>
      </c>
      <c r="B23" s="57">
        <v>41316</v>
      </c>
      <c r="C23" s="57"/>
      <c r="D23" s="58">
        <v>83.740000000000009</v>
      </c>
      <c r="E23" s="59">
        <f t="shared" si="12"/>
        <v>13.398400000000002</v>
      </c>
      <c r="F23" s="59">
        <f t="shared" si="8"/>
        <v>97.138400000000019</v>
      </c>
      <c r="H23" s="57"/>
      <c r="I23" s="58">
        <v>76.710000000000008</v>
      </c>
      <c r="J23" s="59">
        <f t="shared" si="13"/>
        <v>12.273600000000002</v>
      </c>
      <c r="K23" s="59">
        <f t="shared" si="9"/>
        <v>88.98360000000001</v>
      </c>
      <c r="M23" s="57">
        <v>41313</v>
      </c>
      <c r="N23" s="57">
        <v>41316</v>
      </c>
      <c r="O23" s="57"/>
      <c r="P23" s="58">
        <v>68.95</v>
      </c>
      <c r="Q23" s="59">
        <f t="shared" si="14"/>
        <v>11.032</v>
      </c>
      <c r="R23" s="59">
        <f t="shared" si="10"/>
        <v>79.981999999999999</v>
      </c>
      <c r="S23" s="65"/>
      <c r="T23" s="57">
        <v>41313</v>
      </c>
      <c r="U23" s="57">
        <v>41316</v>
      </c>
      <c r="V23" s="57"/>
      <c r="W23" s="58">
        <v>71.550000000000011</v>
      </c>
      <c r="X23" s="59">
        <f t="shared" si="15"/>
        <v>11.448000000000002</v>
      </c>
      <c r="Y23" s="59">
        <f t="shared" si="11"/>
        <v>82.998000000000019</v>
      </c>
      <c r="AA23" s="57"/>
      <c r="AB23" s="58"/>
      <c r="AC23" s="59"/>
      <c r="AD23" s="59"/>
    </row>
    <row r="24" spans="1:30" ht="14.25" customHeight="1">
      <c r="A24" s="57">
        <v>41317</v>
      </c>
      <c r="B24" s="57">
        <v>41319</v>
      </c>
      <c r="C24" s="57"/>
      <c r="D24" s="58">
        <v>84.62</v>
      </c>
      <c r="E24" s="59">
        <f t="shared" si="12"/>
        <v>13.539200000000001</v>
      </c>
      <c r="F24" s="59">
        <f t="shared" ref="F24:F29" si="16">+D24+E24</f>
        <v>98.159199999999998</v>
      </c>
      <c r="H24" s="57"/>
      <c r="I24" s="58">
        <v>77.59</v>
      </c>
      <c r="J24" s="59">
        <f t="shared" si="13"/>
        <v>12.414400000000001</v>
      </c>
      <c r="K24" s="59">
        <f t="shared" ref="K24:K29" si="17">+I24+J24</f>
        <v>90.004400000000004</v>
      </c>
      <c r="M24" s="57">
        <v>41317</v>
      </c>
      <c r="N24" s="57">
        <v>41319</v>
      </c>
      <c r="O24" s="57"/>
      <c r="P24" s="58">
        <v>69.83</v>
      </c>
      <c r="Q24" s="59">
        <f t="shared" si="14"/>
        <v>11.172800000000001</v>
      </c>
      <c r="R24" s="59">
        <f t="shared" ref="R24:R29" si="18">+P24+Q24</f>
        <v>81.002799999999993</v>
      </c>
      <c r="S24" s="65"/>
      <c r="T24" s="57">
        <v>41317</v>
      </c>
      <c r="U24" s="57">
        <v>41319</v>
      </c>
      <c r="V24" s="57"/>
      <c r="W24" s="58">
        <v>72.430000000000007</v>
      </c>
      <c r="X24" s="59">
        <f t="shared" si="15"/>
        <v>11.588800000000001</v>
      </c>
      <c r="Y24" s="59">
        <f t="shared" ref="Y24:Y29" si="19">+W24+X24</f>
        <v>84.018800000000013</v>
      </c>
      <c r="AA24" s="57"/>
      <c r="AB24" s="58"/>
      <c r="AC24" s="59"/>
      <c r="AD24" s="59"/>
    </row>
    <row r="25" spans="1:30">
      <c r="A25" s="57">
        <v>41320</v>
      </c>
      <c r="B25" s="57">
        <v>41323</v>
      </c>
      <c r="C25" s="57"/>
      <c r="D25" s="58">
        <v>84.62</v>
      </c>
      <c r="E25" s="59">
        <f t="shared" si="12"/>
        <v>13.539200000000001</v>
      </c>
      <c r="F25" s="59">
        <f t="shared" si="16"/>
        <v>98.159199999999998</v>
      </c>
      <c r="H25" s="57"/>
      <c r="I25" s="58">
        <v>77.59</v>
      </c>
      <c r="J25" s="59">
        <f t="shared" si="13"/>
        <v>12.414400000000001</v>
      </c>
      <c r="K25" s="59">
        <f t="shared" si="17"/>
        <v>90.004400000000004</v>
      </c>
      <c r="M25" s="57">
        <v>41320</v>
      </c>
      <c r="N25" s="57">
        <v>41323</v>
      </c>
      <c r="O25" s="57"/>
      <c r="P25" s="58">
        <v>69.83</v>
      </c>
      <c r="Q25" s="59">
        <f t="shared" si="14"/>
        <v>11.172800000000001</v>
      </c>
      <c r="R25" s="59">
        <f t="shared" si="18"/>
        <v>81.002799999999993</v>
      </c>
      <c r="S25" s="65"/>
      <c r="T25" s="57">
        <v>41320</v>
      </c>
      <c r="U25" s="57">
        <v>41323</v>
      </c>
      <c r="V25" s="57"/>
      <c r="W25" s="58">
        <v>72.430000000000007</v>
      </c>
      <c r="X25" s="59">
        <f t="shared" si="15"/>
        <v>11.588800000000001</v>
      </c>
      <c r="Y25" s="59">
        <f t="shared" si="19"/>
        <v>84.018800000000013</v>
      </c>
      <c r="AA25" s="57"/>
      <c r="AB25" s="58"/>
      <c r="AC25" s="59"/>
      <c r="AD25" s="59"/>
    </row>
    <row r="26" spans="1:30">
      <c r="A26" s="57">
        <v>41324</v>
      </c>
      <c r="B26" s="57">
        <v>41326</v>
      </c>
      <c r="C26" s="57"/>
      <c r="D26" s="58">
        <v>84.37</v>
      </c>
      <c r="E26" s="59">
        <f t="shared" ref="E26:E32" si="20">+D26*16%</f>
        <v>13.499200000000002</v>
      </c>
      <c r="F26" s="59">
        <f t="shared" si="16"/>
        <v>97.869200000000006</v>
      </c>
      <c r="H26" s="57"/>
      <c r="I26" s="58">
        <v>77.34</v>
      </c>
      <c r="J26" s="59">
        <f t="shared" ref="J26:J32" si="21">+I26*16%</f>
        <v>12.374400000000001</v>
      </c>
      <c r="K26" s="59">
        <f t="shared" si="17"/>
        <v>89.714400000000012</v>
      </c>
      <c r="M26" s="57">
        <v>41324</v>
      </c>
      <c r="N26" s="57">
        <v>41326</v>
      </c>
      <c r="O26" s="57"/>
      <c r="P26" s="58">
        <v>69.58</v>
      </c>
      <c r="Q26" s="59">
        <f t="shared" ref="Q26:Q32" si="22">+P26*16%</f>
        <v>11.1328</v>
      </c>
      <c r="R26" s="59">
        <f t="shared" si="18"/>
        <v>80.712800000000001</v>
      </c>
      <c r="S26" s="65"/>
      <c r="T26" s="57">
        <v>41324</v>
      </c>
      <c r="U26" s="57">
        <v>41326</v>
      </c>
      <c r="V26" s="57"/>
      <c r="W26" s="58">
        <v>72.180000000000007</v>
      </c>
      <c r="X26" s="59">
        <f t="shared" ref="X26:X32" si="23">+W26*16%</f>
        <v>11.548800000000002</v>
      </c>
      <c r="Y26" s="59">
        <f t="shared" si="19"/>
        <v>83.728800000000007</v>
      </c>
      <c r="AA26" s="57"/>
      <c r="AB26" s="58"/>
      <c r="AC26" s="59"/>
      <c r="AD26" s="59"/>
    </row>
    <row r="27" spans="1:30">
      <c r="A27" s="57">
        <v>41327</v>
      </c>
      <c r="B27" s="57">
        <v>41330</v>
      </c>
      <c r="C27" s="57"/>
      <c r="D27" s="58">
        <v>81.72</v>
      </c>
      <c r="E27" s="59">
        <f t="shared" si="20"/>
        <v>13.075200000000001</v>
      </c>
      <c r="F27" s="59">
        <f t="shared" si="16"/>
        <v>94.795199999999994</v>
      </c>
      <c r="H27" s="57"/>
      <c r="I27" s="58">
        <v>74.690000000000012</v>
      </c>
      <c r="J27" s="59">
        <f t="shared" si="21"/>
        <v>11.950400000000002</v>
      </c>
      <c r="K27" s="59">
        <f t="shared" si="17"/>
        <v>86.640400000000014</v>
      </c>
      <c r="M27" s="57">
        <v>41327</v>
      </c>
      <c r="N27" s="57">
        <v>41330</v>
      </c>
      <c r="O27" s="57"/>
      <c r="P27" s="58">
        <v>66.930000000000007</v>
      </c>
      <c r="Q27" s="59">
        <f t="shared" si="22"/>
        <v>10.708800000000002</v>
      </c>
      <c r="R27" s="59">
        <f t="shared" si="18"/>
        <v>77.638800000000003</v>
      </c>
      <c r="S27" s="65"/>
      <c r="T27" s="57">
        <v>41327</v>
      </c>
      <c r="U27" s="57">
        <v>41330</v>
      </c>
      <c r="V27" s="57"/>
      <c r="W27" s="58">
        <v>69.53</v>
      </c>
      <c r="X27" s="59">
        <f t="shared" si="23"/>
        <v>11.1248</v>
      </c>
      <c r="Y27" s="59">
        <f t="shared" si="19"/>
        <v>80.654799999999994</v>
      </c>
      <c r="AA27" s="57"/>
      <c r="AB27" s="58"/>
      <c r="AC27" s="59"/>
      <c r="AD27" s="59"/>
    </row>
    <row r="28" spans="1:30">
      <c r="A28" s="57">
        <v>41331</v>
      </c>
      <c r="B28" s="57">
        <v>41333</v>
      </c>
      <c r="C28" s="57"/>
      <c r="D28" s="58">
        <v>80.94</v>
      </c>
      <c r="E28" s="59">
        <f t="shared" si="20"/>
        <v>12.9504</v>
      </c>
      <c r="F28" s="59">
        <f t="shared" si="16"/>
        <v>93.8904</v>
      </c>
      <c r="H28" s="57"/>
      <c r="I28" s="58">
        <v>73.910000000000011</v>
      </c>
      <c r="J28" s="59">
        <f t="shared" si="21"/>
        <v>11.825600000000001</v>
      </c>
      <c r="K28" s="59">
        <f t="shared" si="17"/>
        <v>85.735600000000005</v>
      </c>
      <c r="M28" s="57">
        <v>41331</v>
      </c>
      <c r="N28" s="57">
        <v>41333</v>
      </c>
      <c r="O28" s="57"/>
      <c r="P28" s="58">
        <v>66.150000000000006</v>
      </c>
      <c r="Q28" s="59">
        <f t="shared" si="22"/>
        <v>10.584000000000001</v>
      </c>
      <c r="R28" s="59">
        <f t="shared" si="18"/>
        <v>76.734000000000009</v>
      </c>
      <c r="S28" s="65"/>
      <c r="T28" s="57">
        <v>41331</v>
      </c>
      <c r="U28" s="57">
        <v>41333</v>
      </c>
      <c r="V28" s="57"/>
      <c r="W28" s="58">
        <v>68.75</v>
      </c>
      <c r="X28" s="59">
        <f t="shared" si="23"/>
        <v>11</v>
      </c>
      <c r="Y28" s="59">
        <f t="shared" si="19"/>
        <v>79.75</v>
      </c>
      <c r="AA28" s="57"/>
      <c r="AB28" s="58"/>
      <c r="AC28" s="59"/>
      <c r="AD28" s="59"/>
    </row>
    <row r="29" spans="1:30">
      <c r="A29" s="57">
        <v>41334</v>
      </c>
      <c r="B29" s="57">
        <v>41337</v>
      </c>
      <c r="C29" s="57"/>
      <c r="D29" s="58">
        <v>79.900000000000006</v>
      </c>
      <c r="E29" s="59">
        <f t="shared" si="20"/>
        <v>12.784000000000001</v>
      </c>
      <c r="F29" s="59">
        <f t="shared" si="16"/>
        <v>92.684000000000012</v>
      </c>
      <c r="H29" s="57"/>
      <c r="I29" s="58">
        <v>72.87</v>
      </c>
      <c r="J29" s="59">
        <f t="shared" si="21"/>
        <v>11.6592</v>
      </c>
      <c r="K29" s="59">
        <f t="shared" si="17"/>
        <v>84.529200000000003</v>
      </c>
      <c r="M29" s="57">
        <v>41334</v>
      </c>
      <c r="N29" s="57">
        <v>41337</v>
      </c>
      <c r="O29" s="57"/>
      <c r="P29" s="58">
        <v>65.11</v>
      </c>
      <c r="Q29" s="59">
        <f t="shared" si="22"/>
        <v>10.4176</v>
      </c>
      <c r="R29" s="59">
        <f t="shared" si="18"/>
        <v>75.527600000000007</v>
      </c>
      <c r="S29" s="65"/>
      <c r="T29" s="57">
        <v>41334</v>
      </c>
      <c r="U29" s="57">
        <v>41337</v>
      </c>
      <c r="V29" s="57"/>
      <c r="W29" s="58">
        <v>67.710000000000008</v>
      </c>
      <c r="X29" s="59">
        <f t="shared" si="23"/>
        <v>10.833600000000002</v>
      </c>
      <c r="Y29" s="59">
        <f t="shared" si="19"/>
        <v>78.543600000000012</v>
      </c>
      <c r="AA29" s="57"/>
      <c r="AB29" s="58">
        <v>66.11</v>
      </c>
      <c r="AC29" s="59">
        <f t="shared" ref="AC29:AC35" si="24">+AB29*16%</f>
        <v>10.5776</v>
      </c>
      <c r="AD29" s="59">
        <f t="shared" ref="AD29:AD34" si="25">+AB29+AC29</f>
        <v>76.687600000000003</v>
      </c>
    </row>
    <row r="30" spans="1:30">
      <c r="A30" s="57">
        <v>41338</v>
      </c>
      <c r="B30" s="57">
        <v>41340</v>
      </c>
      <c r="C30" s="57"/>
      <c r="D30" s="58">
        <v>78.330000000000013</v>
      </c>
      <c r="E30" s="59">
        <f t="shared" si="20"/>
        <v>12.532800000000002</v>
      </c>
      <c r="F30" s="59">
        <f>+D30+E30</f>
        <v>90.862800000000021</v>
      </c>
      <c r="H30" s="57"/>
      <c r="I30" s="58">
        <v>71.300000000000011</v>
      </c>
      <c r="J30" s="59">
        <f t="shared" si="21"/>
        <v>11.408000000000001</v>
      </c>
      <c r="K30" s="59">
        <f>+I30+J30</f>
        <v>82.708000000000013</v>
      </c>
      <c r="M30" s="57">
        <v>41338</v>
      </c>
      <c r="N30" s="57">
        <v>41340</v>
      </c>
      <c r="O30" s="57"/>
      <c r="P30" s="58">
        <v>63.540000000000006</v>
      </c>
      <c r="Q30" s="59">
        <f t="shared" si="22"/>
        <v>10.166400000000001</v>
      </c>
      <c r="R30" s="59">
        <f t="shared" ref="R30:R35" si="26">+P30+Q30</f>
        <v>73.706400000000002</v>
      </c>
      <c r="S30" s="65"/>
      <c r="T30" s="57">
        <v>41338</v>
      </c>
      <c r="U30" s="57">
        <v>41340</v>
      </c>
      <c r="V30" s="57"/>
      <c r="W30" s="58">
        <v>66.140000000000015</v>
      </c>
      <c r="X30" s="59">
        <f t="shared" si="23"/>
        <v>10.582400000000003</v>
      </c>
      <c r="Y30" s="59">
        <f>+W30+X30</f>
        <v>76.722400000000022</v>
      </c>
      <c r="AA30" s="57"/>
      <c r="AB30" s="58">
        <v>64.540000000000006</v>
      </c>
      <c r="AC30" s="59">
        <f t="shared" si="24"/>
        <v>10.326400000000001</v>
      </c>
      <c r="AD30" s="59">
        <f t="shared" si="25"/>
        <v>74.866400000000013</v>
      </c>
    </row>
    <row r="31" spans="1:30">
      <c r="A31" s="57">
        <v>41341</v>
      </c>
      <c r="B31" s="57">
        <v>41344</v>
      </c>
      <c r="C31" s="57"/>
      <c r="D31" s="58">
        <v>80.13</v>
      </c>
      <c r="E31" s="59">
        <f t="shared" si="20"/>
        <v>12.8208</v>
      </c>
      <c r="F31" s="59">
        <f>+D31+E31</f>
        <v>92.950800000000001</v>
      </c>
      <c r="H31" s="57"/>
      <c r="I31" s="58">
        <v>73.100000000000009</v>
      </c>
      <c r="J31" s="59">
        <f t="shared" si="21"/>
        <v>11.696000000000002</v>
      </c>
      <c r="K31" s="59">
        <f>+I31+J31</f>
        <v>84.796000000000006</v>
      </c>
      <c r="M31" s="57">
        <v>41341</v>
      </c>
      <c r="N31" s="57">
        <v>41344</v>
      </c>
      <c r="O31" s="57"/>
      <c r="P31" s="58">
        <v>65.34</v>
      </c>
      <c r="Q31" s="59">
        <f t="shared" si="22"/>
        <v>10.454400000000001</v>
      </c>
      <c r="R31" s="59">
        <f t="shared" si="26"/>
        <v>75.79440000000001</v>
      </c>
      <c r="S31" s="65"/>
      <c r="T31" s="57">
        <v>41341</v>
      </c>
      <c r="U31" s="57">
        <v>41344</v>
      </c>
      <c r="V31" s="57"/>
      <c r="W31" s="58">
        <v>67.94</v>
      </c>
      <c r="X31" s="59">
        <f t="shared" si="23"/>
        <v>10.8704</v>
      </c>
      <c r="Y31" s="59">
        <f>+W31+X31</f>
        <v>78.810400000000001</v>
      </c>
      <c r="AA31" s="57"/>
      <c r="AB31" s="58">
        <v>66.34</v>
      </c>
      <c r="AC31" s="59">
        <f t="shared" si="24"/>
        <v>10.614400000000002</v>
      </c>
      <c r="AD31" s="59">
        <f t="shared" si="25"/>
        <v>76.954400000000007</v>
      </c>
    </row>
    <row r="32" spans="1:30">
      <c r="A32" s="57">
        <v>41345</v>
      </c>
      <c r="B32" s="57">
        <v>41345</v>
      </c>
      <c r="C32" s="74"/>
      <c r="D32" s="192">
        <v>77.87</v>
      </c>
      <c r="E32" s="192">
        <f t="shared" si="20"/>
        <v>12.459200000000001</v>
      </c>
      <c r="F32" s="192">
        <f>+D32+E32</f>
        <v>90.3292</v>
      </c>
      <c r="G32" s="192"/>
      <c r="H32" s="74"/>
      <c r="I32" s="192">
        <v>73.13000000000001</v>
      </c>
      <c r="J32" s="192">
        <f t="shared" si="21"/>
        <v>11.700800000000001</v>
      </c>
      <c r="K32" s="192">
        <f>+I32+J32</f>
        <v>84.830800000000011</v>
      </c>
      <c r="M32" s="57">
        <v>41345</v>
      </c>
      <c r="N32" s="57">
        <v>41345</v>
      </c>
      <c r="O32" s="74"/>
      <c r="P32" s="58">
        <v>65.37</v>
      </c>
      <c r="Q32" s="59">
        <f t="shared" si="22"/>
        <v>10.459200000000001</v>
      </c>
      <c r="R32" s="59">
        <f t="shared" si="26"/>
        <v>75.8292</v>
      </c>
      <c r="S32" s="65"/>
      <c r="T32" s="57">
        <v>41345</v>
      </c>
      <c r="U32" s="57">
        <v>41345</v>
      </c>
      <c r="V32" s="74"/>
      <c r="W32" s="192">
        <v>67.97</v>
      </c>
      <c r="X32" s="192">
        <f t="shared" si="23"/>
        <v>10.8752</v>
      </c>
      <c r="Y32" s="192">
        <f>+W32+X32</f>
        <v>78.845200000000006</v>
      </c>
      <c r="AA32" s="74"/>
      <c r="AB32" s="58">
        <v>66.37</v>
      </c>
      <c r="AC32" s="59">
        <f t="shared" si="24"/>
        <v>10.619200000000001</v>
      </c>
      <c r="AD32" s="59">
        <f t="shared" si="25"/>
        <v>76.989200000000011</v>
      </c>
    </row>
    <row r="33" spans="1:30">
      <c r="A33" s="57">
        <v>41346</v>
      </c>
      <c r="B33" s="57">
        <v>41347</v>
      </c>
      <c r="C33" s="75"/>
      <c r="D33" s="193"/>
      <c r="E33" s="193"/>
      <c r="F33" s="193"/>
      <c r="G33" s="193"/>
      <c r="H33" s="75"/>
      <c r="I33" s="193"/>
      <c r="J33" s="193"/>
      <c r="K33" s="193"/>
      <c r="M33" s="57">
        <v>41346</v>
      </c>
      <c r="N33" s="57">
        <v>41347</v>
      </c>
      <c r="O33" s="75"/>
      <c r="P33" s="58">
        <v>57.69</v>
      </c>
      <c r="Q33" s="59">
        <f t="shared" ref="Q33:Q40" si="27">+P33*16%</f>
        <v>9.2303999999999995</v>
      </c>
      <c r="R33" s="59">
        <f t="shared" si="26"/>
        <v>66.920400000000001</v>
      </c>
      <c r="S33" s="65"/>
      <c r="T33" s="57">
        <v>41346</v>
      </c>
      <c r="U33" s="57">
        <v>41347</v>
      </c>
      <c r="V33" s="75"/>
      <c r="W33" s="193"/>
      <c r="X33" s="193"/>
      <c r="Y33" s="193"/>
      <c r="AA33" s="75"/>
      <c r="AB33" s="58">
        <v>58.69</v>
      </c>
      <c r="AC33" s="59">
        <f t="shared" si="24"/>
        <v>9.3903999999999996</v>
      </c>
      <c r="AD33" s="59">
        <f t="shared" si="25"/>
        <v>68.080399999999997</v>
      </c>
    </row>
    <row r="34" spans="1:30">
      <c r="A34" s="57">
        <v>41348</v>
      </c>
      <c r="B34" s="57">
        <v>41351</v>
      </c>
      <c r="C34" s="57"/>
      <c r="D34" s="58">
        <v>76.84</v>
      </c>
      <c r="E34" s="59">
        <f t="shared" ref="E34:E41" si="28">+D34*16%</f>
        <v>12.294400000000001</v>
      </c>
      <c r="F34" s="59">
        <f t="shared" ref="F34:F40" si="29">+D34+E34</f>
        <v>89.134399999999999</v>
      </c>
      <c r="H34" s="57"/>
      <c r="I34" s="58">
        <v>72.100000000000009</v>
      </c>
      <c r="J34" s="59">
        <f t="shared" ref="J34:J41" si="30">+I34*16%</f>
        <v>11.536000000000001</v>
      </c>
      <c r="K34" s="59">
        <f t="shared" ref="K34:K40" si="31">+I34+J34</f>
        <v>83.63600000000001</v>
      </c>
      <c r="M34" s="57">
        <v>41348</v>
      </c>
      <c r="N34" s="57">
        <v>41351</v>
      </c>
      <c r="O34" s="57"/>
      <c r="P34" s="58">
        <v>57.34</v>
      </c>
      <c r="Q34" s="59">
        <f t="shared" si="27"/>
        <v>9.1744000000000003</v>
      </c>
      <c r="R34" s="59">
        <f t="shared" si="26"/>
        <v>66.514400000000009</v>
      </c>
      <c r="S34" s="65"/>
      <c r="T34" s="57">
        <v>41348</v>
      </c>
      <c r="U34" s="57">
        <v>41351</v>
      </c>
      <c r="V34" s="57"/>
      <c r="W34" s="58">
        <v>66.94</v>
      </c>
      <c r="X34" s="59">
        <f t="shared" ref="X34:X41" si="32">+W34*16%</f>
        <v>10.7104</v>
      </c>
      <c r="Y34" s="59">
        <f t="shared" ref="Y34:Y40" si="33">+W34+X34</f>
        <v>77.650399999999991</v>
      </c>
      <c r="AA34" s="57"/>
      <c r="AB34" s="58">
        <v>58.34</v>
      </c>
      <c r="AC34" s="59">
        <f t="shared" si="24"/>
        <v>9.3344000000000005</v>
      </c>
      <c r="AD34" s="59">
        <f t="shared" si="25"/>
        <v>67.674400000000006</v>
      </c>
    </row>
    <row r="35" spans="1:30">
      <c r="A35" s="57">
        <v>41352</v>
      </c>
      <c r="B35" s="57">
        <v>41354</v>
      </c>
      <c r="C35" s="57"/>
      <c r="D35" s="58">
        <v>78.84</v>
      </c>
      <c r="E35" s="59">
        <f t="shared" si="28"/>
        <v>12.614400000000002</v>
      </c>
      <c r="F35" s="59">
        <f t="shared" si="29"/>
        <v>91.454400000000007</v>
      </c>
      <c r="H35" s="57"/>
      <c r="I35" s="58">
        <v>74.100000000000009</v>
      </c>
      <c r="J35" s="59">
        <f t="shared" si="30"/>
        <v>11.856000000000002</v>
      </c>
      <c r="K35" s="59">
        <f t="shared" si="31"/>
        <v>85.956000000000017</v>
      </c>
      <c r="M35" s="57">
        <v>41352</v>
      </c>
      <c r="N35" s="57">
        <v>41354</v>
      </c>
      <c r="O35" s="57"/>
      <c r="P35" s="58">
        <v>59.34</v>
      </c>
      <c r="Q35" s="59">
        <f t="shared" si="27"/>
        <v>9.4944000000000006</v>
      </c>
      <c r="R35" s="59">
        <f t="shared" si="26"/>
        <v>68.834400000000002</v>
      </c>
      <c r="S35" s="65"/>
      <c r="T35" s="57">
        <v>41352</v>
      </c>
      <c r="U35" s="57">
        <v>41354</v>
      </c>
      <c r="V35" s="57"/>
      <c r="W35" s="58">
        <v>68.94</v>
      </c>
      <c r="X35" s="59">
        <f t="shared" si="32"/>
        <v>11.0304</v>
      </c>
      <c r="Y35" s="59">
        <f t="shared" si="33"/>
        <v>79.970399999999998</v>
      </c>
      <c r="AA35" s="57"/>
      <c r="AB35" s="58">
        <v>60.34</v>
      </c>
      <c r="AC35" s="59">
        <f t="shared" si="24"/>
        <v>9.6544000000000008</v>
      </c>
      <c r="AD35" s="59">
        <f t="shared" ref="AD35:AD40" si="34">+AB35+AC35</f>
        <v>69.994399999999999</v>
      </c>
    </row>
    <row r="36" spans="1:30">
      <c r="A36" s="57">
        <v>41355</v>
      </c>
      <c r="B36" s="57">
        <v>41359</v>
      </c>
      <c r="C36" s="57"/>
      <c r="D36" s="58">
        <v>77.33</v>
      </c>
      <c r="E36" s="59">
        <f t="shared" si="28"/>
        <v>12.3728</v>
      </c>
      <c r="F36" s="59">
        <f t="shared" si="29"/>
        <v>89.702799999999996</v>
      </c>
      <c r="H36" s="57"/>
      <c r="I36" s="58">
        <v>72.59</v>
      </c>
      <c r="J36" s="59">
        <f t="shared" si="30"/>
        <v>11.614400000000002</v>
      </c>
      <c r="K36" s="59">
        <f t="shared" si="31"/>
        <v>84.204400000000007</v>
      </c>
      <c r="M36" s="57">
        <v>41355</v>
      </c>
      <c r="N36" s="57">
        <v>41359</v>
      </c>
      <c r="O36" s="57"/>
      <c r="P36" s="58">
        <v>57.83</v>
      </c>
      <c r="Q36" s="59">
        <f t="shared" si="27"/>
        <v>9.2528000000000006</v>
      </c>
      <c r="R36" s="59">
        <f t="shared" ref="R36:R41" si="35">+P36+Q36</f>
        <v>67.082799999999992</v>
      </c>
      <c r="S36" s="65"/>
      <c r="T36" s="57">
        <v>41355</v>
      </c>
      <c r="U36" s="57">
        <v>41359</v>
      </c>
      <c r="V36" s="57"/>
      <c r="W36" s="58">
        <v>67.430000000000007</v>
      </c>
      <c r="X36" s="59">
        <f t="shared" si="32"/>
        <v>10.788800000000002</v>
      </c>
      <c r="Y36" s="59">
        <f t="shared" si="33"/>
        <v>78.218800000000016</v>
      </c>
      <c r="AA36" s="57"/>
      <c r="AB36" s="58">
        <v>58.83</v>
      </c>
      <c r="AC36" s="59">
        <f t="shared" ref="AC36:AC42" si="36">+AB36*16%</f>
        <v>9.4128000000000007</v>
      </c>
      <c r="AD36" s="59">
        <f t="shared" si="34"/>
        <v>68.242800000000003</v>
      </c>
    </row>
    <row r="37" spans="1:30">
      <c r="A37" s="57">
        <v>41360</v>
      </c>
      <c r="B37" s="57">
        <v>41365</v>
      </c>
      <c r="C37" s="57"/>
      <c r="D37" s="58">
        <v>72.640000000000015</v>
      </c>
      <c r="E37" s="59">
        <f t="shared" si="28"/>
        <v>11.622400000000003</v>
      </c>
      <c r="F37" s="59">
        <f t="shared" si="29"/>
        <v>84.262400000000014</v>
      </c>
      <c r="H37" s="57"/>
      <c r="I37" s="58">
        <v>65.610000000000014</v>
      </c>
      <c r="J37" s="59">
        <f t="shared" si="30"/>
        <v>10.497600000000002</v>
      </c>
      <c r="K37" s="59">
        <f t="shared" si="31"/>
        <v>76.107600000000019</v>
      </c>
      <c r="M37" s="57">
        <v>41360</v>
      </c>
      <c r="N37" s="57">
        <v>41365</v>
      </c>
      <c r="O37" s="57"/>
      <c r="P37" s="58">
        <v>56.680000000000007</v>
      </c>
      <c r="Q37" s="59">
        <f t="shared" si="27"/>
        <v>9.0688000000000013</v>
      </c>
      <c r="R37" s="59">
        <f t="shared" si="35"/>
        <v>65.748800000000003</v>
      </c>
      <c r="S37" s="65"/>
      <c r="T37" s="57">
        <v>41360</v>
      </c>
      <c r="U37" s="57">
        <v>41365</v>
      </c>
      <c r="V37" s="57"/>
      <c r="W37" s="58">
        <v>66.28</v>
      </c>
      <c r="X37" s="59">
        <f t="shared" si="32"/>
        <v>10.604800000000001</v>
      </c>
      <c r="Y37" s="59">
        <f t="shared" si="33"/>
        <v>76.884799999999998</v>
      </c>
      <c r="AA37" s="57"/>
      <c r="AB37" s="58">
        <v>57.680000000000007</v>
      </c>
      <c r="AC37" s="59">
        <f t="shared" si="36"/>
        <v>9.2288000000000014</v>
      </c>
      <c r="AD37" s="59">
        <f t="shared" si="34"/>
        <v>66.908800000000014</v>
      </c>
    </row>
    <row r="38" spans="1:30">
      <c r="A38" s="57">
        <v>41366</v>
      </c>
      <c r="B38" s="57">
        <v>41367</v>
      </c>
      <c r="C38" s="57"/>
      <c r="D38" s="58">
        <v>73.289999999999992</v>
      </c>
      <c r="E38" s="59">
        <f t="shared" si="28"/>
        <v>11.726399999999998</v>
      </c>
      <c r="F38" s="59">
        <f t="shared" si="29"/>
        <v>85.01639999999999</v>
      </c>
      <c r="H38" s="57"/>
      <c r="I38" s="58">
        <v>66.260000000000005</v>
      </c>
      <c r="J38" s="59">
        <f t="shared" si="30"/>
        <v>10.601600000000001</v>
      </c>
      <c r="K38" s="59">
        <f t="shared" si="31"/>
        <v>76.86160000000001</v>
      </c>
      <c r="M38" s="57">
        <v>41366</v>
      </c>
      <c r="N38" s="57">
        <v>41367</v>
      </c>
      <c r="O38" s="57"/>
      <c r="P38" s="58">
        <v>58.5</v>
      </c>
      <c r="Q38" s="59">
        <f t="shared" si="27"/>
        <v>9.36</v>
      </c>
      <c r="R38" s="59">
        <f t="shared" si="35"/>
        <v>67.86</v>
      </c>
      <c r="S38" s="65"/>
      <c r="T38" s="57">
        <v>41366</v>
      </c>
      <c r="U38" s="57">
        <v>41367</v>
      </c>
      <c r="V38" s="57"/>
      <c r="W38" s="58">
        <v>68.099999999999994</v>
      </c>
      <c r="X38" s="59">
        <f t="shared" si="32"/>
        <v>10.895999999999999</v>
      </c>
      <c r="Y38" s="59">
        <f t="shared" si="33"/>
        <v>78.995999999999995</v>
      </c>
      <c r="AA38" s="57"/>
      <c r="AB38" s="58">
        <v>59.5</v>
      </c>
      <c r="AC38" s="59">
        <f t="shared" si="36"/>
        <v>9.52</v>
      </c>
      <c r="AD38" s="59">
        <f t="shared" si="34"/>
        <v>69.02</v>
      </c>
    </row>
    <row r="39" spans="1:30">
      <c r="A39" s="57">
        <v>41368</v>
      </c>
      <c r="B39" s="57">
        <v>41368</v>
      </c>
      <c r="C39" s="57"/>
      <c r="D39" s="58">
        <v>73.289999999999992</v>
      </c>
      <c r="E39" s="59">
        <f t="shared" si="28"/>
        <v>11.726399999999998</v>
      </c>
      <c r="F39" s="59">
        <f t="shared" si="29"/>
        <v>85.01639999999999</v>
      </c>
      <c r="H39" s="57"/>
      <c r="I39" s="58">
        <v>66.260000000000005</v>
      </c>
      <c r="J39" s="59">
        <f t="shared" si="30"/>
        <v>10.601600000000001</v>
      </c>
      <c r="K39" s="59">
        <f t="shared" si="31"/>
        <v>76.86160000000001</v>
      </c>
      <c r="M39" s="57">
        <v>41368</v>
      </c>
      <c r="N39" s="57">
        <v>41368</v>
      </c>
      <c r="O39" s="57"/>
      <c r="P39" s="58">
        <v>58.5</v>
      </c>
      <c r="Q39" s="59">
        <f t="shared" si="27"/>
        <v>9.36</v>
      </c>
      <c r="R39" s="59">
        <f t="shared" si="35"/>
        <v>67.86</v>
      </c>
      <c r="S39" s="65"/>
      <c r="T39" s="57">
        <v>41368</v>
      </c>
      <c r="U39" s="57">
        <v>41368</v>
      </c>
      <c r="V39" s="57"/>
      <c r="W39" s="58">
        <v>61.3</v>
      </c>
      <c r="X39" s="59">
        <f t="shared" si="32"/>
        <v>9.8079999999999998</v>
      </c>
      <c r="Y39" s="59">
        <f t="shared" si="33"/>
        <v>71.108000000000004</v>
      </c>
      <c r="AA39" s="57"/>
      <c r="AB39" s="58">
        <v>59.5</v>
      </c>
      <c r="AC39" s="59">
        <f t="shared" si="36"/>
        <v>9.52</v>
      </c>
      <c r="AD39" s="59">
        <f t="shared" si="34"/>
        <v>69.02</v>
      </c>
    </row>
    <row r="40" spans="1:30">
      <c r="A40" s="57">
        <v>41369</v>
      </c>
      <c r="B40" s="57">
        <v>41372</v>
      </c>
      <c r="C40" s="57"/>
      <c r="D40" s="58">
        <v>70.290000000000006</v>
      </c>
      <c r="E40" s="59">
        <f t="shared" si="28"/>
        <v>11.246400000000001</v>
      </c>
      <c r="F40" s="59">
        <f t="shared" si="29"/>
        <v>81.536400000000015</v>
      </c>
      <c r="H40" s="57"/>
      <c r="I40" s="58">
        <v>63.26</v>
      </c>
      <c r="J40" s="59">
        <f t="shared" si="30"/>
        <v>10.121599999999999</v>
      </c>
      <c r="K40" s="59">
        <f t="shared" si="31"/>
        <v>73.381599999999992</v>
      </c>
      <c r="M40" s="57">
        <v>41369</v>
      </c>
      <c r="N40" s="57">
        <v>41372</v>
      </c>
      <c r="O40" s="57"/>
      <c r="P40" s="58">
        <v>55.5</v>
      </c>
      <c r="Q40" s="59">
        <f t="shared" si="27"/>
        <v>8.8800000000000008</v>
      </c>
      <c r="R40" s="59">
        <f t="shared" si="35"/>
        <v>64.38</v>
      </c>
      <c r="S40" s="65"/>
      <c r="T40" s="57">
        <v>41369</v>
      </c>
      <c r="U40" s="57">
        <v>41372</v>
      </c>
      <c r="V40" s="57"/>
      <c r="W40" s="58">
        <v>61.3</v>
      </c>
      <c r="X40" s="59">
        <f t="shared" si="32"/>
        <v>9.8079999999999998</v>
      </c>
      <c r="Y40" s="59">
        <f t="shared" si="33"/>
        <v>71.108000000000004</v>
      </c>
      <c r="AA40" s="57"/>
      <c r="AB40" s="58">
        <v>56.5</v>
      </c>
      <c r="AC40" s="59">
        <f t="shared" si="36"/>
        <v>9.0400000000000009</v>
      </c>
      <c r="AD40" s="59">
        <f t="shared" si="34"/>
        <v>65.540000000000006</v>
      </c>
    </row>
    <row r="41" spans="1:30">
      <c r="A41" s="57">
        <v>41373</v>
      </c>
      <c r="B41" s="57">
        <v>41375</v>
      </c>
      <c r="C41" s="57"/>
      <c r="D41" s="58">
        <v>68.97</v>
      </c>
      <c r="E41" s="59">
        <f t="shared" si="28"/>
        <v>11.0352</v>
      </c>
      <c r="F41" s="59">
        <f t="shared" ref="F41:F46" si="37">+D41+E41</f>
        <v>80.005200000000002</v>
      </c>
      <c r="H41" s="57"/>
      <c r="I41" s="58">
        <v>61.940000000000012</v>
      </c>
      <c r="J41" s="59">
        <f t="shared" si="30"/>
        <v>9.9104000000000028</v>
      </c>
      <c r="K41" s="59">
        <f t="shared" ref="K41:K46" si="38">+I41+J41</f>
        <v>71.850400000000008</v>
      </c>
      <c r="M41" s="57">
        <v>41373</v>
      </c>
      <c r="N41" s="57">
        <v>41375</v>
      </c>
      <c r="O41" s="57"/>
      <c r="P41" s="58">
        <v>54.180000000000007</v>
      </c>
      <c r="Q41" s="59">
        <f t="shared" ref="Q41:Q47" si="39">+P41*16%</f>
        <v>8.6688000000000009</v>
      </c>
      <c r="R41" s="59">
        <f t="shared" si="35"/>
        <v>62.848800000000011</v>
      </c>
      <c r="S41" s="65"/>
      <c r="T41" s="57">
        <v>41373</v>
      </c>
      <c r="U41" s="57">
        <v>41375</v>
      </c>
      <c r="V41" s="57"/>
      <c r="W41" s="58">
        <v>59.980000000000004</v>
      </c>
      <c r="X41" s="59">
        <f t="shared" si="32"/>
        <v>9.5968</v>
      </c>
      <c r="Y41" s="59">
        <f t="shared" ref="Y41:Y46" si="40">+W41+X41</f>
        <v>69.576800000000006</v>
      </c>
      <c r="AA41" s="57"/>
      <c r="AB41" s="58">
        <v>55.180000000000007</v>
      </c>
      <c r="AC41" s="59">
        <f t="shared" si="36"/>
        <v>8.8288000000000011</v>
      </c>
      <c r="AD41" s="59">
        <f t="shared" ref="AD41:AD46" si="41">+AB41+AC41</f>
        <v>64.008800000000008</v>
      </c>
    </row>
    <row r="42" spans="1:30">
      <c r="A42" s="57">
        <v>41376</v>
      </c>
      <c r="B42" s="57">
        <v>41379</v>
      </c>
      <c r="C42" s="57"/>
      <c r="D42" s="58">
        <v>70.039999999999992</v>
      </c>
      <c r="E42" s="59">
        <f t="shared" ref="E42:E48" si="42">+D42*16%</f>
        <v>11.206399999999999</v>
      </c>
      <c r="F42" s="59">
        <f t="shared" si="37"/>
        <v>81.246399999999994</v>
      </c>
      <c r="H42" s="57"/>
      <c r="I42" s="58">
        <v>63.010000000000005</v>
      </c>
      <c r="J42" s="59">
        <f t="shared" ref="J42:J48" si="43">+I42*16%</f>
        <v>10.081600000000002</v>
      </c>
      <c r="K42" s="59">
        <f t="shared" si="38"/>
        <v>73.0916</v>
      </c>
      <c r="M42" s="57">
        <v>41376</v>
      </c>
      <c r="N42" s="57">
        <v>41379</v>
      </c>
      <c r="O42" s="57"/>
      <c r="P42" s="58">
        <v>55.25</v>
      </c>
      <c r="Q42" s="59">
        <f t="shared" si="39"/>
        <v>8.84</v>
      </c>
      <c r="R42" s="59">
        <f t="shared" ref="R42:R47" si="44">+P42+Q42</f>
        <v>64.09</v>
      </c>
      <c r="S42" s="65"/>
      <c r="T42" s="57">
        <v>41376</v>
      </c>
      <c r="U42" s="57">
        <v>41379</v>
      </c>
      <c r="V42" s="57"/>
      <c r="W42" s="58">
        <v>61.05</v>
      </c>
      <c r="X42" s="59">
        <f t="shared" ref="X42:X48" si="45">+W42*16%</f>
        <v>9.7679999999999989</v>
      </c>
      <c r="Y42" s="59">
        <f t="shared" si="40"/>
        <v>70.817999999999998</v>
      </c>
      <c r="AA42" s="57"/>
      <c r="AB42" s="58">
        <v>56.25</v>
      </c>
      <c r="AC42" s="59">
        <f t="shared" si="36"/>
        <v>9</v>
      </c>
      <c r="AD42" s="59">
        <f t="shared" si="41"/>
        <v>65.25</v>
      </c>
    </row>
    <row r="43" spans="1:30">
      <c r="A43" s="57">
        <v>41380</v>
      </c>
      <c r="B43" s="57">
        <v>41382</v>
      </c>
      <c r="C43" s="57"/>
      <c r="D43" s="58">
        <v>68.44</v>
      </c>
      <c r="E43" s="59">
        <f t="shared" si="42"/>
        <v>10.9504</v>
      </c>
      <c r="F43" s="59">
        <f t="shared" si="37"/>
        <v>79.3904</v>
      </c>
      <c r="H43" s="57"/>
      <c r="I43" s="58">
        <v>61.410000000000011</v>
      </c>
      <c r="J43" s="59">
        <f t="shared" si="43"/>
        <v>9.8256000000000014</v>
      </c>
      <c r="K43" s="59">
        <f t="shared" si="38"/>
        <v>71.235600000000005</v>
      </c>
      <c r="M43" s="57">
        <v>41380</v>
      </c>
      <c r="N43" s="57">
        <v>41382</v>
      </c>
      <c r="O43" s="57"/>
      <c r="P43" s="58">
        <v>53.650000000000006</v>
      </c>
      <c r="Q43" s="59">
        <f t="shared" si="39"/>
        <v>8.5840000000000014</v>
      </c>
      <c r="R43" s="59">
        <f t="shared" si="44"/>
        <v>62.234000000000009</v>
      </c>
      <c r="S43" s="65"/>
      <c r="T43" s="57">
        <v>41380</v>
      </c>
      <c r="U43" s="57">
        <v>41382</v>
      </c>
      <c r="V43" s="57"/>
      <c r="W43" s="58">
        <v>59.45</v>
      </c>
      <c r="X43" s="59">
        <f t="shared" si="45"/>
        <v>9.5120000000000005</v>
      </c>
      <c r="Y43" s="59">
        <f t="shared" si="40"/>
        <v>68.962000000000003</v>
      </c>
      <c r="AA43" s="57"/>
      <c r="AB43" s="58">
        <v>54.650000000000006</v>
      </c>
      <c r="AC43" s="59">
        <f t="shared" ref="AC43:AC49" si="46">+AB43*16%</f>
        <v>8.7440000000000015</v>
      </c>
      <c r="AD43" s="59">
        <f t="shared" si="41"/>
        <v>63.394000000000005</v>
      </c>
    </row>
    <row r="44" spans="1:30">
      <c r="A44" s="57">
        <v>41383</v>
      </c>
      <c r="B44" s="57">
        <v>41386</v>
      </c>
      <c r="C44" s="57"/>
      <c r="D44" s="58">
        <v>64.289999999999992</v>
      </c>
      <c r="E44" s="59">
        <f t="shared" si="42"/>
        <v>10.286399999999999</v>
      </c>
      <c r="F44" s="59">
        <f t="shared" si="37"/>
        <v>74.576399999999992</v>
      </c>
      <c r="H44" s="57"/>
      <c r="I44" s="58">
        <v>57.260000000000005</v>
      </c>
      <c r="J44" s="59">
        <f t="shared" si="43"/>
        <v>9.1616000000000017</v>
      </c>
      <c r="K44" s="59">
        <f t="shared" si="38"/>
        <v>66.421600000000012</v>
      </c>
      <c r="M44" s="57">
        <v>41383</v>
      </c>
      <c r="N44" s="57">
        <v>41386</v>
      </c>
      <c r="O44" s="57"/>
      <c r="P44" s="58">
        <v>49.5</v>
      </c>
      <c r="Q44" s="59">
        <f t="shared" si="39"/>
        <v>7.92</v>
      </c>
      <c r="R44" s="59">
        <f t="shared" si="44"/>
        <v>57.42</v>
      </c>
      <c r="S44" s="65"/>
      <c r="T44" s="57">
        <v>41383</v>
      </c>
      <c r="U44" s="57">
        <v>41386</v>
      </c>
      <c r="V44" s="57"/>
      <c r="W44" s="58">
        <v>55.3</v>
      </c>
      <c r="X44" s="59">
        <f t="shared" si="45"/>
        <v>8.847999999999999</v>
      </c>
      <c r="Y44" s="59">
        <f t="shared" si="40"/>
        <v>64.147999999999996</v>
      </c>
      <c r="AA44" s="57"/>
      <c r="AB44" s="58">
        <v>50.5</v>
      </c>
      <c r="AC44" s="59">
        <f t="shared" si="46"/>
        <v>8.08</v>
      </c>
      <c r="AD44" s="59">
        <f t="shared" si="41"/>
        <v>58.58</v>
      </c>
    </row>
    <row r="45" spans="1:30">
      <c r="A45" s="57">
        <v>41387</v>
      </c>
      <c r="B45" s="57">
        <v>41389</v>
      </c>
      <c r="C45" s="57"/>
      <c r="D45" s="58">
        <v>65.19</v>
      </c>
      <c r="E45" s="59">
        <f t="shared" si="42"/>
        <v>10.430400000000001</v>
      </c>
      <c r="F45" s="59">
        <f t="shared" si="37"/>
        <v>75.620400000000004</v>
      </c>
      <c r="H45" s="57"/>
      <c r="I45" s="58">
        <v>58.160000000000011</v>
      </c>
      <c r="J45" s="59">
        <f t="shared" si="43"/>
        <v>9.3056000000000019</v>
      </c>
      <c r="K45" s="59">
        <f t="shared" si="38"/>
        <v>67.465600000000009</v>
      </c>
      <c r="M45" s="57">
        <v>41387</v>
      </c>
      <c r="N45" s="57">
        <v>41389</v>
      </c>
      <c r="O45" s="57"/>
      <c r="P45" s="58">
        <v>50.400000000000006</v>
      </c>
      <c r="Q45" s="59">
        <f t="shared" si="39"/>
        <v>8.0640000000000018</v>
      </c>
      <c r="R45" s="59">
        <f t="shared" si="44"/>
        <v>58.464000000000006</v>
      </c>
      <c r="S45" s="65"/>
      <c r="T45" s="57">
        <v>41387</v>
      </c>
      <c r="U45" s="57">
        <v>41389</v>
      </c>
      <c r="V45" s="57"/>
      <c r="W45" s="58">
        <v>56.2</v>
      </c>
      <c r="X45" s="59">
        <f t="shared" si="45"/>
        <v>8.9920000000000009</v>
      </c>
      <c r="Y45" s="59">
        <f t="shared" si="40"/>
        <v>65.192000000000007</v>
      </c>
      <c r="AA45" s="57"/>
      <c r="AB45" s="58">
        <v>51.400000000000006</v>
      </c>
      <c r="AC45" s="59">
        <f t="shared" si="46"/>
        <v>8.2240000000000002</v>
      </c>
      <c r="AD45" s="59">
        <f t="shared" si="41"/>
        <v>59.624000000000009</v>
      </c>
    </row>
    <row r="46" spans="1:30">
      <c r="A46" s="57">
        <v>41390</v>
      </c>
      <c r="B46" s="57">
        <v>41393</v>
      </c>
      <c r="C46" s="57"/>
      <c r="D46" s="58">
        <v>66.539999999999992</v>
      </c>
      <c r="E46" s="59">
        <f t="shared" si="42"/>
        <v>10.646399999999998</v>
      </c>
      <c r="F46" s="59">
        <f t="shared" si="37"/>
        <v>77.186399999999992</v>
      </c>
      <c r="H46" s="57"/>
      <c r="I46" s="58">
        <v>59.510000000000005</v>
      </c>
      <c r="J46" s="59">
        <f t="shared" si="43"/>
        <v>9.5216000000000012</v>
      </c>
      <c r="K46" s="59">
        <f t="shared" si="38"/>
        <v>69.031600000000012</v>
      </c>
      <c r="M46" s="57">
        <v>41390</v>
      </c>
      <c r="N46" s="57">
        <v>41393</v>
      </c>
      <c r="O46" s="57"/>
      <c r="P46" s="58">
        <v>51.75</v>
      </c>
      <c r="Q46" s="59">
        <f t="shared" si="39"/>
        <v>8.2799999999999994</v>
      </c>
      <c r="R46" s="59">
        <f t="shared" si="44"/>
        <v>60.03</v>
      </c>
      <c r="S46" s="65"/>
      <c r="T46" s="57">
        <v>41390</v>
      </c>
      <c r="U46" s="57">
        <v>41393</v>
      </c>
      <c r="V46" s="57"/>
      <c r="W46" s="58">
        <v>57.55</v>
      </c>
      <c r="X46" s="59">
        <f t="shared" si="45"/>
        <v>9.2080000000000002</v>
      </c>
      <c r="Y46" s="59">
        <f t="shared" si="40"/>
        <v>66.757999999999996</v>
      </c>
      <c r="AA46" s="57"/>
      <c r="AB46" s="58">
        <v>52.75</v>
      </c>
      <c r="AC46" s="59">
        <f t="shared" si="46"/>
        <v>8.44</v>
      </c>
      <c r="AD46" s="59">
        <f t="shared" si="41"/>
        <v>61.19</v>
      </c>
    </row>
    <row r="47" spans="1:30">
      <c r="A47" s="57">
        <v>41394</v>
      </c>
      <c r="B47" s="57">
        <v>41396</v>
      </c>
      <c r="C47" s="57"/>
      <c r="D47" s="58">
        <v>68.539999999999992</v>
      </c>
      <c r="E47" s="59">
        <f t="shared" si="42"/>
        <v>10.966399999999998</v>
      </c>
      <c r="F47" s="59">
        <f t="shared" ref="F47:F52" si="47">+D47+E47</f>
        <v>79.506399999999985</v>
      </c>
      <c r="H47" s="57"/>
      <c r="I47" s="58">
        <v>61.510000000000005</v>
      </c>
      <c r="J47" s="59">
        <f t="shared" si="43"/>
        <v>9.8416000000000015</v>
      </c>
      <c r="K47" s="59">
        <f t="shared" ref="K47:K52" si="48">+I47+J47</f>
        <v>71.351600000000005</v>
      </c>
      <c r="M47" s="57">
        <v>41394</v>
      </c>
      <c r="N47" s="57">
        <v>41396</v>
      </c>
      <c r="O47" s="57"/>
      <c r="P47" s="58">
        <v>53.75</v>
      </c>
      <c r="Q47" s="59">
        <f t="shared" si="39"/>
        <v>8.6</v>
      </c>
      <c r="R47" s="59">
        <f t="shared" si="44"/>
        <v>62.35</v>
      </c>
      <c r="S47" s="65"/>
      <c r="T47" s="57">
        <v>41394</v>
      </c>
      <c r="U47" s="57">
        <v>41396</v>
      </c>
      <c r="V47" s="57"/>
      <c r="W47" s="58">
        <v>59.55</v>
      </c>
      <c r="X47" s="59">
        <f t="shared" si="45"/>
        <v>9.5280000000000005</v>
      </c>
      <c r="Y47" s="59">
        <f t="shared" ref="Y47:Y52" si="49">+W47+X47</f>
        <v>69.078000000000003</v>
      </c>
      <c r="AA47" s="57"/>
      <c r="AB47" s="58">
        <v>54.75</v>
      </c>
      <c r="AC47" s="59">
        <f t="shared" si="46"/>
        <v>8.76</v>
      </c>
      <c r="AD47" s="59">
        <f t="shared" ref="AD47:AD52" si="50">+AB47+AC47</f>
        <v>63.51</v>
      </c>
    </row>
    <row r="48" spans="1:30">
      <c r="A48" s="57">
        <v>41397</v>
      </c>
      <c r="B48" s="57">
        <v>41400</v>
      </c>
      <c r="C48" s="57"/>
      <c r="D48" s="58">
        <v>66.27000000000001</v>
      </c>
      <c r="E48" s="59">
        <f t="shared" si="42"/>
        <v>10.603200000000001</v>
      </c>
      <c r="F48" s="59">
        <f t="shared" si="47"/>
        <v>76.873200000000011</v>
      </c>
      <c r="H48" s="57"/>
      <c r="I48" s="58">
        <v>59.240000000000009</v>
      </c>
      <c r="J48" s="59">
        <f t="shared" si="43"/>
        <v>9.4784000000000024</v>
      </c>
      <c r="K48" s="59">
        <f t="shared" si="48"/>
        <v>68.718400000000017</v>
      </c>
      <c r="M48" s="57">
        <v>41397</v>
      </c>
      <c r="N48" s="57">
        <v>41400</v>
      </c>
      <c r="O48" s="57"/>
      <c r="P48" s="58">
        <v>51.480000000000004</v>
      </c>
      <c r="Q48" s="59">
        <f t="shared" ref="Q48:Q54" si="51">+P48*16%</f>
        <v>8.2368000000000006</v>
      </c>
      <c r="R48" s="59">
        <f t="shared" ref="R48:R53" si="52">+P48+Q48</f>
        <v>59.716800000000006</v>
      </c>
      <c r="S48" s="65"/>
      <c r="T48" s="57">
        <v>41397</v>
      </c>
      <c r="U48" s="57">
        <v>41400</v>
      </c>
      <c r="V48" s="57"/>
      <c r="W48" s="58">
        <v>57.28</v>
      </c>
      <c r="X48" s="59">
        <f t="shared" si="45"/>
        <v>9.1647999999999996</v>
      </c>
      <c r="Y48" s="59">
        <f t="shared" si="49"/>
        <v>66.444800000000001</v>
      </c>
      <c r="AA48" s="57"/>
      <c r="AB48" s="58">
        <v>52.480000000000004</v>
      </c>
      <c r="AC48" s="59">
        <f t="shared" si="46"/>
        <v>8.3968000000000007</v>
      </c>
      <c r="AD48" s="59">
        <f t="shared" si="50"/>
        <v>60.876800000000003</v>
      </c>
    </row>
    <row r="49" spans="1:30">
      <c r="A49" s="57">
        <v>41401</v>
      </c>
      <c r="B49" s="57">
        <v>41403</v>
      </c>
      <c r="C49" s="57"/>
      <c r="D49" s="58">
        <v>69.400000000000006</v>
      </c>
      <c r="E49" s="59">
        <f t="shared" ref="E49:E55" si="53">+D49*16%</f>
        <v>11.104000000000001</v>
      </c>
      <c r="F49" s="59">
        <f t="shared" si="47"/>
        <v>80.504000000000005</v>
      </c>
      <c r="H49" s="57"/>
      <c r="I49" s="58">
        <v>62.370000000000005</v>
      </c>
      <c r="J49" s="59">
        <f t="shared" ref="J49:J55" si="54">+I49*16%</f>
        <v>9.9792000000000005</v>
      </c>
      <c r="K49" s="59">
        <f t="shared" si="48"/>
        <v>72.34920000000001</v>
      </c>
      <c r="M49" s="57">
        <v>41401</v>
      </c>
      <c r="N49" s="57">
        <v>41403</v>
      </c>
      <c r="O49" s="57"/>
      <c r="P49" s="58">
        <v>54.61</v>
      </c>
      <c r="Q49" s="59">
        <f t="shared" si="51"/>
        <v>8.7376000000000005</v>
      </c>
      <c r="R49" s="59">
        <f t="shared" si="52"/>
        <v>63.3476</v>
      </c>
      <c r="S49" s="65"/>
      <c r="T49" s="57">
        <v>41401</v>
      </c>
      <c r="U49" s="57">
        <v>41403</v>
      </c>
      <c r="V49" s="57"/>
      <c r="W49" s="58">
        <v>60.41</v>
      </c>
      <c r="X49" s="59">
        <f t="shared" ref="X49:X55" si="55">+W49*16%</f>
        <v>9.6655999999999995</v>
      </c>
      <c r="Y49" s="59">
        <f t="shared" si="49"/>
        <v>70.075599999999994</v>
      </c>
      <c r="AA49" s="57"/>
      <c r="AB49" s="58">
        <v>55.61</v>
      </c>
      <c r="AC49" s="59">
        <f t="shared" si="46"/>
        <v>8.8976000000000006</v>
      </c>
      <c r="AD49" s="59">
        <f t="shared" si="50"/>
        <v>64.507599999999996</v>
      </c>
    </row>
    <row r="50" spans="1:30">
      <c r="A50" s="57">
        <v>41404</v>
      </c>
      <c r="B50" s="57">
        <v>41408</v>
      </c>
      <c r="C50" s="57"/>
      <c r="D50" s="58">
        <v>69.169999999999987</v>
      </c>
      <c r="E50" s="59">
        <f t="shared" si="53"/>
        <v>11.067199999999998</v>
      </c>
      <c r="F50" s="59">
        <f t="shared" si="47"/>
        <v>80.237199999999987</v>
      </c>
      <c r="H50" s="57"/>
      <c r="I50" s="58">
        <v>62.14</v>
      </c>
      <c r="J50" s="59">
        <f t="shared" si="54"/>
        <v>9.942400000000001</v>
      </c>
      <c r="K50" s="59">
        <f t="shared" si="48"/>
        <v>72.082400000000007</v>
      </c>
      <c r="M50" s="57">
        <v>41404</v>
      </c>
      <c r="N50" s="57">
        <v>41408</v>
      </c>
      <c r="O50" s="57"/>
      <c r="P50" s="58">
        <v>54.379999999999995</v>
      </c>
      <c r="Q50" s="59">
        <f t="shared" si="51"/>
        <v>8.7007999999999992</v>
      </c>
      <c r="R50" s="59">
        <f t="shared" si="52"/>
        <v>63.080799999999996</v>
      </c>
      <c r="S50" s="65"/>
      <c r="T50" s="57">
        <v>41404</v>
      </c>
      <c r="U50" s="57">
        <v>41408</v>
      </c>
      <c r="V50" s="57"/>
      <c r="W50" s="58">
        <v>60.179999999999993</v>
      </c>
      <c r="X50" s="59">
        <f t="shared" si="55"/>
        <v>9.6287999999999982</v>
      </c>
      <c r="Y50" s="59">
        <f t="shared" si="49"/>
        <v>69.808799999999991</v>
      </c>
      <c r="AA50" s="57"/>
      <c r="AB50" s="58">
        <v>55.379999999999995</v>
      </c>
      <c r="AC50" s="59">
        <f t="shared" ref="AC50:AC56" si="56">+AB50*16%</f>
        <v>8.8607999999999993</v>
      </c>
      <c r="AD50" s="59">
        <f t="shared" si="50"/>
        <v>64.240799999999993</v>
      </c>
    </row>
    <row r="51" spans="1:30">
      <c r="A51" s="57">
        <v>41409</v>
      </c>
      <c r="B51" s="57">
        <v>41410</v>
      </c>
      <c r="C51" s="57"/>
      <c r="D51" s="58">
        <v>66.72999999999999</v>
      </c>
      <c r="E51" s="59">
        <f t="shared" si="53"/>
        <v>10.676799999999998</v>
      </c>
      <c r="F51" s="59">
        <f t="shared" si="47"/>
        <v>77.40679999999999</v>
      </c>
      <c r="H51" s="57"/>
      <c r="I51" s="58">
        <v>59.7</v>
      </c>
      <c r="J51" s="59">
        <f t="shared" si="54"/>
        <v>9.5520000000000014</v>
      </c>
      <c r="K51" s="59">
        <f t="shared" si="48"/>
        <v>69.25200000000001</v>
      </c>
      <c r="M51" s="57">
        <v>41409</v>
      </c>
      <c r="N51" s="57">
        <v>41410</v>
      </c>
      <c r="O51" s="57"/>
      <c r="P51" s="58">
        <v>51.94</v>
      </c>
      <c r="Q51" s="59">
        <f t="shared" si="51"/>
        <v>8.3103999999999996</v>
      </c>
      <c r="R51" s="59">
        <f t="shared" si="52"/>
        <v>60.250399999999999</v>
      </c>
      <c r="S51" s="65"/>
      <c r="T51" s="57">
        <v>41409</v>
      </c>
      <c r="U51" s="57">
        <v>41410</v>
      </c>
      <c r="V51" s="57"/>
      <c r="W51" s="58">
        <v>57.739999999999995</v>
      </c>
      <c r="X51" s="59">
        <f t="shared" si="55"/>
        <v>9.2383999999999986</v>
      </c>
      <c r="Y51" s="59">
        <f t="shared" si="49"/>
        <v>66.978399999999993</v>
      </c>
      <c r="AA51" s="57"/>
      <c r="AB51" s="58">
        <v>52.94</v>
      </c>
      <c r="AC51" s="59">
        <f t="shared" si="56"/>
        <v>8.4703999999999997</v>
      </c>
      <c r="AD51" s="59">
        <f t="shared" si="50"/>
        <v>61.410399999999996</v>
      </c>
    </row>
    <row r="52" spans="1:30">
      <c r="A52" s="57">
        <v>41411</v>
      </c>
      <c r="B52" s="57">
        <v>41414</v>
      </c>
      <c r="C52" s="57"/>
      <c r="D52" s="58">
        <v>67.650000000000006</v>
      </c>
      <c r="E52" s="59">
        <f t="shared" si="53"/>
        <v>10.824000000000002</v>
      </c>
      <c r="F52" s="59">
        <f t="shared" si="47"/>
        <v>78.474000000000004</v>
      </c>
      <c r="H52" s="57"/>
      <c r="I52" s="58">
        <v>60.620000000000005</v>
      </c>
      <c r="J52" s="59">
        <f t="shared" si="54"/>
        <v>9.6992000000000012</v>
      </c>
      <c r="K52" s="59">
        <f t="shared" si="48"/>
        <v>70.319200000000009</v>
      </c>
      <c r="M52" s="57">
        <v>41411</v>
      </c>
      <c r="N52" s="57">
        <v>41414</v>
      </c>
      <c r="O52" s="57"/>
      <c r="P52" s="58">
        <v>52.86</v>
      </c>
      <c r="Q52" s="59">
        <f t="shared" si="51"/>
        <v>8.4575999999999993</v>
      </c>
      <c r="R52" s="59">
        <f t="shared" si="52"/>
        <v>61.317599999999999</v>
      </c>
      <c r="S52" s="65"/>
      <c r="T52" s="57">
        <v>41411</v>
      </c>
      <c r="U52" s="57">
        <v>41414</v>
      </c>
      <c r="V52" s="57"/>
      <c r="W52" s="58">
        <v>58.66</v>
      </c>
      <c r="X52" s="59">
        <f t="shared" si="55"/>
        <v>9.3856000000000002</v>
      </c>
      <c r="Y52" s="59">
        <f t="shared" si="49"/>
        <v>68.045599999999993</v>
      </c>
      <c r="AA52" s="57"/>
      <c r="AB52" s="58">
        <v>53.86</v>
      </c>
      <c r="AC52" s="59">
        <f t="shared" si="56"/>
        <v>8.6175999999999995</v>
      </c>
      <c r="AD52" s="59">
        <f t="shared" si="50"/>
        <v>62.477599999999995</v>
      </c>
    </row>
    <row r="53" spans="1:30">
      <c r="A53" s="57">
        <v>41415</v>
      </c>
      <c r="B53" s="57">
        <v>41417</v>
      </c>
      <c r="C53" s="57"/>
      <c r="D53" s="58">
        <v>68.490000000000009</v>
      </c>
      <c r="E53" s="59">
        <f t="shared" si="53"/>
        <v>10.958400000000001</v>
      </c>
      <c r="F53" s="59">
        <f t="shared" ref="F53:F58" si="57">+D53+E53</f>
        <v>79.448400000000007</v>
      </c>
      <c r="H53" s="57"/>
      <c r="I53" s="58">
        <v>61.460000000000008</v>
      </c>
      <c r="J53" s="59">
        <f t="shared" si="54"/>
        <v>9.8336000000000023</v>
      </c>
      <c r="K53" s="59">
        <f t="shared" ref="K53:K58" si="58">+I53+J53</f>
        <v>71.293600000000012</v>
      </c>
      <c r="M53" s="57">
        <v>41415</v>
      </c>
      <c r="N53" s="57">
        <v>41417</v>
      </c>
      <c r="O53" s="57"/>
      <c r="P53" s="58">
        <v>53.7</v>
      </c>
      <c r="Q53" s="59">
        <f t="shared" si="51"/>
        <v>8.5920000000000005</v>
      </c>
      <c r="R53" s="59">
        <f t="shared" si="52"/>
        <v>62.292000000000002</v>
      </c>
      <c r="S53" s="65"/>
      <c r="T53" s="57">
        <v>41415</v>
      </c>
      <c r="U53" s="57">
        <v>41417</v>
      </c>
      <c r="V53" s="57"/>
      <c r="W53" s="58">
        <v>59.5</v>
      </c>
      <c r="X53" s="59">
        <f t="shared" si="55"/>
        <v>9.52</v>
      </c>
      <c r="Y53" s="59">
        <f t="shared" ref="Y53:Y58" si="59">+W53+X53</f>
        <v>69.02</v>
      </c>
      <c r="AA53" s="57"/>
      <c r="AB53" s="58">
        <v>54.7</v>
      </c>
      <c r="AC53" s="59">
        <f t="shared" si="56"/>
        <v>8.7520000000000007</v>
      </c>
      <c r="AD53" s="59">
        <f t="shared" ref="AD53:AD58" si="60">+AB53+AC53</f>
        <v>63.452000000000005</v>
      </c>
    </row>
    <row r="54" spans="1:30">
      <c r="A54" s="57">
        <v>41418</v>
      </c>
      <c r="B54" s="57">
        <v>41421</v>
      </c>
      <c r="C54" s="57"/>
      <c r="D54" s="58">
        <v>67.16</v>
      </c>
      <c r="E54" s="59">
        <f t="shared" si="53"/>
        <v>10.7456</v>
      </c>
      <c r="F54" s="59">
        <f t="shared" si="57"/>
        <v>77.905599999999993</v>
      </c>
      <c r="H54" s="57"/>
      <c r="I54" s="58">
        <v>60.13000000000001</v>
      </c>
      <c r="J54" s="59">
        <f t="shared" si="54"/>
        <v>9.6208000000000009</v>
      </c>
      <c r="K54" s="59">
        <f t="shared" si="58"/>
        <v>69.750800000000012</v>
      </c>
      <c r="M54" s="57">
        <v>41418</v>
      </c>
      <c r="N54" s="57">
        <v>41421</v>
      </c>
      <c r="O54" s="57"/>
      <c r="P54" s="58">
        <v>52.370000000000005</v>
      </c>
      <c r="Q54" s="59">
        <f t="shared" si="51"/>
        <v>8.3792000000000009</v>
      </c>
      <c r="R54" s="59">
        <f t="shared" ref="R54:R59" si="61">+P54+Q54</f>
        <v>60.749200000000002</v>
      </c>
      <c r="S54" s="65"/>
      <c r="T54" s="57">
        <v>41418</v>
      </c>
      <c r="U54" s="57">
        <v>41421</v>
      </c>
      <c r="V54" s="57"/>
      <c r="W54" s="58">
        <v>58.17</v>
      </c>
      <c r="X54" s="59">
        <f t="shared" si="55"/>
        <v>9.3071999999999999</v>
      </c>
      <c r="Y54" s="59">
        <f t="shared" si="59"/>
        <v>67.477199999999996</v>
      </c>
      <c r="AA54" s="57"/>
      <c r="AB54" s="58">
        <v>53.370000000000005</v>
      </c>
      <c r="AC54" s="59">
        <f t="shared" si="56"/>
        <v>8.539200000000001</v>
      </c>
      <c r="AD54" s="59">
        <f t="shared" si="60"/>
        <v>61.909200000000006</v>
      </c>
    </row>
    <row r="55" spans="1:30">
      <c r="A55" s="57">
        <v>41422</v>
      </c>
      <c r="B55" s="57">
        <v>41424</v>
      </c>
      <c r="C55" s="57"/>
      <c r="D55" s="58">
        <v>66.91</v>
      </c>
      <c r="E55" s="59">
        <f t="shared" si="53"/>
        <v>10.7056</v>
      </c>
      <c r="F55" s="59">
        <f t="shared" si="57"/>
        <v>77.615600000000001</v>
      </c>
      <c r="H55" s="57"/>
      <c r="I55" s="58">
        <v>59.88000000000001</v>
      </c>
      <c r="J55" s="59">
        <f t="shared" si="54"/>
        <v>9.5808000000000018</v>
      </c>
      <c r="K55" s="59">
        <f t="shared" si="58"/>
        <v>69.460800000000006</v>
      </c>
      <c r="M55" s="57">
        <v>41422</v>
      </c>
      <c r="N55" s="57">
        <v>41424</v>
      </c>
      <c r="O55" s="57"/>
      <c r="P55" s="58">
        <v>52.120000000000005</v>
      </c>
      <c r="Q55" s="59">
        <f t="shared" ref="Q55:Q61" si="62">+P55*16%</f>
        <v>8.3392000000000017</v>
      </c>
      <c r="R55" s="59">
        <f t="shared" si="61"/>
        <v>60.45920000000001</v>
      </c>
      <c r="S55" s="65"/>
      <c r="T55" s="57">
        <v>41422</v>
      </c>
      <c r="U55" s="57">
        <v>41424</v>
      </c>
      <c r="V55" s="57"/>
      <c r="W55" s="58">
        <v>57.92</v>
      </c>
      <c r="X55" s="59">
        <f t="shared" si="55"/>
        <v>9.2672000000000008</v>
      </c>
      <c r="Y55" s="59">
        <f t="shared" si="59"/>
        <v>67.187200000000004</v>
      </c>
      <c r="AA55" s="57"/>
      <c r="AB55" s="58">
        <v>53.120000000000005</v>
      </c>
      <c r="AC55" s="59">
        <f t="shared" si="56"/>
        <v>8.4992000000000001</v>
      </c>
      <c r="AD55" s="59">
        <f t="shared" si="60"/>
        <v>61.619200000000006</v>
      </c>
    </row>
    <row r="56" spans="1:30">
      <c r="A56" s="57">
        <v>41425</v>
      </c>
      <c r="B56" s="57">
        <v>41429</v>
      </c>
      <c r="C56" s="57"/>
      <c r="D56" s="58">
        <v>67.06</v>
      </c>
      <c r="E56" s="59">
        <f t="shared" ref="E56:E61" si="63">+D56*16%</f>
        <v>10.729600000000001</v>
      </c>
      <c r="F56" s="59">
        <f t="shared" si="57"/>
        <v>77.789600000000007</v>
      </c>
      <c r="H56" s="57"/>
      <c r="I56" s="58">
        <v>60.03</v>
      </c>
      <c r="J56" s="59">
        <f t="shared" ref="J56:J61" si="64">+I56*16%</f>
        <v>9.6048000000000009</v>
      </c>
      <c r="K56" s="59">
        <f t="shared" si="58"/>
        <v>69.634799999999998</v>
      </c>
      <c r="M56" s="57">
        <v>41425</v>
      </c>
      <c r="N56" s="57">
        <v>41429</v>
      </c>
      <c r="O56" s="57"/>
      <c r="P56" s="58">
        <v>52.269999999999996</v>
      </c>
      <c r="Q56" s="59">
        <f t="shared" si="62"/>
        <v>8.3631999999999991</v>
      </c>
      <c r="R56" s="59">
        <f t="shared" si="61"/>
        <v>60.633199999999995</v>
      </c>
      <c r="S56" s="65"/>
      <c r="T56" s="57">
        <v>41425</v>
      </c>
      <c r="U56" s="57">
        <v>41429</v>
      </c>
      <c r="V56" s="57"/>
      <c r="W56" s="58">
        <v>58.069999999999993</v>
      </c>
      <c r="X56" s="59">
        <f t="shared" ref="X56:X61" si="65">+W56*16%</f>
        <v>9.2911999999999999</v>
      </c>
      <c r="Y56" s="59">
        <f t="shared" si="59"/>
        <v>67.361199999999997</v>
      </c>
      <c r="AA56" s="57"/>
      <c r="AB56" s="58">
        <v>53.269999999999996</v>
      </c>
      <c r="AC56" s="59">
        <f t="shared" si="56"/>
        <v>8.5231999999999992</v>
      </c>
      <c r="AD56" s="59">
        <f t="shared" si="60"/>
        <v>61.793199999999999</v>
      </c>
    </row>
    <row r="57" spans="1:30">
      <c r="A57" s="57">
        <v>41430</v>
      </c>
      <c r="B57" s="57">
        <v>41431</v>
      </c>
      <c r="C57" s="57"/>
      <c r="D57" s="58">
        <v>68.44</v>
      </c>
      <c r="E57" s="59">
        <f t="shared" si="63"/>
        <v>10.9504</v>
      </c>
      <c r="F57" s="59">
        <f t="shared" si="57"/>
        <v>79.3904</v>
      </c>
      <c r="H57" s="57"/>
      <c r="I57" s="58">
        <v>61.410000000000011</v>
      </c>
      <c r="J57" s="59">
        <f t="shared" si="64"/>
        <v>9.8256000000000014</v>
      </c>
      <c r="K57" s="59">
        <f t="shared" si="58"/>
        <v>71.235600000000005</v>
      </c>
      <c r="M57" s="57">
        <v>41430</v>
      </c>
      <c r="N57" s="57">
        <v>41431</v>
      </c>
      <c r="O57" s="57"/>
      <c r="P57" s="58">
        <v>53.650000000000006</v>
      </c>
      <c r="Q57" s="59">
        <f t="shared" si="62"/>
        <v>8.5840000000000014</v>
      </c>
      <c r="R57" s="59">
        <f t="shared" si="61"/>
        <v>62.234000000000009</v>
      </c>
      <c r="S57" s="65"/>
      <c r="T57" s="57">
        <v>41430</v>
      </c>
      <c r="U57" s="57">
        <v>41431</v>
      </c>
      <c r="V57" s="57"/>
      <c r="W57" s="58">
        <v>59.45</v>
      </c>
      <c r="X57" s="59">
        <f t="shared" si="65"/>
        <v>9.5120000000000005</v>
      </c>
      <c r="Y57" s="59">
        <f t="shared" si="59"/>
        <v>68.962000000000003</v>
      </c>
      <c r="AA57" s="57"/>
      <c r="AB57" s="58">
        <v>54.650000000000006</v>
      </c>
      <c r="AC57" s="59">
        <f t="shared" ref="AC57:AC63" si="66">+AB57*16%</f>
        <v>8.7440000000000015</v>
      </c>
      <c r="AD57" s="59">
        <f t="shared" si="60"/>
        <v>63.394000000000005</v>
      </c>
    </row>
    <row r="58" spans="1:30">
      <c r="A58" s="57">
        <v>41432</v>
      </c>
      <c r="B58" s="57">
        <v>41436</v>
      </c>
      <c r="C58" s="57"/>
      <c r="D58" s="58">
        <v>68.62</v>
      </c>
      <c r="E58" s="59">
        <f t="shared" si="63"/>
        <v>10.979200000000001</v>
      </c>
      <c r="F58" s="59">
        <f t="shared" si="57"/>
        <v>79.59920000000001</v>
      </c>
      <c r="H58" s="57"/>
      <c r="I58" s="58">
        <v>61.59</v>
      </c>
      <c r="J58" s="59">
        <f t="shared" si="64"/>
        <v>9.8544</v>
      </c>
      <c r="K58" s="59">
        <f t="shared" si="58"/>
        <v>71.444400000000002</v>
      </c>
      <c r="M58" s="57">
        <v>41432</v>
      </c>
      <c r="N58" s="57">
        <v>41436</v>
      </c>
      <c r="O58" s="57"/>
      <c r="P58" s="58">
        <v>53.83</v>
      </c>
      <c r="Q58" s="59">
        <f t="shared" si="62"/>
        <v>8.6128</v>
      </c>
      <c r="R58" s="59">
        <f t="shared" si="61"/>
        <v>62.442799999999998</v>
      </c>
      <c r="S58" s="65"/>
      <c r="T58" s="57">
        <v>41432</v>
      </c>
      <c r="U58" s="57">
        <v>41436</v>
      </c>
      <c r="V58" s="57"/>
      <c r="W58" s="58">
        <v>59.629999999999995</v>
      </c>
      <c r="X58" s="59">
        <f t="shared" si="65"/>
        <v>9.5407999999999991</v>
      </c>
      <c r="Y58" s="59">
        <f t="shared" si="59"/>
        <v>69.1708</v>
      </c>
      <c r="AA58" s="57"/>
      <c r="AB58" s="58">
        <v>54.83</v>
      </c>
      <c r="AC58" s="59">
        <f t="shared" si="66"/>
        <v>8.7728000000000002</v>
      </c>
      <c r="AD58" s="59">
        <f t="shared" si="60"/>
        <v>63.602800000000002</v>
      </c>
    </row>
    <row r="59" spans="1:30">
      <c r="A59" s="57">
        <v>41437</v>
      </c>
      <c r="B59" s="57">
        <v>41438</v>
      </c>
      <c r="C59" s="57"/>
      <c r="D59" s="58">
        <v>68.77000000000001</v>
      </c>
      <c r="E59" s="59">
        <f t="shared" si="63"/>
        <v>11.003200000000001</v>
      </c>
      <c r="F59" s="59">
        <f t="shared" ref="F59:F64" si="67">+D59+E59</f>
        <v>79.773200000000017</v>
      </c>
      <c r="H59" s="57"/>
      <c r="I59" s="58">
        <v>61.740000000000009</v>
      </c>
      <c r="J59" s="59">
        <f t="shared" si="64"/>
        <v>9.878400000000001</v>
      </c>
      <c r="K59" s="59">
        <f t="shared" ref="K59:K64" si="68">+I59+J59</f>
        <v>71.618400000000008</v>
      </c>
      <c r="M59" s="57">
        <v>41437</v>
      </c>
      <c r="N59" s="57">
        <v>41438</v>
      </c>
      <c r="O59" s="57"/>
      <c r="P59" s="58">
        <v>53.980000000000004</v>
      </c>
      <c r="Q59" s="59">
        <f t="shared" si="62"/>
        <v>8.6368000000000009</v>
      </c>
      <c r="R59" s="59">
        <f t="shared" si="61"/>
        <v>62.616800000000005</v>
      </c>
      <c r="S59" s="65"/>
      <c r="T59" s="57">
        <v>41437</v>
      </c>
      <c r="U59" s="57">
        <v>41438</v>
      </c>
      <c r="V59" s="57"/>
      <c r="W59" s="58">
        <v>59.78</v>
      </c>
      <c r="X59" s="59">
        <f t="shared" si="65"/>
        <v>9.5648</v>
      </c>
      <c r="Y59" s="59">
        <f t="shared" ref="Y59:Y64" si="69">+W59+X59</f>
        <v>69.344800000000006</v>
      </c>
      <c r="AA59" s="57"/>
      <c r="AB59" s="58">
        <v>54.980000000000004</v>
      </c>
      <c r="AC59" s="59">
        <f t="shared" si="66"/>
        <v>8.7968000000000011</v>
      </c>
      <c r="AD59" s="59">
        <f t="shared" ref="AD59:AD64" si="70">+AB59+AC59</f>
        <v>63.776800000000009</v>
      </c>
    </row>
    <row r="60" spans="1:30">
      <c r="A60" s="57">
        <v>41439</v>
      </c>
      <c r="B60" s="57">
        <v>41442</v>
      </c>
      <c r="C60" s="57"/>
      <c r="D60" s="58">
        <v>69.140000000000015</v>
      </c>
      <c r="E60" s="59">
        <f t="shared" si="63"/>
        <v>11.062400000000002</v>
      </c>
      <c r="F60" s="59">
        <f t="shared" si="67"/>
        <v>80.202400000000011</v>
      </c>
      <c r="H60" s="57"/>
      <c r="I60" s="58">
        <v>62.110000000000014</v>
      </c>
      <c r="J60" s="59">
        <f t="shared" si="64"/>
        <v>9.9376000000000015</v>
      </c>
      <c r="K60" s="59">
        <f t="shared" si="68"/>
        <v>72.047600000000017</v>
      </c>
      <c r="M60" s="57">
        <v>41439</v>
      </c>
      <c r="N60" s="57">
        <v>41442</v>
      </c>
      <c r="O60" s="57"/>
      <c r="P60" s="58">
        <v>54.350000000000009</v>
      </c>
      <c r="Q60" s="59">
        <f t="shared" si="62"/>
        <v>8.6960000000000015</v>
      </c>
      <c r="R60" s="59">
        <f t="shared" ref="R60:R65" si="71">+P60+Q60</f>
        <v>63.046000000000006</v>
      </c>
      <c r="S60" s="65"/>
      <c r="T60" s="57">
        <v>41439</v>
      </c>
      <c r="U60" s="57">
        <v>41442</v>
      </c>
      <c r="V60" s="57"/>
      <c r="W60" s="58">
        <v>60.150000000000006</v>
      </c>
      <c r="X60" s="59">
        <f t="shared" si="65"/>
        <v>9.6240000000000006</v>
      </c>
      <c r="Y60" s="59">
        <f t="shared" si="69"/>
        <v>69.774000000000001</v>
      </c>
      <c r="AA60" s="57"/>
      <c r="AB60" s="58">
        <v>55.350000000000009</v>
      </c>
      <c r="AC60" s="59">
        <f t="shared" si="66"/>
        <v>8.8560000000000016</v>
      </c>
      <c r="AD60" s="59">
        <f t="shared" si="70"/>
        <v>64.206000000000017</v>
      </c>
    </row>
    <row r="61" spans="1:30">
      <c r="A61" s="57">
        <v>41443</v>
      </c>
      <c r="B61" s="57">
        <v>41445</v>
      </c>
      <c r="C61" s="57"/>
      <c r="D61" s="58">
        <v>70.640000000000015</v>
      </c>
      <c r="E61" s="59">
        <f t="shared" si="63"/>
        <v>11.302400000000002</v>
      </c>
      <c r="F61" s="59">
        <f t="shared" si="67"/>
        <v>81.942400000000021</v>
      </c>
      <c r="H61" s="57"/>
      <c r="I61" s="58">
        <v>63.610000000000014</v>
      </c>
      <c r="J61" s="59">
        <f t="shared" si="64"/>
        <v>10.177600000000002</v>
      </c>
      <c r="K61" s="59">
        <f t="shared" si="68"/>
        <v>73.787600000000012</v>
      </c>
      <c r="M61" s="57">
        <v>41443</v>
      </c>
      <c r="N61" s="57">
        <v>41445</v>
      </c>
      <c r="O61" s="57"/>
      <c r="P61" s="58">
        <v>55.850000000000009</v>
      </c>
      <c r="Q61" s="59">
        <f t="shared" si="62"/>
        <v>8.9360000000000017</v>
      </c>
      <c r="R61" s="59">
        <f t="shared" si="71"/>
        <v>64.786000000000016</v>
      </c>
      <c r="S61" s="65"/>
      <c r="T61" s="57">
        <v>41443</v>
      </c>
      <c r="U61" s="57">
        <v>41445</v>
      </c>
      <c r="V61" s="57"/>
      <c r="W61" s="58">
        <v>61.650000000000006</v>
      </c>
      <c r="X61" s="59">
        <f t="shared" si="65"/>
        <v>9.8640000000000008</v>
      </c>
      <c r="Y61" s="59">
        <f t="shared" si="69"/>
        <v>71.51400000000001</v>
      </c>
      <c r="AA61" s="57"/>
      <c r="AB61" s="58">
        <v>56.850000000000009</v>
      </c>
      <c r="AC61" s="59">
        <f t="shared" si="66"/>
        <v>9.0960000000000019</v>
      </c>
      <c r="AD61" s="59">
        <f t="shared" si="70"/>
        <v>65.946000000000012</v>
      </c>
    </row>
    <row r="62" spans="1:30">
      <c r="A62" s="57">
        <v>41446</v>
      </c>
      <c r="B62" s="57">
        <v>41449</v>
      </c>
      <c r="C62" s="57"/>
      <c r="D62" s="58">
        <v>70.77000000000001</v>
      </c>
      <c r="E62" s="59">
        <f t="shared" ref="E62:E68" si="72">+D62*16%</f>
        <v>11.323200000000002</v>
      </c>
      <c r="F62" s="59">
        <f t="shared" si="67"/>
        <v>82.09320000000001</v>
      </c>
      <c r="H62" s="57"/>
      <c r="I62" s="58">
        <v>63.740000000000009</v>
      </c>
      <c r="J62" s="59">
        <f t="shared" ref="J62:J68" si="73">+I62*16%</f>
        <v>10.198400000000001</v>
      </c>
      <c r="K62" s="59">
        <f t="shared" si="68"/>
        <v>73.938400000000016</v>
      </c>
      <c r="M62" s="57">
        <v>41446</v>
      </c>
      <c r="N62" s="57">
        <v>41449</v>
      </c>
      <c r="O62" s="57"/>
      <c r="P62" s="58">
        <v>55.980000000000004</v>
      </c>
      <c r="Q62" s="59">
        <f t="shared" ref="Q62:Q68" si="74">+P62*16%</f>
        <v>8.9568000000000012</v>
      </c>
      <c r="R62" s="59">
        <f t="shared" si="71"/>
        <v>64.936800000000005</v>
      </c>
      <c r="S62" s="65"/>
      <c r="T62" s="57">
        <v>41446</v>
      </c>
      <c r="U62" s="57">
        <v>41449</v>
      </c>
      <c r="V62" s="57"/>
      <c r="W62" s="58">
        <v>61.78</v>
      </c>
      <c r="X62" s="59">
        <f t="shared" ref="X62:X68" si="75">+W62*16%</f>
        <v>9.8848000000000003</v>
      </c>
      <c r="Y62" s="59">
        <f t="shared" si="69"/>
        <v>71.6648</v>
      </c>
      <c r="AA62" s="57"/>
      <c r="AB62" s="58">
        <v>56.980000000000004</v>
      </c>
      <c r="AC62" s="59">
        <f t="shared" si="66"/>
        <v>9.1168000000000013</v>
      </c>
      <c r="AD62" s="59">
        <f t="shared" si="70"/>
        <v>66.096800000000002</v>
      </c>
    </row>
    <row r="63" spans="1:30">
      <c r="A63" s="57">
        <v>41450</v>
      </c>
      <c r="B63" s="57">
        <v>41452</v>
      </c>
      <c r="C63" s="57"/>
      <c r="D63" s="58">
        <v>67.19</v>
      </c>
      <c r="E63" s="59">
        <f t="shared" si="72"/>
        <v>10.750399999999999</v>
      </c>
      <c r="F63" s="59">
        <f t="shared" si="67"/>
        <v>77.940399999999997</v>
      </c>
      <c r="H63" s="57"/>
      <c r="I63" s="58">
        <v>60.160000000000011</v>
      </c>
      <c r="J63" s="59">
        <f t="shared" si="73"/>
        <v>9.6256000000000022</v>
      </c>
      <c r="K63" s="59">
        <f t="shared" si="68"/>
        <v>69.785600000000017</v>
      </c>
      <c r="M63" s="57">
        <v>41450</v>
      </c>
      <c r="N63" s="57">
        <v>41452</v>
      </c>
      <c r="O63" s="57"/>
      <c r="P63" s="58">
        <v>52.400000000000006</v>
      </c>
      <c r="Q63" s="59">
        <f t="shared" si="74"/>
        <v>8.3840000000000003</v>
      </c>
      <c r="R63" s="59">
        <f t="shared" si="71"/>
        <v>60.784000000000006</v>
      </c>
      <c r="S63" s="65"/>
      <c r="T63" s="57">
        <v>41450</v>
      </c>
      <c r="U63" s="57">
        <v>41452</v>
      </c>
      <c r="V63" s="57"/>
      <c r="W63" s="58">
        <v>58.2</v>
      </c>
      <c r="X63" s="59">
        <f t="shared" si="75"/>
        <v>9.3120000000000012</v>
      </c>
      <c r="Y63" s="59">
        <f t="shared" si="69"/>
        <v>67.512</v>
      </c>
      <c r="AA63" s="57"/>
      <c r="AB63" s="58">
        <v>53.400000000000006</v>
      </c>
      <c r="AC63" s="59">
        <f t="shared" si="66"/>
        <v>8.5440000000000005</v>
      </c>
      <c r="AD63" s="59">
        <f t="shared" si="70"/>
        <v>61.944000000000003</v>
      </c>
    </row>
    <row r="64" spans="1:30">
      <c r="A64" s="57">
        <v>41453</v>
      </c>
      <c r="B64" s="57">
        <v>41457</v>
      </c>
      <c r="C64" s="57"/>
      <c r="D64" s="58">
        <v>67.52000000000001</v>
      </c>
      <c r="E64" s="59">
        <f t="shared" si="72"/>
        <v>10.803200000000002</v>
      </c>
      <c r="F64" s="59">
        <f t="shared" si="67"/>
        <v>78.323200000000014</v>
      </c>
      <c r="H64" s="57"/>
      <c r="I64" s="58">
        <v>60.490000000000009</v>
      </c>
      <c r="J64" s="59">
        <f t="shared" si="73"/>
        <v>9.6784000000000017</v>
      </c>
      <c r="K64" s="59">
        <f t="shared" si="68"/>
        <v>70.168400000000005</v>
      </c>
      <c r="M64" s="57">
        <v>41453</v>
      </c>
      <c r="N64" s="57">
        <v>41457</v>
      </c>
      <c r="O64" s="57"/>
      <c r="P64" s="58">
        <v>52.730000000000004</v>
      </c>
      <c r="Q64" s="59">
        <f t="shared" si="74"/>
        <v>8.4368000000000016</v>
      </c>
      <c r="R64" s="59">
        <f t="shared" si="71"/>
        <v>61.166800000000009</v>
      </c>
      <c r="S64" s="65"/>
      <c r="T64" s="57">
        <v>41453</v>
      </c>
      <c r="U64" s="57">
        <v>41457</v>
      </c>
      <c r="V64" s="57"/>
      <c r="W64" s="58">
        <v>58.53</v>
      </c>
      <c r="X64" s="59">
        <f t="shared" si="75"/>
        <v>9.3648000000000007</v>
      </c>
      <c r="Y64" s="59">
        <f t="shared" si="69"/>
        <v>67.894800000000004</v>
      </c>
      <c r="AA64" s="57"/>
      <c r="AB64" s="58">
        <v>53.730000000000004</v>
      </c>
      <c r="AC64" s="59">
        <f t="shared" ref="AC64:AC70" si="76">+AB64*16%</f>
        <v>8.5968</v>
      </c>
      <c r="AD64" s="59">
        <f t="shared" si="70"/>
        <v>62.326800000000006</v>
      </c>
    </row>
    <row r="65" spans="1:30">
      <c r="A65" s="57">
        <v>41458</v>
      </c>
      <c r="B65" s="57">
        <v>41459</v>
      </c>
      <c r="C65" s="57"/>
      <c r="D65" s="58">
        <v>71.419999999999987</v>
      </c>
      <c r="E65" s="59">
        <f t="shared" si="72"/>
        <v>11.427199999999997</v>
      </c>
      <c r="F65" s="59">
        <f t="shared" ref="F65:F70" si="77">+D65+E65</f>
        <v>82.847199999999987</v>
      </c>
      <c r="H65" s="57"/>
      <c r="I65" s="58">
        <v>64.39</v>
      </c>
      <c r="J65" s="59">
        <f t="shared" si="73"/>
        <v>10.3024</v>
      </c>
      <c r="K65" s="59">
        <f t="shared" ref="K65:K70" si="78">+I65+J65</f>
        <v>74.692400000000006</v>
      </c>
      <c r="M65" s="57">
        <v>41458</v>
      </c>
      <c r="N65" s="57">
        <v>41459</v>
      </c>
      <c r="O65" s="57"/>
      <c r="P65" s="58">
        <v>56.629999999999995</v>
      </c>
      <c r="Q65" s="59">
        <f t="shared" si="74"/>
        <v>9.0607999999999986</v>
      </c>
      <c r="R65" s="59">
        <f t="shared" si="71"/>
        <v>65.690799999999996</v>
      </c>
      <c r="S65" s="65"/>
      <c r="T65" s="57">
        <v>41458</v>
      </c>
      <c r="U65" s="57">
        <v>41459</v>
      </c>
      <c r="V65" s="57"/>
      <c r="W65" s="58">
        <v>62.429999999999993</v>
      </c>
      <c r="X65" s="59">
        <f t="shared" si="75"/>
        <v>9.9887999999999995</v>
      </c>
      <c r="Y65" s="59">
        <f t="shared" ref="Y65:Y70" si="79">+W65+X65</f>
        <v>72.41879999999999</v>
      </c>
      <c r="AA65" s="57"/>
      <c r="AB65" s="58">
        <v>57.629999999999995</v>
      </c>
      <c r="AC65" s="59">
        <f t="shared" si="76"/>
        <v>9.2207999999999988</v>
      </c>
      <c r="AD65" s="59">
        <f t="shared" ref="AD65:AD70" si="80">+AB65+AC65</f>
        <v>66.850799999999992</v>
      </c>
    </row>
    <row r="66" spans="1:30">
      <c r="A66" s="57">
        <v>41460</v>
      </c>
      <c r="B66" s="57">
        <v>41463</v>
      </c>
      <c r="C66" s="57"/>
      <c r="D66" s="58">
        <v>71.849999999999994</v>
      </c>
      <c r="E66" s="59">
        <f t="shared" si="72"/>
        <v>11.495999999999999</v>
      </c>
      <c r="F66" s="59">
        <f t="shared" si="77"/>
        <v>83.345999999999989</v>
      </c>
      <c r="H66" s="57"/>
      <c r="I66" s="58">
        <v>64.820000000000007</v>
      </c>
      <c r="J66" s="59">
        <f t="shared" si="73"/>
        <v>10.371200000000002</v>
      </c>
      <c r="K66" s="59">
        <f t="shared" si="78"/>
        <v>75.191200000000009</v>
      </c>
      <c r="M66" s="57">
        <v>41460</v>
      </c>
      <c r="N66" s="57">
        <v>41463</v>
      </c>
      <c r="O66" s="57"/>
      <c r="P66" s="58">
        <v>57.06</v>
      </c>
      <c r="Q66" s="59">
        <f t="shared" si="74"/>
        <v>9.1295999999999999</v>
      </c>
      <c r="R66" s="59">
        <f t="shared" ref="R66:R71" si="81">+P66+Q66</f>
        <v>66.189599999999999</v>
      </c>
      <c r="S66" s="65"/>
      <c r="T66" s="57">
        <v>41460</v>
      </c>
      <c r="U66" s="57">
        <v>41463</v>
      </c>
      <c r="V66" s="57"/>
      <c r="W66" s="58">
        <v>62.86</v>
      </c>
      <c r="X66" s="59">
        <f t="shared" si="75"/>
        <v>10.057600000000001</v>
      </c>
      <c r="Y66" s="59">
        <f t="shared" si="79"/>
        <v>72.917599999999993</v>
      </c>
      <c r="AA66" s="57"/>
      <c r="AB66" s="58">
        <v>58.06</v>
      </c>
      <c r="AC66" s="59">
        <f t="shared" si="76"/>
        <v>9.2896000000000001</v>
      </c>
      <c r="AD66" s="59">
        <f t="shared" si="80"/>
        <v>67.349600000000009</v>
      </c>
    </row>
    <row r="67" spans="1:30">
      <c r="A67" s="57">
        <v>41464</v>
      </c>
      <c r="B67" s="57">
        <v>41466</v>
      </c>
      <c r="C67" s="57"/>
      <c r="D67" s="58">
        <v>72.360000000000014</v>
      </c>
      <c r="E67" s="59">
        <f t="shared" si="72"/>
        <v>11.577600000000002</v>
      </c>
      <c r="F67" s="59">
        <f t="shared" si="77"/>
        <v>83.937600000000018</v>
      </c>
      <c r="H67" s="57"/>
      <c r="I67" s="58">
        <v>65.330000000000013</v>
      </c>
      <c r="J67" s="59">
        <f t="shared" si="73"/>
        <v>10.452800000000002</v>
      </c>
      <c r="K67" s="59">
        <f t="shared" si="78"/>
        <v>75.782800000000009</v>
      </c>
      <c r="M67" s="57">
        <v>41464</v>
      </c>
      <c r="N67" s="57">
        <v>41466</v>
      </c>
      <c r="O67" s="57"/>
      <c r="P67" s="58">
        <v>57.570000000000007</v>
      </c>
      <c r="Q67" s="59">
        <f t="shared" si="74"/>
        <v>9.2112000000000016</v>
      </c>
      <c r="R67" s="59">
        <f t="shared" si="81"/>
        <v>66.781200000000013</v>
      </c>
      <c r="S67" s="65"/>
      <c r="T67" s="57">
        <v>41464</v>
      </c>
      <c r="U67" s="57">
        <v>41466</v>
      </c>
      <c r="V67" s="57"/>
      <c r="W67" s="58">
        <v>63.370000000000005</v>
      </c>
      <c r="X67" s="59">
        <f t="shared" si="75"/>
        <v>10.139200000000001</v>
      </c>
      <c r="Y67" s="59">
        <f t="shared" si="79"/>
        <v>73.509200000000007</v>
      </c>
      <c r="AA67" s="57"/>
      <c r="AB67" s="58">
        <v>58.570000000000007</v>
      </c>
      <c r="AC67" s="59">
        <f t="shared" si="76"/>
        <v>9.3712000000000018</v>
      </c>
      <c r="AD67" s="59">
        <f t="shared" si="80"/>
        <v>67.941200000000009</v>
      </c>
    </row>
    <row r="68" spans="1:30">
      <c r="A68" s="57">
        <v>41467</v>
      </c>
      <c r="B68" s="57">
        <v>41470</v>
      </c>
      <c r="C68" s="57"/>
      <c r="D68" s="58">
        <v>73.319999999999993</v>
      </c>
      <c r="E68" s="59">
        <f t="shared" si="72"/>
        <v>11.731199999999999</v>
      </c>
      <c r="F68" s="59">
        <f t="shared" si="77"/>
        <v>85.051199999999994</v>
      </c>
      <c r="H68" s="57"/>
      <c r="I68" s="58">
        <v>66.290000000000006</v>
      </c>
      <c r="J68" s="59">
        <f t="shared" si="73"/>
        <v>10.606400000000001</v>
      </c>
      <c r="K68" s="59">
        <f t="shared" si="78"/>
        <v>76.8964</v>
      </c>
      <c r="M68" s="57">
        <v>41467</v>
      </c>
      <c r="N68" s="57">
        <v>41470</v>
      </c>
      <c r="O68" s="57"/>
      <c r="P68" s="58">
        <v>58.53</v>
      </c>
      <c r="Q68" s="59">
        <f t="shared" si="74"/>
        <v>9.3648000000000007</v>
      </c>
      <c r="R68" s="59">
        <f t="shared" si="81"/>
        <v>67.894800000000004</v>
      </c>
      <c r="S68" s="65"/>
      <c r="T68" s="57">
        <v>41467</v>
      </c>
      <c r="U68" s="57">
        <v>41470</v>
      </c>
      <c r="V68" s="57"/>
      <c r="W68" s="58">
        <v>64.33</v>
      </c>
      <c r="X68" s="59">
        <f t="shared" si="75"/>
        <v>10.2928</v>
      </c>
      <c r="Y68" s="59">
        <f t="shared" si="79"/>
        <v>74.622799999999998</v>
      </c>
      <c r="AA68" s="57"/>
      <c r="AB68" s="58">
        <v>59.53</v>
      </c>
      <c r="AC68" s="59">
        <f t="shared" si="76"/>
        <v>9.5248000000000008</v>
      </c>
      <c r="AD68" s="59">
        <f t="shared" si="80"/>
        <v>69.0548</v>
      </c>
    </row>
    <row r="69" spans="1:30">
      <c r="A69" s="57">
        <v>41471</v>
      </c>
      <c r="B69" s="57">
        <v>41473</v>
      </c>
      <c r="C69" s="57"/>
      <c r="D69" s="58">
        <v>73.699999999999989</v>
      </c>
      <c r="E69" s="59">
        <f t="shared" ref="E69:E75" si="82">+D69*16%</f>
        <v>11.791999999999998</v>
      </c>
      <c r="F69" s="59">
        <f t="shared" si="77"/>
        <v>85.49199999999999</v>
      </c>
      <c r="H69" s="57"/>
      <c r="I69" s="58">
        <v>66.67</v>
      </c>
      <c r="J69" s="59">
        <f t="shared" ref="J69:J75" si="83">+I69*16%</f>
        <v>10.667200000000001</v>
      </c>
      <c r="K69" s="59">
        <f t="shared" si="78"/>
        <v>77.337199999999996</v>
      </c>
      <c r="M69" s="57">
        <v>41471</v>
      </c>
      <c r="N69" s="57">
        <v>41473</v>
      </c>
      <c r="O69" s="57"/>
      <c r="P69" s="58">
        <v>58.91</v>
      </c>
      <c r="Q69" s="59">
        <f t="shared" ref="Q69:Q75" si="84">+P69*16%</f>
        <v>9.4255999999999993</v>
      </c>
      <c r="R69" s="59">
        <f t="shared" si="81"/>
        <v>68.335599999999999</v>
      </c>
      <c r="S69" s="65"/>
      <c r="T69" s="57">
        <v>41471</v>
      </c>
      <c r="U69" s="57">
        <v>41473</v>
      </c>
      <c r="V69" s="57"/>
      <c r="W69" s="58">
        <v>64.709999999999994</v>
      </c>
      <c r="X69" s="59">
        <f t="shared" ref="X69:X75" si="85">+W69*16%</f>
        <v>10.353599999999998</v>
      </c>
      <c r="Y69" s="59">
        <f t="shared" si="79"/>
        <v>75.063599999999994</v>
      </c>
      <c r="AA69" s="57"/>
      <c r="AB69" s="58">
        <v>59.91</v>
      </c>
      <c r="AC69" s="59">
        <f t="shared" si="76"/>
        <v>9.5855999999999995</v>
      </c>
      <c r="AD69" s="59">
        <f t="shared" si="80"/>
        <v>69.495599999999996</v>
      </c>
    </row>
    <row r="70" spans="1:30">
      <c r="A70" s="57">
        <v>41474</v>
      </c>
      <c r="B70" s="57">
        <v>41477</v>
      </c>
      <c r="C70" s="57"/>
      <c r="D70" s="58">
        <v>74.039999999999992</v>
      </c>
      <c r="E70" s="59">
        <f t="shared" si="82"/>
        <v>11.846399999999999</v>
      </c>
      <c r="F70" s="59">
        <f t="shared" si="77"/>
        <v>85.886399999999995</v>
      </c>
      <c r="H70" s="57"/>
      <c r="I70" s="58">
        <v>67.010000000000005</v>
      </c>
      <c r="J70" s="59">
        <f t="shared" si="83"/>
        <v>10.7216</v>
      </c>
      <c r="K70" s="59">
        <f t="shared" si="78"/>
        <v>77.7316</v>
      </c>
      <c r="M70" s="57">
        <v>41474</v>
      </c>
      <c r="N70" s="57">
        <v>41477</v>
      </c>
      <c r="O70" s="57"/>
      <c r="P70" s="58">
        <v>59.25</v>
      </c>
      <c r="Q70" s="59">
        <f t="shared" si="84"/>
        <v>9.48</v>
      </c>
      <c r="R70" s="59">
        <f t="shared" si="81"/>
        <v>68.73</v>
      </c>
      <c r="S70" s="65"/>
      <c r="T70" s="57">
        <v>41474</v>
      </c>
      <c r="U70" s="57">
        <v>41477</v>
      </c>
      <c r="V70" s="57"/>
      <c r="W70" s="58">
        <v>65.05</v>
      </c>
      <c r="X70" s="59">
        <f t="shared" si="85"/>
        <v>10.407999999999999</v>
      </c>
      <c r="Y70" s="59">
        <f t="shared" si="79"/>
        <v>75.457999999999998</v>
      </c>
      <c r="AA70" s="57"/>
      <c r="AB70" s="58">
        <v>60.25</v>
      </c>
      <c r="AC70" s="59">
        <f t="shared" si="76"/>
        <v>9.64</v>
      </c>
      <c r="AD70" s="59">
        <f t="shared" si="80"/>
        <v>69.89</v>
      </c>
    </row>
    <row r="71" spans="1:30">
      <c r="A71" s="57">
        <v>41478</v>
      </c>
      <c r="B71" s="57">
        <v>41480</v>
      </c>
      <c r="C71" s="57"/>
      <c r="D71" s="58">
        <v>73.509999999999991</v>
      </c>
      <c r="E71" s="59">
        <f t="shared" si="82"/>
        <v>11.7616</v>
      </c>
      <c r="F71" s="59">
        <f t="shared" ref="F71:F76" si="86">+D71+E71</f>
        <v>85.271599999999992</v>
      </c>
      <c r="H71" s="57"/>
      <c r="I71" s="58">
        <v>66.48</v>
      </c>
      <c r="J71" s="59">
        <f t="shared" si="83"/>
        <v>10.636800000000001</v>
      </c>
      <c r="K71" s="59">
        <f t="shared" ref="K71:K76" si="87">+I71+J71</f>
        <v>77.116800000000012</v>
      </c>
      <c r="M71" s="57">
        <v>41478</v>
      </c>
      <c r="N71" s="57">
        <v>41480</v>
      </c>
      <c r="O71" s="57"/>
      <c r="P71" s="58">
        <v>58.72</v>
      </c>
      <c r="Q71" s="59">
        <f t="shared" si="84"/>
        <v>9.3952000000000009</v>
      </c>
      <c r="R71" s="59">
        <f t="shared" si="81"/>
        <v>68.115200000000002</v>
      </c>
      <c r="S71" s="65"/>
      <c r="T71" s="57">
        <v>41478</v>
      </c>
      <c r="U71" s="57">
        <v>41480</v>
      </c>
      <c r="V71" s="57"/>
      <c r="W71" s="58">
        <v>64.52</v>
      </c>
      <c r="X71" s="59">
        <f t="shared" si="85"/>
        <v>10.3232</v>
      </c>
      <c r="Y71" s="59">
        <f t="shared" ref="Y71:Y76" si="88">+W71+X71</f>
        <v>74.843199999999996</v>
      </c>
      <c r="AA71" s="57"/>
      <c r="AB71" s="58">
        <v>59.72</v>
      </c>
      <c r="AC71" s="59">
        <f t="shared" ref="AC71:AC77" si="89">+AB71*16%</f>
        <v>9.5551999999999992</v>
      </c>
      <c r="AD71" s="59">
        <f t="shared" ref="AD71:AD76" si="90">+AB71+AC71</f>
        <v>69.275199999999998</v>
      </c>
    </row>
    <row r="72" spans="1:30">
      <c r="A72" s="57">
        <v>41481</v>
      </c>
      <c r="B72" s="57">
        <v>41484</v>
      </c>
      <c r="C72" s="57"/>
      <c r="D72" s="58">
        <v>73.28</v>
      </c>
      <c r="E72" s="59">
        <f t="shared" si="82"/>
        <v>11.7248</v>
      </c>
      <c r="F72" s="59">
        <f t="shared" si="86"/>
        <v>85.004800000000003</v>
      </c>
      <c r="H72" s="57"/>
      <c r="I72" s="58">
        <v>66.25</v>
      </c>
      <c r="J72" s="59">
        <f t="shared" si="83"/>
        <v>10.6</v>
      </c>
      <c r="K72" s="59">
        <f t="shared" si="87"/>
        <v>76.849999999999994</v>
      </c>
      <c r="M72" s="57">
        <v>41481</v>
      </c>
      <c r="N72" s="57">
        <v>41484</v>
      </c>
      <c r="O72" s="57"/>
      <c r="P72" s="58">
        <v>58.489999999999995</v>
      </c>
      <c r="Q72" s="59">
        <f t="shared" si="84"/>
        <v>9.3583999999999996</v>
      </c>
      <c r="R72" s="59">
        <f t="shared" ref="R72:R77" si="91">+P72+Q72</f>
        <v>67.848399999999998</v>
      </c>
      <c r="S72" s="65"/>
      <c r="T72" s="57">
        <v>41481</v>
      </c>
      <c r="U72" s="57">
        <v>41484</v>
      </c>
      <c r="V72" s="57"/>
      <c r="W72" s="58">
        <v>64.289999999999992</v>
      </c>
      <c r="X72" s="59">
        <f t="shared" si="85"/>
        <v>10.286399999999999</v>
      </c>
      <c r="Y72" s="59">
        <f t="shared" si="88"/>
        <v>74.576399999999992</v>
      </c>
      <c r="AA72" s="57"/>
      <c r="AB72" s="58">
        <v>59.489999999999995</v>
      </c>
      <c r="AC72" s="59">
        <f t="shared" si="89"/>
        <v>9.5183999999999997</v>
      </c>
      <c r="AD72" s="59">
        <f t="shared" si="90"/>
        <v>69.008399999999995</v>
      </c>
    </row>
    <row r="73" spans="1:30">
      <c r="A73" s="57">
        <v>41485</v>
      </c>
      <c r="B73" s="57">
        <v>41487</v>
      </c>
      <c r="C73" s="57"/>
      <c r="D73" s="58">
        <v>73.539999999999992</v>
      </c>
      <c r="E73" s="59">
        <f t="shared" si="82"/>
        <v>11.766399999999999</v>
      </c>
      <c r="F73" s="59">
        <f t="shared" si="86"/>
        <v>85.306399999999996</v>
      </c>
      <c r="H73" s="57"/>
      <c r="I73" s="58">
        <v>66.510000000000005</v>
      </c>
      <c r="J73" s="59">
        <f t="shared" si="83"/>
        <v>10.6416</v>
      </c>
      <c r="K73" s="59">
        <f t="shared" si="87"/>
        <v>77.151600000000002</v>
      </c>
      <c r="M73" s="57">
        <v>41485</v>
      </c>
      <c r="N73" s="57">
        <v>41487</v>
      </c>
      <c r="O73" s="57"/>
      <c r="P73" s="58">
        <v>58.75</v>
      </c>
      <c r="Q73" s="59">
        <f t="shared" si="84"/>
        <v>9.4</v>
      </c>
      <c r="R73" s="59">
        <f t="shared" si="91"/>
        <v>68.150000000000006</v>
      </c>
      <c r="S73" s="65"/>
      <c r="T73" s="57">
        <v>41485</v>
      </c>
      <c r="U73" s="57">
        <v>41487</v>
      </c>
      <c r="V73" s="57"/>
      <c r="W73" s="58">
        <v>64.55</v>
      </c>
      <c r="X73" s="59">
        <f t="shared" si="85"/>
        <v>10.327999999999999</v>
      </c>
      <c r="Y73" s="59">
        <f t="shared" si="88"/>
        <v>74.878</v>
      </c>
      <c r="AA73" s="57"/>
      <c r="AB73" s="58">
        <v>59.75</v>
      </c>
      <c r="AC73" s="59">
        <f t="shared" si="89"/>
        <v>9.56</v>
      </c>
      <c r="AD73" s="59">
        <f t="shared" si="90"/>
        <v>69.31</v>
      </c>
    </row>
    <row r="74" spans="1:30">
      <c r="A74" s="57">
        <v>41488</v>
      </c>
      <c r="B74" s="57">
        <v>41491</v>
      </c>
      <c r="C74" s="57"/>
      <c r="D74" s="58">
        <v>73.28</v>
      </c>
      <c r="E74" s="59">
        <f t="shared" si="82"/>
        <v>11.7248</v>
      </c>
      <c r="F74" s="59">
        <f t="shared" si="86"/>
        <v>85.004800000000003</v>
      </c>
      <c r="H74" s="57"/>
      <c r="I74" s="58">
        <v>66.25</v>
      </c>
      <c r="J74" s="59">
        <f t="shared" si="83"/>
        <v>10.6</v>
      </c>
      <c r="K74" s="59">
        <f t="shared" si="87"/>
        <v>76.849999999999994</v>
      </c>
      <c r="M74" s="57">
        <v>41488</v>
      </c>
      <c r="N74" s="57">
        <v>41491</v>
      </c>
      <c r="O74" s="57"/>
      <c r="P74" s="58">
        <v>58.489999999999995</v>
      </c>
      <c r="Q74" s="59">
        <f t="shared" si="84"/>
        <v>9.3583999999999996</v>
      </c>
      <c r="R74" s="59">
        <f t="shared" si="91"/>
        <v>67.848399999999998</v>
      </c>
      <c r="S74" s="65"/>
      <c r="T74" s="57">
        <v>41488</v>
      </c>
      <c r="U74" s="57">
        <v>41491</v>
      </c>
      <c r="V74" s="57"/>
      <c r="W74" s="58">
        <v>64.289999999999992</v>
      </c>
      <c r="X74" s="59">
        <f t="shared" si="85"/>
        <v>10.286399999999999</v>
      </c>
      <c r="Y74" s="59">
        <f t="shared" si="88"/>
        <v>74.576399999999992</v>
      </c>
      <c r="AA74" s="57"/>
      <c r="AB74" s="58">
        <v>59.489999999999995</v>
      </c>
      <c r="AC74" s="59">
        <f t="shared" si="89"/>
        <v>9.5183999999999997</v>
      </c>
      <c r="AD74" s="59">
        <f t="shared" si="90"/>
        <v>69.008399999999995</v>
      </c>
    </row>
    <row r="75" spans="1:30">
      <c r="A75" s="57">
        <v>41492</v>
      </c>
      <c r="B75" s="57">
        <v>41494</v>
      </c>
      <c r="C75" s="57"/>
      <c r="D75" s="58">
        <v>73.349999999999994</v>
      </c>
      <c r="E75" s="59">
        <f t="shared" si="82"/>
        <v>11.735999999999999</v>
      </c>
      <c r="F75" s="59">
        <f t="shared" si="86"/>
        <v>85.085999999999999</v>
      </c>
      <c r="H75" s="57"/>
      <c r="I75" s="58">
        <v>66.320000000000007</v>
      </c>
      <c r="J75" s="59">
        <f t="shared" si="83"/>
        <v>10.611200000000002</v>
      </c>
      <c r="K75" s="59">
        <f t="shared" si="87"/>
        <v>76.931200000000004</v>
      </c>
      <c r="M75" s="57">
        <v>41492</v>
      </c>
      <c r="N75" s="57">
        <v>41494</v>
      </c>
      <c r="O75" s="57"/>
      <c r="P75" s="58">
        <v>58.56</v>
      </c>
      <c r="Q75" s="59">
        <f t="shared" si="84"/>
        <v>9.3696000000000002</v>
      </c>
      <c r="R75" s="59">
        <f t="shared" si="91"/>
        <v>67.929600000000008</v>
      </c>
      <c r="S75" s="65"/>
      <c r="T75" s="57">
        <v>41492</v>
      </c>
      <c r="U75" s="57">
        <v>41494</v>
      </c>
      <c r="V75" s="57"/>
      <c r="W75" s="58">
        <v>64.36</v>
      </c>
      <c r="X75" s="59">
        <f t="shared" si="85"/>
        <v>10.297600000000001</v>
      </c>
      <c r="Y75" s="59">
        <f t="shared" si="88"/>
        <v>74.657600000000002</v>
      </c>
      <c r="AA75" s="57"/>
      <c r="AB75" s="58">
        <v>59.56</v>
      </c>
      <c r="AC75" s="59">
        <f t="shared" si="89"/>
        <v>9.5296000000000003</v>
      </c>
      <c r="AD75" s="59">
        <f t="shared" si="90"/>
        <v>69.089600000000004</v>
      </c>
    </row>
    <row r="76" spans="1:30">
      <c r="A76" s="57">
        <v>41495</v>
      </c>
      <c r="B76" s="57">
        <v>41498</v>
      </c>
      <c r="C76" s="57"/>
      <c r="D76" s="58">
        <v>72.91</v>
      </c>
      <c r="E76" s="59">
        <f t="shared" ref="E76:E82" si="92">+D76*16%</f>
        <v>11.6656</v>
      </c>
      <c r="F76" s="59">
        <f t="shared" si="86"/>
        <v>84.575599999999994</v>
      </c>
      <c r="H76" s="57"/>
      <c r="I76" s="58">
        <v>65.88000000000001</v>
      </c>
      <c r="J76" s="59">
        <f t="shared" ref="J76:J82" si="93">+I76*16%</f>
        <v>10.540800000000003</v>
      </c>
      <c r="K76" s="59">
        <f t="shared" si="87"/>
        <v>76.420800000000014</v>
      </c>
      <c r="M76" s="57">
        <v>41495</v>
      </c>
      <c r="N76" s="57">
        <v>41498</v>
      </c>
      <c r="O76" s="57"/>
      <c r="P76" s="58">
        <v>58.120000000000005</v>
      </c>
      <c r="Q76" s="59">
        <f t="shared" ref="Q76:Q82" si="94">+P76*16%</f>
        <v>9.2992000000000008</v>
      </c>
      <c r="R76" s="59">
        <f t="shared" si="91"/>
        <v>67.419200000000004</v>
      </c>
      <c r="S76" s="65"/>
      <c r="T76" s="57">
        <v>41495</v>
      </c>
      <c r="U76" s="57">
        <v>41498</v>
      </c>
      <c r="V76" s="57"/>
      <c r="W76" s="58">
        <v>63.92</v>
      </c>
      <c r="X76" s="59">
        <f t="shared" ref="X76:X82" si="95">+W76*16%</f>
        <v>10.2272</v>
      </c>
      <c r="Y76" s="59">
        <f t="shared" si="88"/>
        <v>74.147199999999998</v>
      </c>
      <c r="AA76" s="57"/>
      <c r="AB76" s="58">
        <v>59.120000000000005</v>
      </c>
      <c r="AC76" s="59">
        <f t="shared" si="89"/>
        <v>9.4592000000000009</v>
      </c>
      <c r="AD76" s="59">
        <f t="shared" si="90"/>
        <v>68.5792</v>
      </c>
    </row>
    <row r="77" spans="1:30">
      <c r="A77" s="57">
        <v>41499</v>
      </c>
      <c r="B77" s="57">
        <v>41501</v>
      </c>
      <c r="C77" s="57"/>
      <c r="D77" s="58">
        <v>74.099999999999994</v>
      </c>
      <c r="E77" s="59">
        <f t="shared" si="92"/>
        <v>11.856</v>
      </c>
      <c r="F77" s="59">
        <f t="shared" ref="F77:F82" si="96">+D77+E77</f>
        <v>85.955999999999989</v>
      </c>
      <c r="H77" s="57"/>
      <c r="I77" s="58">
        <v>67.070000000000007</v>
      </c>
      <c r="J77" s="59">
        <f t="shared" si="93"/>
        <v>10.731200000000001</v>
      </c>
      <c r="K77" s="59">
        <f t="shared" ref="K77:K82" si="97">+I77+J77</f>
        <v>77.801200000000009</v>
      </c>
      <c r="M77" s="57">
        <v>41499</v>
      </c>
      <c r="N77" s="57">
        <v>41501</v>
      </c>
      <c r="O77" s="57"/>
      <c r="P77" s="58">
        <v>59.31</v>
      </c>
      <c r="Q77" s="59">
        <f t="shared" si="94"/>
        <v>9.4896000000000011</v>
      </c>
      <c r="R77" s="59">
        <f t="shared" si="91"/>
        <v>68.799599999999998</v>
      </c>
      <c r="S77" s="65"/>
      <c r="T77" s="57">
        <v>41499</v>
      </c>
      <c r="U77" s="57">
        <v>41501</v>
      </c>
      <c r="V77" s="57"/>
      <c r="W77" s="58">
        <v>65.11</v>
      </c>
      <c r="X77" s="59">
        <f t="shared" si="95"/>
        <v>10.4176</v>
      </c>
      <c r="Y77" s="59">
        <f t="shared" ref="Y77:Y82" si="98">+W77+X77</f>
        <v>75.527600000000007</v>
      </c>
      <c r="AA77" s="57"/>
      <c r="AB77" s="58">
        <v>60.31</v>
      </c>
      <c r="AC77" s="59">
        <f t="shared" si="89"/>
        <v>9.6496000000000013</v>
      </c>
      <c r="AD77" s="59">
        <f t="shared" ref="AD77:AD82" si="99">+AB77+AC77</f>
        <v>69.959600000000009</v>
      </c>
    </row>
    <row r="78" spans="1:30">
      <c r="A78" s="57">
        <v>41502</v>
      </c>
      <c r="B78" s="57">
        <v>41506</v>
      </c>
      <c r="C78" s="57"/>
      <c r="D78" s="58">
        <v>74.610000000000014</v>
      </c>
      <c r="E78" s="59">
        <f t="shared" si="92"/>
        <v>11.937600000000003</v>
      </c>
      <c r="F78" s="59">
        <f t="shared" si="96"/>
        <v>86.547600000000017</v>
      </c>
      <c r="H78" s="57"/>
      <c r="I78" s="58">
        <v>67.580000000000013</v>
      </c>
      <c r="J78" s="59">
        <f t="shared" si="93"/>
        <v>10.812800000000003</v>
      </c>
      <c r="K78" s="59">
        <f t="shared" si="97"/>
        <v>78.392800000000022</v>
      </c>
      <c r="M78" s="57">
        <v>41502</v>
      </c>
      <c r="N78" s="57">
        <v>41506</v>
      </c>
      <c r="O78" s="57"/>
      <c r="P78" s="58">
        <v>59.820000000000007</v>
      </c>
      <c r="Q78" s="59">
        <f t="shared" si="94"/>
        <v>9.571200000000001</v>
      </c>
      <c r="R78" s="59">
        <f t="shared" ref="R78:R83" si="100">+P78+Q78</f>
        <v>69.391200000000012</v>
      </c>
      <c r="S78" s="65"/>
      <c r="T78" s="57">
        <v>41502</v>
      </c>
      <c r="U78" s="57">
        <v>41506</v>
      </c>
      <c r="V78" s="57"/>
      <c r="W78" s="58">
        <v>65.62</v>
      </c>
      <c r="X78" s="59">
        <f t="shared" si="95"/>
        <v>10.4992</v>
      </c>
      <c r="Y78" s="59">
        <f t="shared" si="98"/>
        <v>76.119200000000006</v>
      </c>
      <c r="AA78" s="57"/>
      <c r="AB78" s="58">
        <v>60.820000000000007</v>
      </c>
      <c r="AC78" s="59">
        <f t="shared" ref="AC78:AC84" si="101">+AB78*16%</f>
        <v>9.7312000000000012</v>
      </c>
      <c r="AD78" s="59">
        <f t="shared" si="99"/>
        <v>70.551200000000009</v>
      </c>
    </row>
    <row r="79" spans="1:30">
      <c r="A79" s="57">
        <v>41507</v>
      </c>
      <c r="B79" s="57">
        <v>41508</v>
      </c>
      <c r="C79" s="57"/>
      <c r="D79" s="58">
        <v>74.77000000000001</v>
      </c>
      <c r="E79" s="59">
        <f t="shared" si="92"/>
        <v>11.963200000000002</v>
      </c>
      <c r="F79" s="59">
        <f t="shared" si="96"/>
        <v>86.733200000000011</v>
      </c>
      <c r="H79" s="57"/>
      <c r="I79" s="58">
        <v>67.740000000000009</v>
      </c>
      <c r="J79" s="59">
        <f t="shared" si="93"/>
        <v>10.838400000000002</v>
      </c>
      <c r="K79" s="59">
        <f t="shared" si="97"/>
        <v>78.578400000000016</v>
      </c>
      <c r="M79" s="57">
        <v>41507</v>
      </c>
      <c r="N79" s="57">
        <v>41508</v>
      </c>
      <c r="O79" s="57"/>
      <c r="P79" s="58">
        <v>59.980000000000004</v>
      </c>
      <c r="Q79" s="59">
        <f t="shared" si="94"/>
        <v>9.5968</v>
      </c>
      <c r="R79" s="59">
        <f t="shared" si="100"/>
        <v>69.576800000000006</v>
      </c>
      <c r="S79" s="65"/>
      <c r="T79" s="57">
        <v>41507</v>
      </c>
      <c r="U79" s="57">
        <v>41508</v>
      </c>
      <c r="V79" s="57"/>
      <c r="W79" s="58">
        <v>65.78</v>
      </c>
      <c r="X79" s="59">
        <f t="shared" si="95"/>
        <v>10.524800000000001</v>
      </c>
      <c r="Y79" s="59">
        <f t="shared" si="98"/>
        <v>76.3048</v>
      </c>
      <c r="AA79" s="57"/>
      <c r="AB79" s="58">
        <v>60.980000000000004</v>
      </c>
      <c r="AC79" s="59">
        <f t="shared" si="101"/>
        <v>9.7568000000000001</v>
      </c>
      <c r="AD79" s="59">
        <f t="shared" si="99"/>
        <v>70.736800000000002</v>
      </c>
    </row>
    <row r="80" spans="1:30">
      <c r="A80" s="57">
        <v>41509</v>
      </c>
      <c r="B80" s="57">
        <v>41512</v>
      </c>
      <c r="C80" s="57"/>
      <c r="D80" s="58">
        <v>75.039999999999992</v>
      </c>
      <c r="E80" s="59">
        <f t="shared" si="92"/>
        <v>12.006399999999999</v>
      </c>
      <c r="F80" s="59">
        <f t="shared" si="96"/>
        <v>87.046399999999991</v>
      </c>
      <c r="H80" s="57"/>
      <c r="I80" s="58">
        <v>68.010000000000005</v>
      </c>
      <c r="J80" s="59">
        <f t="shared" si="93"/>
        <v>10.881600000000001</v>
      </c>
      <c r="K80" s="59">
        <f t="shared" si="97"/>
        <v>78.891600000000011</v>
      </c>
      <c r="M80" s="57">
        <v>41509</v>
      </c>
      <c r="N80" s="57">
        <v>41512</v>
      </c>
      <c r="O80" s="57"/>
      <c r="P80" s="58">
        <v>60.25</v>
      </c>
      <c r="Q80" s="59">
        <f t="shared" si="94"/>
        <v>9.64</v>
      </c>
      <c r="R80" s="59">
        <f t="shared" si="100"/>
        <v>69.89</v>
      </c>
      <c r="S80" s="65"/>
      <c r="T80" s="57">
        <v>41509</v>
      </c>
      <c r="U80" s="57">
        <v>41512</v>
      </c>
      <c r="V80" s="57"/>
      <c r="W80" s="58">
        <v>66.05</v>
      </c>
      <c r="X80" s="59">
        <f t="shared" si="95"/>
        <v>10.568</v>
      </c>
      <c r="Y80" s="59">
        <f t="shared" si="98"/>
        <v>76.617999999999995</v>
      </c>
      <c r="AA80" s="57"/>
      <c r="AB80" s="58">
        <v>61.25</v>
      </c>
      <c r="AC80" s="59">
        <f t="shared" si="101"/>
        <v>9.8000000000000007</v>
      </c>
      <c r="AD80" s="59">
        <f t="shared" si="99"/>
        <v>71.05</v>
      </c>
    </row>
    <row r="81" spans="1:30">
      <c r="A81" s="57">
        <v>41513</v>
      </c>
      <c r="B81" s="57">
        <v>41515</v>
      </c>
      <c r="C81" s="57"/>
      <c r="D81" s="58">
        <v>75.19</v>
      </c>
      <c r="E81" s="59">
        <f t="shared" si="92"/>
        <v>12.0304</v>
      </c>
      <c r="F81" s="59">
        <f t="shared" si="96"/>
        <v>87.220399999999998</v>
      </c>
      <c r="H81" s="57"/>
      <c r="I81" s="58">
        <v>68.160000000000011</v>
      </c>
      <c r="J81" s="59">
        <f t="shared" si="93"/>
        <v>10.905600000000002</v>
      </c>
      <c r="K81" s="59">
        <f t="shared" si="97"/>
        <v>79.065600000000018</v>
      </c>
      <c r="M81" s="57">
        <v>41513</v>
      </c>
      <c r="N81" s="57">
        <v>41515</v>
      </c>
      <c r="O81" s="57"/>
      <c r="P81" s="58">
        <v>60.400000000000006</v>
      </c>
      <c r="Q81" s="59">
        <f t="shared" si="94"/>
        <v>9.6640000000000015</v>
      </c>
      <c r="R81" s="59">
        <f t="shared" si="100"/>
        <v>70.064000000000007</v>
      </c>
      <c r="S81" s="65"/>
      <c r="T81" s="57">
        <v>41513</v>
      </c>
      <c r="U81" s="57">
        <v>41515</v>
      </c>
      <c r="V81" s="57"/>
      <c r="W81" s="58">
        <v>66.2</v>
      </c>
      <c r="X81" s="59">
        <f t="shared" si="95"/>
        <v>10.592000000000001</v>
      </c>
      <c r="Y81" s="59">
        <f t="shared" si="98"/>
        <v>76.792000000000002</v>
      </c>
      <c r="AA81" s="57"/>
      <c r="AB81" s="58">
        <v>61.400000000000006</v>
      </c>
      <c r="AC81" s="59">
        <f t="shared" si="101"/>
        <v>9.8240000000000016</v>
      </c>
      <c r="AD81" s="59">
        <f t="shared" si="99"/>
        <v>71.224000000000004</v>
      </c>
    </row>
    <row r="82" spans="1:30">
      <c r="A82" s="57">
        <v>41516</v>
      </c>
      <c r="B82" s="57">
        <v>41519</v>
      </c>
      <c r="C82" s="57"/>
      <c r="D82" s="58">
        <v>78.66</v>
      </c>
      <c r="E82" s="59">
        <f t="shared" si="92"/>
        <v>12.585599999999999</v>
      </c>
      <c r="F82" s="59">
        <f t="shared" si="96"/>
        <v>91.245599999999996</v>
      </c>
      <c r="H82" s="57"/>
      <c r="I82" s="58">
        <v>71.63000000000001</v>
      </c>
      <c r="J82" s="59">
        <f t="shared" si="93"/>
        <v>11.460800000000003</v>
      </c>
      <c r="K82" s="59">
        <f t="shared" si="97"/>
        <v>83.090800000000016</v>
      </c>
      <c r="M82" s="57">
        <v>41516</v>
      </c>
      <c r="N82" s="57">
        <v>41519</v>
      </c>
      <c r="O82" s="57"/>
      <c r="P82" s="58">
        <v>63.870000000000005</v>
      </c>
      <c r="Q82" s="59">
        <f t="shared" si="94"/>
        <v>10.219200000000001</v>
      </c>
      <c r="R82" s="59">
        <f t="shared" si="100"/>
        <v>74.089200000000005</v>
      </c>
      <c r="S82" s="65"/>
      <c r="T82" s="57">
        <v>41516</v>
      </c>
      <c r="U82" s="57">
        <v>41519</v>
      </c>
      <c r="V82" s="57"/>
      <c r="W82" s="58">
        <v>69.67</v>
      </c>
      <c r="X82" s="59">
        <f t="shared" si="95"/>
        <v>11.1472</v>
      </c>
      <c r="Y82" s="59">
        <f t="shared" si="98"/>
        <v>80.8172</v>
      </c>
      <c r="AA82" s="57"/>
      <c r="AB82" s="58">
        <v>64.87</v>
      </c>
      <c r="AC82" s="59">
        <f t="shared" si="101"/>
        <v>10.379200000000001</v>
      </c>
      <c r="AD82" s="59">
        <f t="shared" si="99"/>
        <v>75.249200000000002</v>
      </c>
    </row>
    <row r="83" spans="1:30">
      <c r="A83" s="57">
        <v>41520</v>
      </c>
      <c r="B83" s="57">
        <v>41522</v>
      </c>
      <c r="C83" s="57"/>
      <c r="D83" s="58">
        <v>77.569999999999993</v>
      </c>
      <c r="E83" s="59">
        <f t="shared" ref="E83:E89" si="102">+D83*16%</f>
        <v>12.411199999999999</v>
      </c>
      <c r="F83" s="59">
        <f t="shared" ref="F83:F88" si="103">+D83+E83</f>
        <v>89.981199999999987</v>
      </c>
      <c r="H83" s="57"/>
      <c r="I83" s="58">
        <v>70.540000000000006</v>
      </c>
      <c r="J83" s="59">
        <f t="shared" ref="J83:J89" si="104">+I83*16%</f>
        <v>11.2864</v>
      </c>
      <c r="K83" s="59">
        <f t="shared" ref="K83:K88" si="105">+I83+J83</f>
        <v>81.826400000000007</v>
      </c>
      <c r="M83" s="57">
        <v>41520</v>
      </c>
      <c r="N83" s="57">
        <v>41522</v>
      </c>
      <c r="O83" s="57"/>
      <c r="P83" s="58">
        <v>62.78</v>
      </c>
      <c r="Q83" s="59">
        <f t="shared" ref="Q83:Q89" si="106">+P83*16%</f>
        <v>10.0448</v>
      </c>
      <c r="R83" s="59">
        <f t="shared" si="100"/>
        <v>72.824799999999996</v>
      </c>
      <c r="S83" s="65"/>
      <c r="T83" s="57">
        <v>41520</v>
      </c>
      <c r="U83" s="57">
        <v>41522</v>
      </c>
      <c r="V83" s="57"/>
      <c r="W83" s="58">
        <v>69.58</v>
      </c>
      <c r="X83" s="59">
        <f t="shared" ref="X83:X89" si="107">+W83*16%</f>
        <v>11.1328</v>
      </c>
      <c r="Y83" s="59">
        <f t="shared" ref="Y83:Y88" si="108">+W83+X83</f>
        <v>80.712800000000001</v>
      </c>
      <c r="AA83" s="57"/>
      <c r="AB83" s="58">
        <v>63.78</v>
      </c>
      <c r="AC83" s="59">
        <f t="shared" si="101"/>
        <v>10.204800000000001</v>
      </c>
      <c r="AD83" s="59">
        <f t="shared" ref="AD83:AD88" si="109">+AB83+AC83</f>
        <v>73.984800000000007</v>
      </c>
    </row>
    <row r="84" spans="1:30">
      <c r="A84" s="57">
        <v>41523</v>
      </c>
      <c r="B84" s="57">
        <v>41526</v>
      </c>
      <c r="C84" s="57"/>
      <c r="D84" s="58">
        <v>78.169999999999987</v>
      </c>
      <c r="E84" s="59">
        <f t="shared" si="102"/>
        <v>12.507199999999997</v>
      </c>
      <c r="F84" s="59">
        <f t="shared" si="103"/>
        <v>90.677199999999985</v>
      </c>
      <c r="H84" s="57"/>
      <c r="I84" s="58">
        <v>71.14</v>
      </c>
      <c r="J84" s="59">
        <f t="shared" si="104"/>
        <v>11.382400000000001</v>
      </c>
      <c r="K84" s="59">
        <f t="shared" si="105"/>
        <v>82.522400000000005</v>
      </c>
      <c r="M84" s="57">
        <v>41523</v>
      </c>
      <c r="N84" s="57">
        <v>41526</v>
      </c>
      <c r="O84" s="57"/>
      <c r="P84" s="58">
        <v>63.379999999999995</v>
      </c>
      <c r="Q84" s="59">
        <f t="shared" si="106"/>
        <v>10.140799999999999</v>
      </c>
      <c r="R84" s="59">
        <f t="shared" ref="R84:R89" si="110">+P84+Q84</f>
        <v>73.520799999999994</v>
      </c>
      <c r="S84" s="65"/>
      <c r="T84" s="57">
        <v>41523</v>
      </c>
      <c r="U84" s="57">
        <v>41526</v>
      </c>
      <c r="V84" s="57"/>
      <c r="W84" s="58">
        <v>70.179999999999993</v>
      </c>
      <c r="X84" s="59">
        <f t="shared" si="107"/>
        <v>11.2288</v>
      </c>
      <c r="Y84" s="59">
        <f t="shared" si="108"/>
        <v>81.408799999999985</v>
      </c>
      <c r="AA84" s="57"/>
      <c r="AB84" s="58">
        <v>64.38</v>
      </c>
      <c r="AC84" s="59">
        <f t="shared" si="101"/>
        <v>10.300799999999999</v>
      </c>
      <c r="AD84" s="59">
        <f t="shared" si="109"/>
        <v>74.680799999999991</v>
      </c>
    </row>
    <row r="85" spans="1:30">
      <c r="A85" s="57">
        <v>41527</v>
      </c>
      <c r="B85" s="57">
        <v>41529</v>
      </c>
      <c r="C85" s="57"/>
      <c r="D85" s="58">
        <v>79.990000000000009</v>
      </c>
      <c r="E85" s="59">
        <f t="shared" si="102"/>
        <v>12.798400000000001</v>
      </c>
      <c r="F85" s="59">
        <f t="shared" si="103"/>
        <v>92.78840000000001</v>
      </c>
      <c r="H85" s="57"/>
      <c r="I85" s="58">
        <v>72.960000000000008</v>
      </c>
      <c r="J85" s="59">
        <f t="shared" si="104"/>
        <v>11.673600000000002</v>
      </c>
      <c r="K85" s="59">
        <f t="shared" si="105"/>
        <v>84.633600000000015</v>
      </c>
      <c r="M85" s="57">
        <v>41527</v>
      </c>
      <c r="N85" s="57">
        <v>41529</v>
      </c>
      <c r="O85" s="57"/>
      <c r="P85" s="58">
        <v>65.2</v>
      </c>
      <c r="Q85" s="59">
        <f t="shared" si="106"/>
        <v>10.432</v>
      </c>
      <c r="R85" s="59">
        <f t="shared" si="110"/>
        <v>75.632000000000005</v>
      </c>
      <c r="S85" s="65"/>
      <c r="T85" s="57">
        <v>41527</v>
      </c>
      <c r="U85" s="57">
        <v>41529</v>
      </c>
      <c r="V85" s="57"/>
      <c r="W85" s="58">
        <v>72</v>
      </c>
      <c r="X85" s="59">
        <f t="shared" si="107"/>
        <v>11.52</v>
      </c>
      <c r="Y85" s="59">
        <f t="shared" si="108"/>
        <v>83.52</v>
      </c>
      <c r="AA85" s="57"/>
      <c r="AB85" s="58">
        <v>66.2</v>
      </c>
      <c r="AC85" s="59">
        <f t="shared" ref="AC85:AC91" si="111">+AB85*16%</f>
        <v>10.592000000000001</v>
      </c>
      <c r="AD85" s="59">
        <f t="shared" si="109"/>
        <v>76.792000000000002</v>
      </c>
    </row>
    <row r="86" spans="1:30">
      <c r="A86" s="57">
        <v>41530</v>
      </c>
      <c r="B86" s="57">
        <v>41533</v>
      </c>
      <c r="C86" s="57"/>
      <c r="D86" s="58">
        <v>76.080000000000013</v>
      </c>
      <c r="E86" s="59">
        <f t="shared" si="102"/>
        <v>12.172800000000002</v>
      </c>
      <c r="F86" s="59">
        <f t="shared" si="103"/>
        <v>88.252800000000008</v>
      </c>
      <c r="H86" s="57"/>
      <c r="I86" s="58">
        <v>69.050000000000011</v>
      </c>
      <c r="J86" s="59">
        <f t="shared" si="104"/>
        <v>11.048000000000002</v>
      </c>
      <c r="K86" s="59">
        <f t="shared" si="105"/>
        <v>80.098000000000013</v>
      </c>
      <c r="M86" s="57">
        <v>41530</v>
      </c>
      <c r="N86" s="57">
        <v>41533</v>
      </c>
      <c r="O86" s="57"/>
      <c r="P86" s="58">
        <v>61.290000000000006</v>
      </c>
      <c r="Q86" s="59">
        <f t="shared" si="106"/>
        <v>9.8064000000000018</v>
      </c>
      <c r="R86" s="59">
        <f t="shared" si="110"/>
        <v>71.096400000000003</v>
      </c>
      <c r="S86" s="65"/>
      <c r="T86" s="57">
        <v>41530</v>
      </c>
      <c r="U86" s="57">
        <v>41533</v>
      </c>
      <c r="V86" s="57"/>
      <c r="W86" s="58">
        <v>68.09</v>
      </c>
      <c r="X86" s="59">
        <f t="shared" si="107"/>
        <v>10.894400000000001</v>
      </c>
      <c r="Y86" s="59">
        <f t="shared" si="108"/>
        <v>78.984400000000008</v>
      </c>
      <c r="AA86" s="57"/>
      <c r="AB86" s="58">
        <v>62.290000000000006</v>
      </c>
      <c r="AC86" s="59">
        <f t="shared" si="111"/>
        <v>9.9664000000000019</v>
      </c>
      <c r="AD86" s="59">
        <f t="shared" si="109"/>
        <v>72.256400000000014</v>
      </c>
    </row>
    <row r="87" spans="1:30">
      <c r="A87" s="57">
        <v>41534</v>
      </c>
      <c r="B87" s="57">
        <v>41536</v>
      </c>
      <c r="C87" s="57"/>
      <c r="D87" s="58">
        <v>77.140000000000015</v>
      </c>
      <c r="E87" s="59">
        <f t="shared" si="102"/>
        <v>12.342400000000003</v>
      </c>
      <c r="F87" s="59">
        <f t="shared" si="103"/>
        <v>89.482400000000013</v>
      </c>
      <c r="H87" s="57"/>
      <c r="I87" s="58">
        <v>70.110000000000014</v>
      </c>
      <c r="J87" s="59">
        <f t="shared" si="104"/>
        <v>11.217600000000003</v>
      </c>
      <c r="K87" s="59">
        <f t="shared" si="105"/>
        <v>81.327600000000018</v>
      </c>
      <c r="M87" s="57">
        <v>41534</v>
      </c>
      <c r="N87" s="57">
        <v>41536</v>
      </c>
      <c r="O87" s="57"/>
      <c r="P87" s="58">
        <v>62.350000000000009</v>
      </c>
      <c r="Q87" s="59">
        <f t="shared" si="106"/>
        <v>9.9760000000000009</v>
      </c>
      <c r="R87" s="59">
        <f t="shared" si="110"/>
        <v>72.326000000000008</v>
      </c>
      <c r="S87" s="65"/>
      <c r="T87" s="57">
        <v>41534</v>
      </c>
      <c r="U87" s="57">
        <v>41536</v>
      </c>
      <c r="V87" s="57"/>
      <c r="W87" s="58">
        <v>69.150000000000006</v>
      </c>
      <c r="X87" s="59">
        <f t="shared" si="107"/>
        <v>11.064000000000002</v>
      </c>
      <c r="Y87" s="59">
        <f t="shared" si="108"/>
        <v>80.214000000000013</v>
      </c>
      <c r="AA87" s="57"/>
      <c r="AB87" s="58">
        <v>63.350000000000009</v>
      </c>
      <c r="AC87" s="59">
        <f t="shared" si="111"/>
        <v>10.136000000000001</v>
      </c>
      <c r="AD87" s="59">
        <f t="shared" si="109"/>
        <v>73.486000000000004</v>
      </c>
    </row>
    <row r="88" spans="1:30">
      <c r="A88" s="57">
        <v>41537</v>
      </c>
      <c r="B88" s="57">
        <v>41540</v>
      </c>
      <c r="C88" s="57"/>
      <c r="D88" s="58">
        <v>78.22999999999999</v>
      </c>
      <c r="E88" s="59">
        <f t="shared" si="102"/>
        <v>12.516799999999998</v>
      </c>
      <c r="F88" s="59">
        <f t="shared" si="103"/>
        <v>90.746799999999993</v>
      </c>
      <c r="H88" s="57"/>
      <c r="I88" s="58">
        <v>71.2</v>
      </c>
      <c r="J88" s="59">
        <f t="shared" si="104"/>
        <v>11.392000000000001</v>
      </c>
      <c r="K88" s="59">
        <f t="shared" si="105"/>
        <v>82.591999999999999</v>
      </c>
      <c r="M88" s="57">
        <v>41537</v>
      </c>
      <c r="N88" s="57">
        <v>41540</v>
      </c>
      <c r="O88" s="57"/>
      <c r="P88" s="58">
        <v>63.44</v>
      </c>
      <c r="Q88" s="59">
        <f t="shared" si="106"/>
        <v>10.150399999999999</v>
      </c>
      <c r="R88" s="59">
        <f t="shared" si="110"/>
        <v>73.590400000000002</v>
      </c>
      <c r="S88" s="65"/>
      <c r="T88" s="57">
        <v>41537</v>
      </c>
      <c r="U88" s="57">
        <v>41540</v>
      </c>
      <c r="V88" s="57"/>
      <c r="W88" s="58">
        <v>70.239999999999995</v>
      </c>
      <c r="X88" s="59">
        <f t="shared" si="107"/>
        <v>11.238399999999999</v>
      </c>
      <c r="Y88" s="59">
        <f t="shared" si="108"/>
        <v>81.478399999999993</v>
      </c>
      <c r="AA88" s="57"/>
      <c r="AB88" s="58">
        <v>64.44</v>
      </c>
      <c r="AC88" s="59">
        <f t="shared" si="111"/>
        <v>10.3104</v>
      </c>
      <c r="AD88" s="59">
        <f t="shared" si="109"/>
        <v>74.750399999999999</v>
      </c>
    </row>
    <row r="89" spans="1:30">
      <c r="A89" s="57">
        <v>41541</v>
      </c>
      <c r="B89" s="57">
        <v>41543</v>
      </c>
      <c r="C89" s="57"/>
      <c r="D89" s="58">
        <v>77.44</v>
      </c>
      <c r="E89" s="59">
        <f t="shared" si="102"/>
        <v>12.3904</v>
      </c>
      <c r="F89" s="59">
        <f t="shared" ref="F89:F94" si="112">+D89+E89</f>
        <v>89.830399999999997</v>
      </c>
      <c r="H89" s="57"/>
      <c r="I89" s="58">
        <v>70.410000000000011</v>
      </c>
      <c r="J89" s="59">
        <f t="shared" si="104"/>
        <v>11.265600000000003</v>
      </c>
      <c r="K89" s="59">
        <f t="shared" ref="K89:K94" si="113">+I89+J89</f>
        <v>81.675600000000017</v>
      </c>
      <c r="M89" s="57">
        <v>41541</v>
      </c>
      <c r="N89" s="57">
        <v>41543</v>
      </c>
      <c r="O89" s="57"/>
      <c r="P89" s="58">
        <v>62.650000000000006</v>
      </c>
      <c r="Q89" s="59">
        <f t="shared" si="106"/>
        <v>10.024000000000001</v>
      </c>
      <c r="R89" s="59">
        <f t="shared" si="110"/>
        <v>72.674000000000007</v>
      </c>
      <c r="S89" s="65"/>
      <c r="T89" s="57">
        <v>41541</v>
      </c>
      <c r="U89" s="57">
        <v>41543</v>
      </c>
      <c r="V89" s="57"/>
      <c r="W89" s="58">
        <v>69.45</v>
      </c>
      <c r="X89" s="59">
        <f t="shared" si="107"/>
        <v>11.112</v>
      </c>
      <c r="Y89" s="59">
        <f t="shared" ref="Y89:Y94" si="114">+W89+X89</f>
        <v>80.561999999999998</v>
      </c>
      <c r="AA89" s="57"/>
      <c r="AB89" s="58">
        <v>63.650000000000006</v>
      </c>
      <c r="AC89" s="59">
        <f t="shared" si="111"/>
        <v>10.184000000000001</v>
      </c>
      <c r="AD89" s="59">
        <f t="shared" ref="AD89:AD94" si="115">+AB89+AC89</f>
        <v>73.834000000000003</v>
      </c>
    </row>
    <row r="90" spans="1:30">
      <c r="A90" s="57">
        <v>41544</v>
      </c>
      <c r="B90" s="57">
        <v>41547</v>
      </c>
      <c r="C90" s="57"/>
      <c r="D90" s="58">
        <v>76.069999999999993</v>
      </c>
      <c r="E90" s="59">
        <f t="shared" ref="E90:E96" si="116">+D90*16%</f>
        <v>12.171199999999999</v>
      </c>
      <c r="F90" s="59">
        <f t="shared" si="112"/>
        <v>88.241199999999992</v>
      </c>
      <c r="H90" s="57"/>
      <c r="I90" s="58">
        <v>69.040000000000006</v>
      </c>
      <c r="J90" s="59">
        <f t="shared" ref="J90:J96" si="117">+I90*16%</f>
        <v>11.046400000000002</v>
      </c>
      <c r="K90" s="59">
        <f t="shared" si="113"/>
        <v>80.086400000000012</v>
      </c>
      <c r="M90" s="57">
        <v>41544</v>
      </c>
      <c r="N90" s="57">
        <v>41547</v>
      </c>
      <c r="O90" s="57"/>
      <c r="P90" s="58">
        <v>61.28</v>
      </c>
      <c r="Q90" s="59">
        <f t="shared" ref="Q90:Q96" si="118">+P90*16%</f>
        <v>9.8048000000000002</v>
      </c>
      <c r="R90" s="59">
        <f t="shared" ref="R90:R95" si="119">+P90+Q90</f>
        <v>71.084800000000001</v>
      </c>
      <c r="S90" s="65"/>
      <c r="T90" s="57">
        <v>41544</v>
      </c>
      <c r="U90" s="57">
        <v>41547</v>
      </c>
      <c r="V90" s="57"/>
      <c r="W90" s="58">
        <v>68.08</v>
      </c>
      <c r="X90" s="59">
        <f t="shared" ref="X90:X96" si="120">+W90*16%</f>
        <v>10.892799999999999</v>
      </c>
      <c r="Y90" s="59">
        <f t="shared" si="114"/>
        <v>78.972799999999992</v>
      </c>
      <c r="AA90" s="57"/>
      <c r="AB90" s="58">
        <v>62.28</v>
      </c>
      <c r="AC90" s="59">
        <f t="shared" si="111"/>
        <v>9.9648000000000003</v>
      </c>
      <c r="AD90" s="59">
        <f t="shared" si="115"/>
        <v>72.244799999999998</v>
      </c>
    </row>
    <row r="91" spans="1:30">
      <c r="A91" s="57">
        <v>41548</v>
      </c>
      <c r="B91" s="57">
        <v>41550</v>
      </c>
      <c r="C91" s="57"/>
      <c r="D91" s="58">
        <v>78.789999999999992</v>
      </c>
      <c r="E91" s="59">
        <f t="shared" si="116"/>
        <v>12.606399999999999</v>
      </c>
      <c r="F91" s="59">
        <f t="shared" si="112"/>
        <v>91.396399999999986</v>
      </c>
      <c r="H91" s="57"/>
      <c r="I91" s="58">
        <v>71.760000000000005</v>
      </c>
      <c r="J91" s="59">
        <f t="shared" si="117"/>
        <v>11.4816</v>
      </c>
      <c r="K91" s="59">
        <f t="shared" si="113"/>
        <v>83.241600000000005</v>
      </c>
      <c r="M91" s="57">
        <v>41548</v>
      </c>
      <c r="N91" s="57">
        <v>41550</v>
      </c>
      <c r="O91" s="57"/>
      <c r="P91" s="58">
        <v>64</v>
      </c>
      <c r="Q91" s="59">
        <f t="shared" si="118"/>
        <v>10.24</v>
      </c>
      <c r="R91" s="59">
        <f t="shared" si="119"/>
        <v>74.239999999999995</v>
      </c>
      <c r="S91" s="65"/>
      <c r="T91" s="57">
        <v>41548</v>
      </c>
      <c r="U91" s="57">
        <v>41550</v>
      </c>
      <c r="V91" s="57"/>
      <c r="W91" s="58">
        <v>70.8</v>
      </c>
      <c r="X91" s="59">
        <f t="shared" si="120"/>
        <v>11.327999999999999</v>
      </c>
      <c r="Y91" s="59">
        <f t="shared" si="114"/>
        <v>82.128</v>
      </c>
      <c r="AA91" s="57"/>
      <c r="AB91" s="58">
        <v>65</v>
      </c>
      <c r="AC91" s="59">
        <f t="shared" si="111"/>
        <v>10.4</v>
      </c>
      <c r="AD91" s="59">
        <f t="shared" si="115"/>
        <v>75.400000000000006</v>
      </c>
    </row>
    <row r="92" spans="1:30">
      <c r="A92" s="57">
        <v>41551</v>
      </c>
      <c r="B92" s="57">
        <v>41554</v>
      </c>
      <c r="C92" s="57"/>
      <c r="D92" s="58">
        <v>78.419999999999987</v>
      </c>
      <c r="E92" s="59">
        <f t="shared" si="116"/>
        <v>12.547199999999998</v>
      </c>
      <c r="F92" s="59">
        <f t="shared" si="112"/>
        <v>90.967199999999991</v>
      </c>
      <c r="H92" s="57"/>
      <c r="I92" s="58">
        <v>71.39</v>
      </c>
      <c r="J92" s="59">
        <f t="shared" si="117"/>
        <v>11.4224</v>
      </c>
      <c r="K92" s="59">
        <f t="shared" si="113"/>
        <v>82.812399999999997</v>
      </c>
      <c r="M92" s="57">
        <v>41551</v>
      </c>
      <c r="N92" s="57">
        <v>41554</v>
      </c>
      <c r="O92" s="57"/>
      <c r="P92" s="58">
        <v>63.629999999999995</v>
      </c>
      <c r="Q92" s="59">
        <f t="shared" si="118"/>
        <v>10.1808</v>
      </c>
      <c r="R92" s="59">
        <f t="shared" si="119"/>
        <v>73.8108</v>
      </c>
      <c r="S92" s="65"/>
      <c r="T92" s="57">
        <v>41551</v>
      </c>
      <c r="U92" s="57">
        <v>41554</v>
      </c>
      <c r="V92" s="57"/>
      <c r="W92" s="58">
        <v>70.429999999999993</v>
      </c>
      <c r="X92" s="59">
        <f t="shared" si="120"/>
        <v>11.268799999999999</v>
      </c>
      <c r="Y92" s="59">
        <f t="shared" si="114"/>
        <v>81.698799999999991</v>
      </c>
      <c r="AA92" s="57"/>
      <c r="AB92" s="58">
        <v>64.63</v>
      </c>
      <c r="AC92" s="59">
        <f t="shared" ref="AC92:AC98" si="121">+AB92*16%</f>
        <v>10.3408</v>
      </c>
      <c r="AD92" s="59">
        <f t="shared" si="115"/>
        <v>74.970799999999997</v>
      </c>
    </row>
    <row r="93" spans="1:30">
      <c r="A93" s="57">
        <v>41555</v>
      </c>
      <c r="B93" s="57">
        <v>41557</v>
      </c>
      <c r="C93" s="57"/>
      <c r="D93" s="58">
        <v>76.890000000000015</v>
      </c>
      <c r="E93" s="59">
        <f t="shared" si="116"/>
        <v>12.302400000000002</v>
      </c>
      <c r="F93" s="59">
        <f t="shared" si="112"/>
        <v>89.192400000000021</v>
      </c>
      <c r="H93" s="57"/>
      <c r="I93" s="58">
        <v>69.860000000000014</v>
      </c>
      <c r="J93" s="59">
        <f t="shared" si="117"/>
        <v>11.177600000000002</v>
      </c>
      <c r="K93" s="59">
        <f t="shared" si="113"/>
        <v>81.037600000000012</v>
      </c>
      <c r="M93" s="57">
        <v>41555</v>
      </c>
      <c r="N93" s="57">
        <v>41557</v>
      </c>
      <c r="O93" s="57"/>
      <c r="P93" s="58">
        <v>62.100000000000009</v>
      </c>
      <c r="Q93" s="59">
        <f t="shared" si="118"/>
        <v>9.9360000000000017</v>
      </c>
      <c r="R93" s="59">
        <f t="shared" si="119"/>
        <v>72.036000000000016</v>
      </c>
      <c r="S93" s="65"/>
      <c r="T93" s="57">
        <v>41555</v>
      </c>
      <c r="U93" s="57">
        <v>41557</v>
      </c>
      <c r="V93" s="57"/>
      <c r="W93" s="58">
        <v>68.900000000000006</v>
      </c>
      <c r="X93" s="59">
        <f t="shared" si="120"/>
        <v>11.024000000000001</v>
      </c>
      <c r="Y93" s="59">
        <f t="shared" si="114"/>
        <v>79.924000000000007</v>
      </c>
      <c r="AA93" s="57"/>
      <c r="AB93" s="58">
        <v>63.100000000000009</v>
      </c>
      <c r="AC93" s="59">
        <f t="shared" si="121"/>
        <v>10.096000000000002</v>
      </c>
      <c r="AD93" s="59">
        <f t="shared" si="115"/>
        <v>73.196000000000012</v>
      </c>
    </row>
    <row r="94" spans="1:30">
      <c r="A94" s="57">
        <v>41558</v>
      </c>
      <c r="B94" s="57">
        <v>41562</v>
      </c>
      <c r="C94" s="57"/>
      <c r="D94" s="58">
        <v>76.289999999999992</v>
      </c>
      <c r="E94" s="59">
        <f t="shared" si="116"/>
        <v>12.206399999999999</v>
      </c>
      <c r="F94" s="59">
        <f t="shared" si="112"/>
        <v>88.496399999999994</v>
      </c>
      <c r="H94" s="57"/>
      <c r="I94" s="58">
        <v>69.260000000000005</v>
      </c>
      <c r="J94" s="59">
        <f t="shared" si="117"/>
        <v>11.081600000000002</v>
      </c>
      <c r="K94" s="59">
        <f t="shared" si="113"/>
        <v>80.3416</v>
      </c>
      <c r="M94" s="57">
        <v>41558</v>
      </c>
      <c r="N94" s="57">
        <v>41562</v>
      </c>
      <c r="O94" s="57"/>
      <c r="P94" s="58">
        <v>61.5</v>
      </c>
      <c r="Q94" s="59">
        <f t="shared" si="118"/>
        <v>9.84</v>
      </c>
      <c r="R94" s="59">
        <f t="shared" si="119"/>
        <v>71.34</v>
      </c>
      <c r="S94" s="65"/>
      <c r="T94" s="57">
        <v>41558</v>
      </c>
      <c r="U94" s="57">
        <v>41562</v>
      </c>
      <c r="V94" s="57"/>
      <c r="W94" s="58">
        <v>68.3</v>
      </c>
      <c r="X94" s="59">
        <f t="shared" si="120"/>
        <v>10.927999999999999</v>
      </c>
      <c r="Y94" s="59">
        <f t="shared" si="114"/>
        <v>79.227999999999994</v>
      </c>
      <c r="AA94" s="57"/>
      <c r="AB94" s="58">
        <v>62.5</v>
      </c>
      <c r="AC94" s="59">
        <f t="shared" si="121"/>
        <v>10</v>
      </c>
      <c r="AD94" s="59">
        <f t="shared" si="115"/>
        <v>72.5</v>
      </c>
    </row>
    <row r="95" spans="1:30">
      <c r="A95" s="57">
        <v>41563</v>
      </c>
      <c r="B95" s="57">
        <v>41564</v>
      </c>
      <c r="C95" s="57"/>
      <c r="D95" s="58">
        <v>77.47999999999999</v>
      </c>
      <c r="E95" s="59">
        <f t="shared" si="116"/>
        <v>12.396799999999999</v>
      </c>
      <c r="F95" s="59">
        <f t="shared" ref="F95:F100" si="122">+D95+E95</f>
        <v>89.876799999999989</v>
      </c>
      <c r="H95" s="57"/>
      <c r="I95" s="58">
        <v>70.45</v>
      </c>
      <c r="J95" s="59">
        <f t="shared" si="117"/>
        <v>11.272</v>
      </c>
      <c r="K95" s="59">
        <f t="shared" ref="K95:K100" si="123">+I95+J95</f>
        <v>81.722000000000008</v>
      </c>
      <c r="M95" s="57">
        <v>41563</v>
      </c>
      <c r="N95" s="57">
        <v>41564</v>
      </c>
      <c r="O95" s="57"/>
      <c r="P95" s="58">
        <v>62.69</v>
      </c>
      <c r="Q95" s="59">
        <f t="shared" si="118"/>
        <v>10.0304</v>
      </c>
      <c r="R95" s="59">
        <f t="shared" si="119"/>
        <v>72.720399999999998</v>
      </c>
      <c r="S95" s="65"/>
      <c r="T95" s="57">
        <v>41563</v>
      </c>
      <c r="U95" s="57">
        <v>41564</v>
      </c>
      <c r="V95" s="57"/>
      <c r="W95" s="58">
        <v>69.489999999999995</v>
      </c>
      <c r="X95" s="59">
        <f t="shared" si="120"/>
        <v>11.118399999999999</v>
      </c>
      <c r="Y95" s="59">
        <f t="shared" ref="Y95:Y100" si="124">+W95+X95</f>
        <v>80.608399999999989</v>
      </c>
      <c r="AA95" s="57"/>
      <c r="AB95" s="58">
        <v>63.69</v>
      </c>
      <c r="AC95" s="59">
        <f t="shared" si="121"/>
        <v>10.1904</v>
      </c>
      <c r="AD95" s="59">
        <f t="shared" ref="AD95:AD100" si="125">+AB95+AC95</f>
        <v>73.880399999999995</v>
      </c>
    </row>
    <row r="96" spans="1:30">
      <c r="A96" s="57">
        <v>41565</v>
      </c>
      <c r="B96" s="57">
        <v>41568</v>
      </c>
      <c r="C96" s="57"/>
      <c r="D96" s="58">
        <v>78.390000000000015</v>
      </c>
      <c r="E96" s="59">
        <f t="shared" si="116"/>
        <v>12.542400000000002</v>
      </c>
      <c r="F96" s="59">
        <f t="shared" si="122"/>
        <v>90.932400000000015</v>
      </c>
      <c r="H96" s="57"/>
      <c r="I96" s="58">
        <v>71.360000000000014</v>
      </c>
      <c r="J96" s="59">
        <f t="shared" si="117"/>
        <v>11.417600000000002</v>
      </c>
      <c r="K96" s="59">
        <f t="shared" si="123"/>
        <v>82.777600000000021</v>
      </c>
      <c r="M96" s="57">
        <v>41565</v>
      </c>
      <c r="N96" s="57">
        <v>41568</v>
      </c>
      <c r="O96" s="57"/>
      <c r="P96" s="58">
        <v>63.600000000000009</v>
      </c>
      <c r="Q96" s="59">
        <f t="shared" si="118"/>
        <v>10.176000000000002</v>
      </c>
      <c r="R96" s="59">
        <f t="shared" ref="R96:R101" si="126">+P96+Q96</f>
        <v>73.77600000000001</v>
      </c>
      <c r="S96" s="65"/>
      <c r="T96" s="57">
        <v>41565</v>
      </c>
      <c r="U96" s="57">
        <v>41568</v>
      </c>
      <c r="V96" s="57"/>
      <c r="W96" s="58">
        <v>70.400000000000006</v>
      </c>
      <c r="X96" s="59">
        <f t="shared" si="120"/>
        <v>11.264000000000001</v>
      </c>
      <c r="Y96" s="59">
        <f t="shared" si="124"/>
        <v>81.664000000000001</v>
      </c>
      <c r="AA96" s="57"/>
      <c r="AB96" s="58">
        <v>64.600000000000009</v>
      </c>
      <c r="AC96" s="59">
        <f t="shared" si="121"/>
        <v>10.336000000000002</v>
      </c>
      <c r="AD96" s="59">
        <f t="shared" si="125"/>
        <v>74.936000000000007</v>
      </c>
    </row>
    <row r="97" spans="1:30">
      <c r="A97" s="57">
        <v>41569</v>
      </c>
      <c r="B97" s="57">
        <v>41571</v>
      </c>
      <c r="C97" s="57"/>
      <c r="D97" s="58">
        <v>78.789999999999992</v>
      </c>
      <c r="E97" s="59">
        <f t="shared" ref="E97:E103" si="127">+D97*16%</f>
        <v>12.606399999999999</v>
      </c>
      <c r="F97" s="59">
        <f t="shared" si="122"/>
        <v>91.396399999999986</v>
      </c>
      <c r="H97" s="57"/>
      <c r="I97" s="58">
        <v>71.760000000000005</v>
      </c>
      <c r="J97" s="59">
        <f t="shared" ref="J97:J103" si="128">+I97*16%</f>
        <v>11.4816</v>
      </c>
      <c r="K97" s="59">
        <f t="shared" si="123"/>
        <v>83.241600000000005</v>
      </c>
      <c r="M97" s="57">
        <v>41569</v>
      </c>
      <c r="N97" s="57">
        <v>41571</v>
      </c>
      <c r="O97" s="57"/>
      <c r="P97" s="58">
        <v>64</v>
      </c>
      <c r="Q97" s="59">
        <f t="shared" ref="Q97:Q103" si="129">+P97*16%</f>
        <v>10.24</v>
      </c>
      <c r="R97" s="59">
        <f t="shared" si="126"/>
        <v>74.239999999999995</v>
      </c>
      <c r="S97" s="65"/>
      <c r="T97" s="57">
        <v>41569</v>
      </c>
      <c r="U97" s="57">
        <v>41571</v>
      </c>
      <c r="V97" s="57"/>
      <c r="W97" s="58">
        <v>70.8</v>
      </c>
      <c r="X97" s="59">
        <f t="shared" ref="X97:X103" si="130">+W97*16%</f>
        <v>11.327999999999999</v>
      </c>
      <c r="Y97" s="59">
        <f t="shared" si="124"/>
        <v>82.128</v>
      </c>
      <c r="AA97" s="57"/>
      <c r="AB97" s="58">
        <v>65</v>
      </c>
      <c r="AC97" s="59">
        <f t="shared" si="121"/>
        <v>10.4</v>
      </c>
      <c r="AD97" s="59">
        <f t="shared" si="125"/>
        <v>75.400000000000006</v>
      </c>
    </row>
    <row r="98" spans="1:30">
      <c r="A98" s="57">
        <v>41570</v>
      </c>
      <c r="B98" s="57">
        <v>41575</v>
      </c>
      <c r="C98" s="57"/>
      <c r="D98" s="58">
        <v>74.94</v>
      </c>
      <c r="E98" s="59">
        <f t="shared" si="127"/>
        <v>11.990399999999999</v>
      </c>
      <c r="F98" s="59">
        <f t="shared" si="122"/>
        <v>86.930399999999992</v>
      </c>
      <c r="H98" s="57"/>
      <c r="I98" s="58">
        <v>67.910000000000011</v>
      </c>
      <c r="J98" s="59">
        <f t="shared" si="128"/>
        <v>10.865600000000002</v>
      </c>
      <c r="K98" s="59">
        <f t="shared" si="123"/>
        <v>78.775600000000011</v>
      </c>
      <c r="M98" s="57">
        <v>41570</v>
      </c>
      <c r="N98" s="57">
        <v>41575</v>
      </c>
      <c r="O98" s="57"/>
      <c r="P98" s="58">
        <v>60.150000000000006</v>
      </c>
      <c r="Q98" s="59">
        <f t="shared" si="129"/>
        <v>9.6240000000000006</v>
      </c>
      <c r="R98" s="59">
        <f t="shared" si="126"/>
        <v>69.774000000000001</v>
      </c>
      <c r="S98" s="65"/>
      <c r="T98" s="57">
        <v>41570</v>
      </c>
      <c r="U98" s="57">
        <v>41575</v>
      </c>
      <c r="V98" s="57"/>
      <c r="W98" s="58">
        <v>66.95</v>
      </c>
      <c r="X98" s="59">
        <f t="shared" si="130"/>
        <v>10.712000000000002</v>
      </c>
      <c r="Y98" s="59">
        <f t="shared" si="124"/>
        <v>77.662000000000006</v>
      </c>
      <c r="AA98" s="57"/>
      <c r="AB98" s="58">
        <v>61.150000000000006</v>
      </c>
      <c r="AC98" s="59">
        <f t="shared" si="121"/>
        <v>9.7840000000000007</v>
      </c>
      <c r="AD98" s="59">
        <f t="shared" si="125"/>
        <v>70.934000000000012</v>
      </c>
    </row>
    <row r="99" spans="1:30">
      <c r="A99" s="57">
        <v>41576</v>
      </c>
      <c r="B99" s="57">
        <v>41578</v>
      </c>
      <c r="C99" s="57"/>
      <c r="D99" s="58">
        <v>74.490000000000009</v>
      </c>
      <c r="E99" s="59">
        <f t="shared" si="127"/>
        <v>11.918400000000002</v>
      </c>
      <c r="F99" s="59">
        <f t="shared" si="122"/>
        <v>86.408400000000015</v>
      </c>
      <c r="H99" s="57"/>
      <c r="I99" s="58">
        <v>67.460000000000008</v>
      </c>
      <c r="J99" s="59">
        <f t="shared" si="128"/>
        <v>10.793600000000001</v>
      </c>
      <c r="K99" s="59">
        <f t="shared" si="123"/>
        <v>78.253600000000006</v>
      </c>
      <c r="M99" s="57">
        <v>41576</v>
      </c>
      <c r="N99" s="57">
        <v>41578</v>
      </c>
      <c r="O99" s="57"/>
      <c r="P99" s="58">
        <v>59.7</v>
      </c>
      <c r="Q99" s="59">
        <f t="shared" si="129"/>
        <v>9.5520000000000014</v>
      </c>
      <c r="R99" s="59">
        <f t="shared" si="126"/>
        <v>69.25200000000001</v>
      </c>
      <c r="S99" s="65"/>
      <c r="T99" s="57">
        <v>41576</v>
      </c>
      <c r="U99" s="57">
        <v>41578</v>
      </c>
      <c r="V99" s="57"/>
      <c r="W99" s="58">
        <v>66.5</v>
      </c>
      <c r="X99" s="59">
        <f t="shared" si="130"/>
        <v>10.64</v>
      </c>
      <c r="Y99" s="59">
        <f t="shared" si="124"/>
        <v>77.14</v>
      </c>
      <c r="AA99" s="57"/>
      <c r="AB99" s="58">
        <v>60.7</v>
      </c>
      <c r="AC99" s="59">
        <f t="shared" ref="AC99:AC105" si="131">+AB99*16%</f>
        <v>9.7120000000000015</v>
      </c>
      <c r="AD99" s="59">
        <f t="shared" si="125"/>
        <v>70.412000000000006</v>
      </c>
    </row>
    <row r="100" spans="1:30">
      <c r="A100" s="57">
        <v>41579</v>
      </c>
      <c r="B100" s="57">
        <v>41583</v>
      </c>
      <c r="C100" s="57"/>
      <c r="D100" s="58">
        <v>76.960000000000008</v>
      </c>
      <c r="E100" s="59">
        <f t="shared" si="127"/>
        <v>12.313600000000001</v>
      </c>
      <c r="F100" s="59">
        <f t="shared" si="122"/>
        <v>89.273600000000016</v>
      </c>
      <c r="H100" s="57"/>
      <c r="I100" s="58">
        <v>69.930000000000007</v>
      </c>
      <c r="J100" s="59">
        <f t="shared" si="128"/>
        <v>11.188800000000001</v>
      </c>
      <c r="K100" s="59">
        <f t="shared" si="123"/>
        <v>81.118800000000007</v>
      </c>
      <c r="M100" s="57">
        <v>41579</v>
      </c>
      <c r="N100" s="57">
        <v>41583</v>
      </c>
      <c r="O100" s="57"/>
      <c r="P100" s="58">
        <v>62.17</v>
      </c>
      <c r="Q100" s="59">
        <f t="shared" si="129"/>
        <v>9.9472000000000005</v>
      </c>
      <c r="R100" s="59">
        <f t="shared" si="126"/>
        <v>72.117199999999997</v>
      </c>
      <c r="S100" s="65"/>
      <c r="T100" s="57">
        <v>41579</v>
      </c>
      <c r="U100" s="57">
        <v>41583</v>
      </c>
      <c r="V100" s="57"/>
      <c r="W100" s="58">
        <v>70.97</v>
      </c>
      <c r="X100" s="59">
        <f t="shared" si="130"/>
        <v>11.3552</v>
      </c>
      <c r="Y100" s="59">
        <f t="shared" si="124"/>
        <v>82.325199999999995</v>
      </c>
      <c r="AA100" s="57"/>
      <c r="AB100" s="58">
        <v>63.17</v>
      </c>
      <c r="AC100" s="59">
        <f t="shared" si="131"/>
        <v>10.107200000000001</v>
      </c>
      <c r="AD100" s="59">
        <f t="shared" si="125"/>
        <v>73.277200000000008</v>
      </c>
    </row>
    <row r="101" spans="1:30">
      <c r="A101" s="57">
        <v>41584</v>
      </c>
      <c r="B101" s="57">
        <v>41585</v>
      </c>
      <c r="C101" s="57"/>
      <c r="D101" s="58">
        <v>74.69</v>
      </c>
      <c r="E101" s="59">
        <f t="shared" si="127"/>
        <v>11.9504</v>
      </c>
      <c r="F101" s="59">
        <f t="shared" ref="F101:F106" si="132">+D101+E101</f>
        <v>86.6404</v>
      </c>
      <c r="H101" s="57"/>
      <c r="I101" s="58">
        <v>67.660000000000011</v>
      </c>
      <c r="J101" s="59">
        <f t="shared" si="128"/>
        <v>10.825600000000001</v>
      </c>
      <c r="K101" s="59">
        <f t="shared" ref="K101:K106" si="133">+I101+J101</f>
        <v>78.485600000000005</v>
      </c>
      <c r="M101" s="57">
        <v>41584</v>
      </c>
      <c r="N101" s="57">
        <v>41585</v>
      </c>
      <c r="O101" s="57"/>
      <c r="P101" s="58">
        <v>59.900000000000006</v>
      </c>
      <c r="Q101" s="59">
        <f t="shared" si="129"/>
        <v>9.5840000000000014</v>
      </c>
      <c r="R101" s="59">
        <f t="shared" si="126"/>
        <v>69.484000000000009</v>
      </c>
      <c r="S101" s="65"/>
      <c r="T101" s="57">
        <v>41584</v>
      </c>
      <c r="U101" s="57">
        <v>41585</v>
      </c>
      <c r="V101" s="57"/>
      <c r="W101" s="58">
        <v>68.7</v>
      </c>
      <c r="X101" s="59">
        <f t="shared" si="130"/>
        <v>10.992000000000001</v>
      </c>
      <c r="Y101" s="59">
        <f t="shared" ref="Y101:Y106" si="134">+W101+X101</f>
        <v>79.692000000000007</v>
      </c>
      <c r="AA101" s="57"/>
      <c r="AB101" s="58">
        <v>60.900000000000006</v>
      </c>
      <c r="AC101" s="59">
        <f t="shared" si="131"/>
        <v>9.7440000000000015</v>
      </c>
      <c r="AD101" s="59">
        <f t="shared" ref="AD101:AD106" si="135">+AB101+AC101</f>
        <v>70.644000000000005</v>
      </c>
    </row>
    <row r="102" spans="1:30">
      <c r="A102" s="57">
        <v>41586</v>
      </c>
      <c r="B102" s="57">
        <v>41590</v>
      </c>
      <c r="C102" s="57"/>
      <c r="D102" s="58">
        <v>72.990000000000009</v>
      </c>
      <c r="E102" s="59">
        <f t="shared" si="127"/>
        <v>11.678400000000002</v>
      </c>
      <c r="F102" s="59">
        <f t="shared" si="132"/>
        <v>84.668400000000005</v>
      </c>
      <c r="H102" s="57"/>
      <c r="I102" s="58">
        <v>65.960000000000008</v>
      </c>
      <c r="J102" s="59">
        <f t="shared" si="128"/>
        <v>10.553600000000001</v>
      </c>
      <c r="K102" s="59">
        <f t="shared" si="133"/>
        <v>76.513600000000011</v>
      </c>
      <c r="M102" s="57">
        <v>41586</v>
      </c>
      <c r="N102" s="57">
        <v>41590</v>
      </c>
      <c r="O102" s="57"/>
      <c r="P102" s="58">
        <v>58.2</v>
      </c>
      <c r="Q102" s="59">
        <f t="shared" si="129"/>
        <v>9.3120000000000012</v>
      </c>
      <c r="R102" s="59">
        <f t="shared" ref="R102:R107" si="136">+P102+Q102</f>
        <v>67.512</v>
      </c>
      <c r="S102" s="65"/>
      <c r="T102" s="57">
        <v>41586</v>
      </c>
      <c r="U102" s="57">
        <v>41590</v>
      </c>
      <c r="V102" s="57"/>
      <c r="W102" s="58">
        <v>67</v>
      </c>
      <c r="X102" s="59">
        <f t="shared" si="130"/>
        <v>10.72</v>
      </c>
      <c r="Y102" s="59">
        <f t="shared" si="134"/>
        <v>77.72</v>
      </c>
      <c r="AA102" s="57"/>
      <c r="AB102" s="58">
        <v>59.2</v>
      </c>
      <c r="AC102" s="59">
        <f t="shared" si="131"/>
        <v>9.4720000000000013</v>
      </c>
      <c r="AD102" s="59">
        <f t="shared" si="135"/>
        <v>68.671999999999997</v>
      </c>
    </row>
    <row r="103" spans="1:30" ht="14.25" customHeight="1">
      <c r="A103" s="57">
        <v>41591</v>
      </c>
      <c r="B103" s="57">
        <v>41592</v>
      </c>
      <c r="C103" s="57"/>
      <c r="D103" s="58">
        <v>74.990000000000009</v>
      </c>
      <c r="E103" s="59">
        <f t="shared" si="127"/>
        <v>11.998400000000002</v>
      </c>
      <c r="F103" s="59">
        <f t="shared" si="132"/>
        <v>86.988400000000013</v>
      </c>
      <c r="H103" s="57"/>
      <c r="I103" s="58">
        <v>67.960000000000008</v>
      </c>
      <c r="J103" s="59">
        <f t="shared" si="128"/>
        <v>10.873600000000001</v>
      </c>
      <c r="K103" s="59">
        <f t="shared" si="133"/>
        <v>78.833600000000004</v>
      </c>
      <c r="M103" s="57">
        <v>41591</v>
      </c>
      <c r="N103" s="57">
        <v>41592</v>
      </c>
      <c r="O103" s="57"/>
      <c r="P103" s="58">
        <v>60.2</v>
      </c>
      <c r="Q103" s="59">
        <f t="shared" si="129"/>
        <v>9.6320000000000014</v>
      </c>
      <c r="R103" s="59">
        <f t="shared" si="136"/>
        <v>69.832000000000008</v>
      </c>
      <c r="S103" s="65"/>
      <c r="T103" s="57">
        <v>41591</v>
      </c>
      <c r="U103" s="57">
        <v>41592</v>
      </c>
      <c r="V103" s="57"/>
      <c r="W103" s="58">
        <v>69</v>
      </c>
      <c r="X103" s="59">
        <f t="shared" si="130"/>
        <v>11.040000000000001</v>
      </c>
      <c r="Y103" s="59">
        <f t="shared" si="134"/>
        <v>80.040000000000006</v>
      </c>
      <c r="AA103" s="57"/>
      <c r="AB103" s="58">
        <v>61.2</v>
      </c>
      <c r="AC103" s="59">
        <f t="shared" si="131"/>
        <v>9.7919999999999998</v>
      </c>
      <c r="AD103" s="59">
        <f t="shared" si="135"/>
        <v>70.992000000000004</v>
      </c>
    </row>
    <row r="104" spans="1:30" ht="14.25" customHeight="1">
      <c r="A104" s="57">
        <v>41593</v>
      </c>
      <c r="B104" s="57">
        <v>41596</v>
      </c>
      <c r="C104" s="57"/>
      <c r="D104" s="58">
        <v>73.890000000000015</v>
      </c>
      <c r="E104" s="59">
        <f t="shared" ref="E104:E110" si="137">+D104*16%</f>
        <v>11.822400000000002</v>
      </c>
      <c r="F104" s="59">
        <f t="shared" si="132"/>
        <v>85.712400000000017</v>
      </c>
      <c r="H104" s="57"/>
      <c r="I104" s="58">
        <v>66.860000000000014</v>
      </c>
      <c r="J104" s="59">
        <f t="shared" ref="J104:J110" si="138">+I104*16%</f>
        <v>10.697600000000003</v>
      </c>
      <c r="K104" s="59">
        <f t="shared" si="133"/>
        <v>77.557600000000022</v>
      </c>
      <c r="M104" s="57">
        <v>41593</v>
      </c>
      <c r="N104" s="57">
        <v>41596</v>
      </c>
      <c r="O104" s="57"/>
      <c r="P104" s="58">
        <v>59.100000000000009</v>
      </c>
      <c r="Q104" s="59">
        <f t="shared" ref="Q104:Q110" si="139">+P104*16%</f>
        <v>9.4560000000000013</v>
      </c>
      <c r="R104" s="59">
        <f t="shared" si="136"/>
        <v>68.556000000000012</v>
      </c>
      <c r="S104" s="65"/>
      <c r="T104" s="57">
        <v>41593</v>
      </c>
      <c r="U104" s="57">
        <v>41596</v>
      </c>
      <c r="V104" s="57"/>
      <c r="W104" s="58">
        <v>67.900000000000006</v>
      </c>
      <c r="X104" s="59">
        <f t="shared" ref="X104:X110" si="140">+W104*16%</f>
        <v>10.864000000000001</v>
      </c>
      <c r="Y104" s="59">
        <f t="shared" si="134"/>
        <v>78.76400000000001</v>
      </c>
      <c r="AA104" s="57"/>
      <c r="AB104" s="58">
        <v>60.100000000000009</v>
      </c>
      <c r="AC104" s="59">
        <f t="shared" si="131"/>
        <v>9.6160000000000014</v>
      </c>
      <c r="AD104" s="59">
        <f t="shared" si="135"/>
        <v>69.716000000000008</v>
      </c>
    </row>
    <row r="105" spans="1:30" ht="14.25" customHeight="1">
      <c r="A105" s="57">
        <v>41597</v>
      </c>
      <c r="B105" s="57">
        <v>41599</v>
      </c>
      <c r="C105" s="57"/>
      <c r="D105" s="58">
        <v>74.09</v>
      </c>
      <c r="E105" s="59">
        <f t="shared" si="137"/>
        <v>11.8544</v>
      </c>
      <c r="F105" s="59">
        <f t="shared" si="132"/>
        <v>85.944400000000002</v>
      </c>
      <c r="H105" s="57"/>
      <c r="I105" s="58">
        <v>67.06</v>
      </c>
      <c r="J105" s="59">
        <f t="shared" si="138"/>
        <v>10.729600000000001</v>
      </c>
      <c r="K105" s="59">
        <f t="shared" si="133"/>
        <v>77.789600000000007</v>
      </c>
      <c r="M105" s="57">
        <v>41597</v>
      </c>
      <c r="N105" s="57">
        <v>41599</v>
      </c>
      <c r="O105" s="57"/>
      <c r="P105" s="58">
        <v>59.3</v>
      </c>
      <c r="Q105" s="59">
        <f t="shared" si="139"/>
        <v>9.4879999999999995</v>
      </c>
      <c r="R105" s="59">
        <f t="shared" si="136"/>
        <v>68.787999999999997</v>
      </c>
      <c r="S105" s="65"/>
      <c r="T105" s="57">
        <v>41597</v>
      </c>
      <c r="U105" s="57">
        <v>41599</v>
      </c>
      <c r="V105" s="57"/>
      <c r="W105" s="58">
        <v>68.099999999999994</v>
      </c>
      <c r="X105" s="59">
        <f t="shared" si="140"/>
        <v>10.895999999999999</v>
      </c>
      <c r="Y105" s="59">
        <f t="shared" si="134"/>
        <v>78.995999999999995</v>
      </c>
      <c r="AA105" s="57"/>
      <c r="AB105" s="58">
        <v>60.3</v>
      </c>
      <c r="AC105" s="59">
        <f t="shared" si="131"/>
        <v>9.6479999999999997</v>
      </c>
      <c r="AD105" s="59">
        <f t="shared" si="135"/>
        <v>69.947999999999993</v>
      </c>
    </row>
    <row r="106" spans="1:30" ht="14.25" customHeight="1">
      <c r="A106" s="57">
        <v>41600</v>
      </c>
      <c r="B106" s="57">
        <v>41603</v>
      </c>
      <c r="C106" s="57"/>
      <c r="D106" s="58">
        <v>74.16</v>
      </c>
      <c r="E106" s="59">
        <f t="shared" si="137"/>
        <v>11.865599999999999</v>
      </c>
      <c r="F106" s="59">
        <f t="shared" si="132"/>
        <v>86.025599999999997</v>
      </c>
      <c r="H106" s="57"/>
      <c r="I106" s="58">
        <v>67.13000000000001</v>
      </c>
      <c r="J106" s="59">
        <f t="shared" si="138"/>
        <v>10.740800000000002</v>
      </c>
      <c r="K106" s="59">
        <f t="shared" si="133"/>
        <v>77.870800000000017</v>
      </c>
      <c r="M106" s="57">
        <v>41600</v>
      </c>
      <c r="N106" s="57">
        <v>41603</v>
      </c>
      <c r="O106" s="57"/>
      <c r="P106" s="58">
        <v>59.370000000000005</v>
      </c>
      <c r="Q106" s="59">
        <f t="shared" si="139"/>
        <v>9.4992000000000001</v>
      </c>
      <c r="R106" s="59">
        <f t="shared" si="136"/>
        <v>68.869200000000006</v>
      </c>
      <c r="S106" s="65"/>
      <c r="T106" s="57">
        <v>41600</v>
      </c>
      <c r="U106" s="57">
        <v>41603</v>
      </c>
      <c r="V106" s="57"/>
      <c r="W106" s="58">
        <v>68.17</v>
      </c>
      <c r="X106" s="59">
        <f t="shared" si="140"/>
        <v>10.907200000000001</v>
      </c>
      <c r="Y106" s="59">
        <f t="shared" si="134"/>
        <v>79.077200000000005</v>
      </c>
      <c r="AA106" s="57"/>
      <c r="AB106" s="58">
        <v>60.370000000000005</v>
      </c>
      <c r="AC106" s="59">
        <f t="shared" ref="AC106:AC112" si="141">+AB106*16%</f>
        <v>9.6592000000000002</v>
      </c>
      <c r="AD106" s="59">
        <f t="shared" si="135"/>
        <v>70.029200000000003</v>
      </c>
    </row>
    <row r="107" spans="1:30" ht="14.25" customHeight="1">
      <c r="A107" s="57">
        <v>41604</v>
      </c>
      <c r="B107" s="57">
        <v>41606</v>
      </c>
      <c r="C107" s="57"/>
      <c r="D107" s="58">
        <v>75.259999999999991</v>
      </c>
      <c r="E107" s="59">
        <f t="shared" si="137"/>
        <v>12.041599999999999</v>
      </c>
      <c r="F107" s="59">
        <f t="shared" ref="F107:F112" si="142">+D107+E107</f>
        <v>87.301599999999993</v>
      </c>
      <c r="H107" s="57"/>
      <c r="I107" s="58">
        <v>68.23</v>
      </c>
      <c r="J107" s="59">
        <f t="shared" si="138"/>
        <v>10.9168</v>
      </c>
      <c r="K107" s="59">
        <f t="shared" ref="K107:K112" si="143">+I107+J107</f>
        <v>79.146799999999999</v>
      </c>
      <c r="M107" s="57">
        <v>41604</v>
      </c>
      <c r="N107" s="57">
        <v>41606</v>
      </c>
      <c r="O107" s="57"/>
      <c r="P107" s="58">
        <v>60.47</v>
      </c>
      <c r="Q107" s="59">
        <f t="shared" si="139"/>
        <v>9.6752000000000002</v>
      </c>
      <c r="R107" s="59">
        <f t="shared" si="136"/>
        <v>70.145200000000003</v>
      </c>
      <c r="S107" s="65"/>
      <c r="T107" s="57">
        <v>41604</v>
      </c>
      <c r="U107" s="57">
        <v>41606</v>
      </c>
      <c r="V107" s="57"/>
      <c r="W107" s="58">
        <v>69.27</v>
      </c>
      <c r="X107" s="59">
        <f t="shared" si="140"/>
        <v>11.0832</v>
      </c>
      <c r="Y107" s="59">
        <f t="shared" ref="Y107:Y112" si="144">+W107+X107</f>
        <v>80.353200000000001</v>
      </c>
      <c r="AA107" s="57"/>
      <c r="AB107" s="58">
        <v>61.47</v>
      </c>
      <c r="AC107" s="59">
        <f t="shared" si="141"/>
        <v>9.8352000000000004</v>
      </c>
      <c r="AD107" s="59">
        <f t="shared" ref="AD107:AD112" si="145">+AB107+AC107</f>
        <v>71.305199999999999</v>
      </c>
    </row>
    <row r="108" spans="1:30" ht="14.25" customHeight="1">
      <c r="A108" s="57">
        <v>41607</v>
      </c>
      <c r="B108" s="57">
        <v>41610</v>
      </c>
      <c r="C108" s="57"/>
      <c r="D108" s="58">
        <v>75.09</v>
      </c>
      <c r="E108" s="59">
        <f t="shared" si="137"/>
        <v>12.0144</v>
      </c>
      <c r="F108" s="59">
        <f t="shared" si="142"/>
        <v>87.104399999999998</v>
      </c>
      <c r="H108" s="57"/>
      <c r="I108" s="58">
        <v>68.06</v>
      </c>
      <c r="J108" s="59">
        <f t="shared" si="138"/>
        <v>10.8896</v>
      </c>
      <c r="K108" s="59">
        <f t="shared" si="143"/>
        <v>78.949600000000004</v>
      </c>
      <c r="M108" s="57">
        <v>41607</v>
      </c>
      <c r="N108" s="57">
        <v>41610</v>
      </c>
      <c r="O108" s="57"/>
      <c r="P108" s="58">
        <v>60.3</v>
      </c>
      <c r="Q108" s="59">
        <f t="shared" si="139"/>
        <v>9.6479999999999997</v>
      </c>
      <c r="R108" s="59">
        <f t="shared" ref="R108:R113" si="146">+P108+Q108</f>
        <v>69.947999999999993</v>
      </c>
      <c r="S108" s="65"/>
      <c r="T108" s="57">
        <v>41607</v>
      </c>
      <c r="U108" s="57">
        <v>41610</v>
      </c>
      <c r="V108" s="57"/>
      <c r="W108" s="58">
        <v>69.099999999999994</v>
      </c>
      <c r="X108" s="59">
        <f t="shared" si="140"/>
        <v>11.055999999999999</v>
      </c>
      <c r="Y108" s="59">
        <f t="shared" si="144"/>
        <v>80.155999999999992</v>
      </c>
      <c r="AA108" s="57"/>
      <c r="AB108" s="58">
        <v>61.3</v>
      </c>
      <c r="AC108" s="59">
        <f t="shared" si="141"/>
        <v>9.8079999999999998</v>
      </c>
      <c r="AD108" s="59">
        <f t="shared" si="145"/>
        <v>71.108000000000004</v>
      </c>
    </row>
    <row r="109" spans="1:30" ht="14.25" customHeight="1">
      <c r="A109" s="57">
        <v>41611</v>
      </c>
      <c r="B109" s="57">
        <v>41613</v>
      </c>
      <c r="C109" s="57"/>
      <c r="D109" s="58">
        <v>75.09</v>
      </c>
      <c r="E109" s="59">
        <f t="shared" si="137"/>
        <v>12.0144</v>
      </c>
      <c r="F109" s="59">
        <f t="shared" si="142"/>
        <v>87.104399999999998</v>
      </c>
      <c r="H109" s="57"/>
      <c r="I109" s="58">
        <v>68.06</v>
      </c>
      <c r="J109" s="59">
        <f t="shared" si="138"/>
        <v>10.8896</v>
      </c>
      <c r="K109" s="59">
        <f t="shared" si="143"/>
        <v>78.949600000000004</v>
      </c>
      <c r="M109" s="57">
        <v>41611</v>
      </c>
      <c r="N109" s="57">
        <v>41613</v>
      </c>
      <c r="O109" s="57"/>
      <c r="P109" s="58">
        <v>60.3</v>
      </c>
      <c r="Q109" s="59">
        <f t="shared" si="139"/>
        <v>9.6479999999999997</v>
      </c>
      <c r="R109" s="59">
        <f t="shared" si="146"/>
        <v>69.947999999999993</v>
      </c>
      <c r="S109" s="65"/>
      <c r="T109" s="57">
        <v>41611</v>
      </c>
      <c r="U109" s="57">
        <v>41613</v>
      </c>
      <c r="V109" s="57"/>
      <c r="W109" s="58">
        <v>71.099999999999994</v>
      </c>
      <c r="X109" s="59">
        <f t="shared" si="140"/>
        <v>11.375999999999999</v>
      </c>
      <c r="Y109" s="59">
        <f t="shared" si="144"/>
        <v>82.475999999999999</v>
      </c>
      <c r="AA109" s="57"/>
      <c r="AB109" s="58">
        <v>61.3</v>
      </c>
      <c r="AC109" s="59">
        <f t="shared" si="141"/>
        <v>9.8079999999999998</v>
      </c>
      <c r="AD109" s="59">
        <f t="shared" si="145"/>
        <v>71.108000000000004</v>
      </c>
    </row>
    <row r="110" spans="1:30" ht="14.25" customHeight="1">
      <c r="A110" s="57">
        <v>41614</v>
      </c>
      <c r="B110" s="57">
        <v>41617</v>
      </c>
      <c r="C110" s="57"/>
      <c r="D110" s="58">
        <v>75.759999999999991</v>
      </c>
      <c r="E110" s="59">
        <f t="shared" si="137"/>
        <v>12.121599999999999</v>
      </c>
      <c r="F110" s="59">
        <f t="shared" si="142"/>
        <v>87.881599999999992</v>
      </c>
      <c r="H110" s="57"/>
      <c r="I110" s="58">
        <v>68.73</v>
      </c>
      <c r="J110" s="59">
        <f t="shared" si="138"/>
        <v>10.9968</v>
      </c>
      <c r="K110" s="59">
        <f t="shared" si="143"/>
        <v>79.726799999999997</v>
      </c>
      <c r="M110" s="57">
        <v>41614</v>
      </c>
      <c r="N110" s="57">
        <v>41617</v>
      </c>
      <c r="O110" s="57"/>
      <c r="P110" s="58">
        <v>60.97</v>
      </c>
      <c r="Q110" s="59">
        <f t="shared" si="139"/>
        <v>9.7552000000000003</v>
      </c>
      <c r="R110" s="59">
        <f t="shared" si="146"/>
        <v>70.725200000000001</v>
      </c>
      <c r="S110" s="65"/>
      <c r="T110" s="57">
        <v>41614</v>
      </c>
      <c r="U110" s="57">
        <v>41617</v>
      </c>
      <c r="V110" s="57"/>
      <c r="W110" s="58">
        <v>71.77</v>
      </c>
      <c r="X110" s="59">
        <f t="shared" si="140"/>
        <v>11.4832</v>
      </c>
      <c r="Y110" s="59">
        <f t="shared" si="144"/>
        <v>83.253199999999993</v>
      </c>
      <c r="AA110" s="57"/>
      <c r="AB110" s="58">
        <v>61.97</v>
      </c>
      <c r="AC110" s="59">
        <f t="shared" si="141"/>
        <v>9.9152000000000005</v>
      </c>
      <c r="AD110" s="59">
        <f t="shared" si="145"/>
        <v>71.885199999999998</v>
      </c>
    </row>
    <row r="111" spans="1:30" ht="14.25" customHeight="1">
      <c r="A111" s="57">
        <v>41618</v>
      </c>
      <c r="B111" s="57">
        <v>41620</v>
      </c>
      <c r="C111" s="57"/>
      <c r="D111" s="58">
        <v>76.25</v>
      </c>
      <c r="E111" s="59">
        <f t="shared" ref="E111:E117" si="147">+D111*16%</f>
        <v>12.200000000000001</v>
      </c>
      <c r="F111" s="59">
        <f t="shared" si="142"/>
        <v>88.45</v>
      </c>
      <c r="H111" s="57"/>
      <c r="I111" s="58">
        <v>69.220000000000013</v>
      </c>
      <c r="J111" s="59">
        <f t="shared" ref="J111:J117" si="148">+I111*16%</f>
        <v>11.075200000000002</v>
      </c>
      <c r="K111" s="59">
        <f t="shared" si="143"/>
        <v>80.295200000000023</v>
      </c>
      <c r="M111" s="57">
        <v>41618</v>
      </c>
      <c r="N111" s="57">
        <v>41620</v>
      </c>
      <c r="O111" s="57"/>
      <c r="P111" s="58">
        <v>61.460000000000008</v>
      </c>
      <c r="Q111" s="59">
        <f t="shared" ref="Q111:Q117" si="149">+P111*16%</f>
        <v>9.8336000000000023</v>
      </c>
      <c r="R111" s="59">
        <f t="shared" si="146"/>
        <v>71.293600000000012</v>
      </c>
      <c r="S111" s="65"/>
      <c r="T111" s="57">
        <v>41618</v>
      </c>
      <c r="U111" s="57">
        <v>41620</v>
      </c>
      <c r="V111" s="57"/>
      <c r="W111" s="58">
        <v>72.260000000000005</v>
      </c>
      <c r="X111" s="59">
        <f t="shared" ref="X111:X117" si="150">+W111*16%</f>
        <v>11.5616</v>
      </c>
      <c r="Y111" s="59">
        <f t="shared" si="144"/>
        <v>83.821600000000004</v>
      </c>
      <c r="AA111" s="57"/>
      <c r="AB111" s="58">
        <v>62.460000000000008</v>
      </c>
      <c r="AC111" s="59">
        <f t="shared" si="141"/>
        <v>9.9936000000000007</v>
      </c>
      <c r="AD111" s="59">
        <f t="shared" si="145"/>
        <v>72.453600000000009</v>
      </c>
    </row>
    <row r="112" spans="1:30" ht="14.25" customHeight="1">
      <c r="A112" s="57">
        <v>41621</v>
      </c>
      <c r="B112" s="57">
        <v>41624</v>
      </c>
      <c r="C112" s="57"/>
      <c r="D112" s="58">
        <v>76.140000000000015</v>
      </c>
      <c r="E112" s="59">
        <f t="shared" si="147"/>
        <v>12.182400000000003</v>
      </c>
      <c r="F112" s="59">
        <f t="shared" si="142"/>
        <v>88.322400000000016</v>
      </c>
      <c r="H112" s="57"/>
      <c r="I112" s="58">
        <v>69.110000000000014</v>
      </c>
      <c r="J112" s="59">
        <f t="shared" si="148"/>
        <v>11.057600000000003</v>
      </c>
      <c r="K112" s="59">
        <f t="shared" si="143"/>
        <v>80.167600000000022</v>
      </c>
      <c r="M112" s="57">
        <v>41621</v>
      </c>
      <c r="N112" s="57">
        <v>41624</v>
      </c>
      <c r="O112" s="57"/>
      <c r="P112" s="58">
        <v>61.350000000000009</v>
      </c>
      <c r="Q112" s="59">
        <f t="shared" si="149"/>
        <v>9.8160000000000007</v>
      </c>
      <c r="R112" s="59">
        <f t="shared" si="146"/>
        <v>71.166000000000011</v>
      </c>
      <c r="S112" s="65"/>
      <c r="T112" s="57">
        <v>41621</v>
      </c>
      <c r="U112" s="57">
        <v>41624</v>
      </c>
      <c r="V112" s="57"/>
      <c r="W112" s="58">
        <v>72.150000000000006</v>
      </c>
      <c r="X112" s="59">
        <f t="shared" si="150"/>
        <v>11.544</v>
      </c>
      <c r="Y112" s="59">
        <f t="shared" si="144"/>
        <v>83.694000000000003</v>
      </c>
      <c r="AA112" s="57"/>
      <c r="AB112" s="58">
        <v>62.350000000000009</v>
      </c>
      <c r="AC112" s="59">
        <f t="shared" si="141"/>
        <v>9.9760000000000009</v>
      </c>
      <c r="AD112" s="59">
        <f t="shared" si="145"/>
        <v>72.326000000000008</v>
      </c>
    </row>
    <row r="113" spans="1:30" ht="14.25" customHeight="1">
      <c r="A113" s="57">
        <v>41625</v>
      </c>
      <c r="B113" s="57">
        <v>41627</v>
      </c>
      <c r="C113" s="57"/>
      <c r="D113" s="58">
        <v>75.890000000000015</v>
      </c>
      <c r="E113" s="59">
        <f t="shared" si="147"/>
        <v>12.142400000000002</v>
      </c>
      <c r="F113" s="59">
        <f t="shared" ref="F113:F118" si="151">+D113+E113</f>
        <v>88.032400000000024</v>
      </c>
      <c r="H113" s="57"/>
      <c r="I113" s="58">
        <v>68.860000000000014</v>
      </c>
      <c r="J113" s="59">
        <f t="shared" si="148"/>
        <v>11.017600000000002</v>
      </c>
      <c r="K113" s="59">
        <f t="shared" ref="K113:K118" si="152">+I113+J113</f>
        <v>79.877600000000015</v>
      </c>
      <c r="M113" s="57">
        <v>41625</v>
      </c>
      <c r="N113" s="57">
        <v>41627</v>
      </c>
      <c r="O113" s="57"/>
      <c r="P113" s="58">
        <v>61.100000000000009</v>
      </c>
      <c r="Q113" s="59">
        <f t="shared" si="149"/>
        <v>9.7760000000000016</v>
      </c>
      <c r="R113" s="59">
        <f t="shared" si="146"/>
        <v>70.876000000000005</v>
      </c>
      <c r="S113" s="65"/>
      <c r="T113" s="57">
        <v>41625</v>
      </c>
      <c r="U113" s="57">
        <v>41627</v>
      </c>
      <c r="V113" s="57"/>
      <c r="W113" s="58">
        <v>71.900000000000006</v>
      </c>
      <c r="X113" s="59">
        <f t="shared" si="150"/>
        <v>11.504000000000001</v>
      </c>
      <c r="Y113" s="59">
        <f t="shared" ref="Y113:Y118" si="153">+W113+X113</f>
        <v>83.404000000000011</v>
      </c>
      <c r="AA113" s="57"/>
      <c r="AB113" s="58">
        <v>62.100000000000009</v>
      </c>
      <c r="AC113" s="59">
        <f t="shared" ref="AC113:AC118" si="154">+AB113*16%</f>
        <v>9.9360000000000017</v>
      </c>
      <c r="AD113" s="59">
        <f t="shared" ref="AD113:AD118" si="155">+AB113+AC113</f>
        <v>72.036000000000016</v>
      </c>
    </row>
    <row r="114" spans="1:30" ht="14.25" customHeight="1">
      <c r="A114" s="57">
        <v>41628</v>
      </c>
      <c r="B114" s="57">
        <v>41631</v>
      </c>
      <c r="C114" s="57"/>
      <c r="D114" s="58">
        <v>76.91</v>
      </c>
      <c r="E114" s="59">
        <f t="shared" si="147"/>
        <v>12.3056</v>
      </c>
      <c r="F114" s="59">
        <f t="shared" si="151"/>
        <v>89.215599999999995</v>
      </c>
      <c r="H114" s="57"/>
      <c r="I114" s="58">
        <v>69.88000000000001</v>
      </c>
      <c r="J114" s="59">
        <f t="shared" si="148"/>
        <v>11.180800000000001</v>
      </c>
      <c r="K114" s="59">
        <f t="shared" si="152"/>
        <v>81.060800000000015</v>
      </c>
      <c r="M114" s="57">
        <v>41628</v>
      </c>
      <c r="N114" s="57">
        <v>41631</v>
      </c>
      <c r="O114" s="57"/>
      <c r="P114" s="58">
        <v>62.120000000000005</v>
      </c>
      <c r="Q114" s="59">
        <f t="shared" si="149"/>
        <v>9.9392000000000014</v>
      </c>
      <c r="R114" s="59">
        <f t="shared" ref="R114:R119" si="156">+P114+Q114</f>
        <v>72.059200000000004</v>
      </c>
      <c r="S114" s="65"/>
      <c r="T114" s="57">
        <v>41628</v>
      </c>
      <c r="U114" s="57">
        <v>41631</v>
      </c>
      <c r="V114" s="57"/>
      <c r="W114" s="58">
        <v>72.92</v>
      </c>
      <c r="X114" s="59">
        <f t="shared" si="150"/>
        <v>11.667200000000001</v>
      </c>
      <c r="Y114" s="59">
        <f t="shared" si="153"/>
        <v>84.587199999999996</v>
      </c>
      <c r="AA114" s="57"/>
      <c r="AB114" s="58">
        <v>63.120000000000005</v>
      </c>
      <c r="AC114" s="59">
        <f t="shared" si="154"/>
        <v>10.099200000000002</v>
      </c>
      <c r="AD114" s="59">
        <f t="shared" si="155"/>
        <v>73.219200000000001</v>
      </c>
    </row>
    <row r="115" spans="1:30" ht="14.25" customHeight="1">
      <c r="A115" s="57">
        <v>41632</v>
      </c>
      <c r="B115" s="57">
        <v>41634</v>
      </c>
      <c r="C115" s="57"/>
      <c r="D115" s="58">
        <v>78.03</v>
      </c>
      <c r="E115" s="59">
        <f t="shared" si="147"/>
        <v>12.4848</v>
      </c>
      <c r="F115" s="59">
        <f t="shared" si="151"/>
        <v>90.514800000000008</v>
      </c>
      <c r="H115" s="57"/>
      <c r="I115" s="58">
        <v>71</v>
      </c>
      <c r="J115" s="59">
        <f t="shared" si="148"/>
        <v>11.36</v>
      </c>
      <c r="K115" s="59">
        <f t="shared" si="152"/>
        <v>82.36</v>
      </c>
      <c r="M115" s="57">
        <v>41632</v>
      </c>
      <c r="N115" s="57">
        <v>41634</v>
      </c>
      <c r="O115" s="57"/>
      <c r="P115" s="58">
        <v>63.239999999999995</v>
      </c>
      <c r="Q115" s="59">
        <f t="shared" si="149"/>
        <v>10.118399999999999</v>
      </c>
      <c r="R115" s="59">
        <f t="shared" si="156"/>
        <v>73.358399999999989</v>
      </c>
      <c r="S115" s="65"/>
      <c r="T115" s="57">
        <v>41632</v>
      </c>
      <c r="U115" s="57">
        <v>41634</v>
      </c>
      <c r="V115" s="57"/>
      <c r="W115" s="58">
        <v>74.039999999999992</v>
      </c>
      <c r="X115" s="59">
        <f t="shared" si="150"/>
        <v>11.846399999999999</v>
      </c>
      <c r="Y115" s="59">
        <f t="shared" si="153"/>
        <v>85.886399999999995</v>
      </c>
      <c r="AA115" s="57"/>
      <c r="AB115" s="58">
        <v>64.239999999999995</v>
      </c>
      <c r="AC115" s="59">
        <f t="shared" si="154"/>
        <v>10.2784</v>
      </c>
      <c r="AD115" s="59">
        <f t="shared" si="155"/>
        <v>74.5184</v>
      </c>
    </row>
    <row r="116" spans="1:30" ht="14.25" customHeight="1">
      <c r="A116" s="57">
        <v>41635</v>
      </c>
      <c r="B116" s="57">
        <v>41638</v>
      </c>
      <c r="C116" s="57"/>
      <c r="D116" s="58">
        <v>78.27000000000001</v>
      </c>
      <c r="E116" s="59">
        <f t="shared" si="147"/>
        <v>12.523200000000003</v>
      </c>
      <c r="F116" s="59">
        <f t="shared" si="151"/>
        <v>90.793200000000013</v>
      </c>
      <c r="H116" s="57"/>
      <c r="I116" s="58">
        <v>71.240000000000009</v>
      </c>
      <c r="J116" s="59">
        <f t="shared" si="148"/>
        <v>11.398400000000002</v>
      </c>
      <c r="K116" s="59">
        <f t="shared" si="152"/>
        <v>82.638400000000019</v>
      </c>
      <c r="M116" s="57">
        <v>41635</v>
      </c>
      <c r="N116" s="57">
        <v>41638</v>
      </c>
      <c r="O116" s="57"/>
      <c r="P116" s="58">
        <v>63.480000000000004</v>
      </c>
      <c r="Q116" s="59">
        <f t="shared" si="149"/>
        <v>10.1568</v>
      </c>
      <c r="R116" s="59">
        <f t="shared" si="156"/>
        <v>73.636800000000008</v>
      </c>
      <c r="S116" s="65"/>
      <c r="T116" s="57">
        <v>41635</v>
      </c>
      <c r="U116" s="57">
        <v>41638</v>
      </c>
      <c r="V116" s="57"/>
      <c r="W116" s="58">
        <v>74.28</v>
      </c>
      <c r="X116" s="59">
        <f t="shared" si="150"/>
        <v>11.8848</v>
      </c>
      <c r="Y116" s="59">
        <f t="shared" si="153"/>
        <v>86.1648</v>
      </c>
      <c r="AA116" s="57"/>
      <c r="AB116" s="58">
        <v>64.48</v>
      </c>
      <c r="AC116" s="59">
        <f t="shared" si="154"/>
        <v>10.316800000000001</v>
      </c>
      <c r="AD116" s="59">
        <f t="shared" si="155"/>
        <v>74.796800000000005</v>
      </c>
    </row>
    <row r="117" spans="1:30" ht="14.25" customHeight="1">
      <c r="A117" s="57">
        <v>41639</v>
      </c>
      <c r="B117" s="57">
        <v>41639</v>
      </c>
      <c r="C117" s="57"/>
      <c r="D117" s="58">
        <v>78.44</v>
      </c>
      <c r="E117" s="59">
        <f t="shared" si="147"/>
        <v>12.5504</v>
      </c>
      <c r="F117" s="59">
        <f t="shared" si="151"/>
        <v>90.990399999999994</v>
      </c>
      <c r="H117" s="57"/>
      <c r="I117" s="58">
        <v>71.410000000000011</v>
      </c>
      <c r="J117" s="59">
        <f t="shared" si="148"/>
        <v>11.425600000000001</v>
      </c>
      <c r="K117" s="59">
        <f t="shared" si="152"/>
        <v>82.835600000000014</v>
      </c>
      <c r="M117" s="57">
        <v>41639</v>
      </c>
      <c r="N117" s="57">
        <v>41639</v>
      </c>
      <c r="O117" s="57"/>
      <c r="P117" s="58">
        <v>63.650000000000006</v>
      </c>
      <c r="Q117" s="59">
        <f t="shared" si="149"/>
        <v>10.184000000000001</v>
      </c>
      <c r="R117" s="59">
        <f t="shared" si="156"/>
        <v>73.834000000000003</v>
      </c>
      <c r="S117" s="65"/>
      <c r="T117" s="57">
        <v>41639</v>
      </c>
      <c r="U117" s="57">
        <v>41639</v>
      </c>
      <c r="V117" s="57"/>
      <c r="W117" s="58">
        <v>74.45</v>
      </c>
      <c r="X117" s="59">
        <f t="shared" si="150"/>
        <v>11.912000000000001</v>
      </c>
      <c r="Y117" s="59">
        <f t="shared" si="153"/>
        <v>86.362000000000009</v>
      </c>
      <c r="AA117" s="57"/>
      <c r="AB117" s="58">
        <v>64.650000000000006</v>
      </c>
      <c r="AC117" s="59">
        <f t="shared" si="154"/>
        <v>10.344000000000001</v>
      </c>
      <c r="AD117" s="59">
        <f t="shared" si="155"/>
        <v>74.994</v>
      </c>
    </row>
    <row r="118" spans="1:30" ht="14.25" customHeight="1">
      <c r="A118" s="57">
        <v>41640</v>
      </c>
      <c r="B118" s="57">
        <v>41641</v>
      </c>
      <c r="C118" s="57"/>
      <c r="D118" s="58">
        <v>78.740000000000009</v>
      </c>
      <c r="E118" s="59">
        <f t="shared" ref="E118:E124" si="157">+D118*16%</f>
        <v>12.598400000000002</v>
      </c>
      <c r="F118" s="59">
        <f t="shared" si="151"/>
        <v>91.338400000000007</v>
      </c>
      <c r="H118" s="57"/>
      <c r="I118" s="58">
        <v>71.710000000000008</v>
      </c>
      <c r="J118" s="59">
        <f t="shared" ref="J118:J124" si="158">+I118*16%</f>
        <v>11.473600000000001</v>
      </c>
      <c r="K118" s="59">
        <f t="shared" si="152"/>
        <v>83.183600000000013</v>
      </c>
      <c r="M118" s="57">
        <v>41640</v>
      </c>
      <c r="N118" s="57">
        <v>41641</v>
      </c>
      <c r="O118" s="57"/>
      <c r="P118" s="58">
        <v>63.95</v>
      </c>
      <c r="Q118" s="59">
        <f t="shared" ref="Q118:Q124" si="159">+P118*16%</f>
        <v>10.232000000000001</v>
      </c>
      <c r="R118" s="59">
        <f t="shared" si="156"/>
        <v>74.182000000000002</v>
      </c>
      <c r="S118" s="65"/>
      <c r="T118" s="57">
        <v>41640</v>
      </c>
      <c r="U118" s="57">
        <v>41641</v>
      </c>
      <c r="V118" s="57"/>
      <c r="W118" s="58">
        <v>74.75</v>
      </c>
      <c r="X118" s="59">
        <f t="shared" ref="X118:X124" si="160">+W118*16%</f>
        <v>11.96</v>
      </c>
      <c r="Y118" s="59">
        <f t="shared" si="153"/>
        <v>86.710000000000008</v>
      </c>
      <c r="AA118" s="57"/>
      <c r="AB118" s="58">
        <v>64.95</v>
      </c>
      <c r="AC118" s="59">
        <f t="shared" si="154"/>
        <v>10.392000000000001</v>
      </c>
      <c r="AD118" s="59">
        <f t="shared" si="155"/>
        <v>75.341999999999999</v>
      </c>
    </row>
    <row r="119" spans="1:30" ht="14.25" customHeight="1">
      <c r="A119" s="57">
        <v>41642</v>
      </c>
      <c r="B119" s="57">
        <v>41646</v>
      </c>
      <c r="C119" s="57"/>
      <c r="D119" s="58">
        <v>77.539999999999992</v>
      </c>
      <c r="E119" s="59">
        <f t="shared" si="157"/>
        <v>12.4064</v>
      </c>
      <c r="F119" s="59">
        <f t="shared" ref="F119:F124" si="161">+D119+E119</f>
        <v>89.946399999999997</v>
      </c>
      <c r="H119" s="57"/>
      <c r="I119" s="58">
        <v>70.510000000000005</v>
      </c>
      <c r="J119" s="59">
        <f t="shared" si="158"/>
        <v>11.281600000000001</v>
      </c>
      <c r="K119" s="59">
        <f t="shared" ref="K119:K124" si="162">+I119+J119</f>
        <v>81.791600000000003</v>
      </c>
      <c r="M119" s="57">
        <v>41642</v>
      </c>
      <c r="N119" s="57">
        <v>41646</v>
      </c>
      <c r="O119" s="57"/>
      <c r="P119" s="58">
        <v>62.75</v>
      </c>
      <c r="Q119" s="59">
        <f t="shared" si="159"/>
        <v>10.040000000000001</v>
      </c>
      <c r="R119" s="59">
        <f t="shared" si="156"/>
        <v>72.790000000000006</v>
      </c>
      <c r="S119" s="65"/>
      <c r="T119" s="57">
        <v>41642</v>
      </c>
      <c r="U119" s="57">
        <v>41646</v>
      </c>
      <c r="V119" s="57"/>
      <c r="W119" s="58">
        <v>73.55</v>
      </c>
      <c r="X119" s="59">
        <f t="shared" si="160"/>
        <v>11.767999999999999</v>
      </c>
      <c r="Y119" s="59">
        <f t="shared" ref="Y119:Y124" si="163">+W119+X119</f>
        <v>85.317999999999998</v>
      </c>
      <c r="AA119" s="57"/>
      <c r="AB119" s="58">
        <v>63.75</v>
      </c>
      <c r="AC119" s="59">
        <f t="shared" ref="AC119:AC125" si="164">+AB119*16%</f>
        <v>10.200000000000001</v>
      </c>
      <c r="AD119" s="59">
        <f t="shared" ref="AD119:AD124" si="165">+AB119+AC119</f>
        <v>73.95</v>
      </c>
    </row>
    <row r="120" spans="1:30" ht="14.25" customHeight="1">
      <c r="A120" s="57">
        <v>41647</v>
      </c>
      <c r="B120" s="57">
        <v>41648</v>
      </c>
      <c r="C120" s="57"/>
      <c r="D120" s="58">
        <v>73.830000000000013</v>
      </c>
      <c r="E120" s="59">
        <f t="shared" si="157"/>
        <v>11.812800000000003</v>
      </c>
      <c r="F120" s="59">
        <f t="shared" si="161"/>
        <v>85.642800000000022</v>
      </c>
      <c r="H120" s="57"/>
      <c r="I120" s="58">
        <v>66.800000000000011</v>
      </c>
      <c r="J120" s="59">
        <f t="shared" si="158"/>
        <v>10.688000000000002</v>
      </c>
      <c r="K120" s="59">
        <f t="shared" si="162"/>
        <v>77.488000000000014</v>
      </c>
      <c r="M120" s="57">
        <v>41647</v>
      </c>
      <c r="N120" s="57">
        <v>41648</v>
      </c>
      <c r="O120" s="57"/>
      <c r="P120" s="58">
        <v>59.040000000000006</v>
      </c>
      <c r="Q120" s="59">
        <f t="shared" si="159"/>
        <v>9.4464000000000006</v>
      </c>
      <c r="R120" s="59">
        <f t="shared" ref="R120:R125" si="166">+P120+Q120</f>
        <v>68.486400000000003</v>
      </c>
      <c r="S120" s="65"/>
      <c r="T120" s="57">
        <v>41647</v>
      </c>
      <c r="U120" s="57">
        <v>41648</v>
      </c>
      <c r="V120" s="57"/>
      <c r="W120" s="58">
        <v>69.84</v>
      </c>
      <c r="X120" s="59">
        <f t="shared" si="160"/>
        <v>11.1744</v>
      </c>
      <c r="Y120" s="59">
        <f t="shared" si="163"/>
        <v>81.014400000000009</v>
      </c>
      <c r="AA120" s="57"/>
      <c r="AB120" s="58">
        <v>60.040000000000006</v>
      </c>
      <c r="AC120" s="59">
        <f t="shared" si="164"/>
        <v>9.6064000000000007</v>
      </c>
      <c r="AD120" s="59">
        <f t="shared" si="165"/>
        <v>69.6464</v>
      </c>
    </row>
    <row r="121" spans="1:30" ht="14.25" customHeight="1">
      <c r="A121" s="57">
        <v>41649</v>
      </c>
      <c r="B121" s="57">
        <v>41652</v>
      </c>
      <c r="C121" s="57"/>
      <c r="D121" s="58">
        <v>73.44</v>
      </c>
      <c r="E121" s="59">
        <f t="shared" si="157"/>
        <v>11.750399999999999</v>
      </c>
      <c r="F121" s="59">
        <f t="shared" si="161"/>
        <v>85.190399999999997</v>
      </c>
      <c r="H121" s="57"/>
      <c r="I121" s="58">
        <v>66.410000000000011</v>
      </c>
      <c r="J121" s="59">
        <f t="shared" si="158"/>
        <v>10.625600000000002</v>
      </c>
      <c r="K121" s="59">
        <f t="shared" si="162"/>
        <v>77.035600000000017</v>
      </c>
      <c r="M121" s="57">
        <v>41649</v>
      </c>
      <c r="N121" s="57">
        <v>41652</v>
      </c>
      <c r="O121" s="57"/>
      <c r="P121" s="58">
        <v>58.650000000000006</v>
      </c>
      <c r="Q121" s="59">
        <f t="shared" si="159"/>
        <v>9.3840000000000003</v>
      </c>
      <c r="R121" s="59">
        <f t="shared" si="166"/>
        <v>68.034000000000006</v>
      </c>
      <c r="S121" s="65"/>
      <c r="T121" s="57">
        <v>41649</v>
      </c>
      <c r="U121" s="57">
        <v>41652</v>
      </c>
      <c r="V121" s="57"/>
      <c r="W121" s="58">
        <v>69.45</v>
      </c>
      <c r="X121" s="59">
        <f t="shared" si="160"/>
        <v>11.112</v>
      </c>
      <c r="Y121" s="59">
        <f t="shared" si="163"/>
        <v>80.561999999999998</v>
      </c>
      <c r="AA121" s="57"/>
      <c r="AB121" s="58">
        <v>59.650000000000006</v>
      </c>
      <c r="AC121" s="59">
        <f t="shared" si="164"/>
        <v>9.5440000000000005</v>
      </c>
      <c r="AD121" s="59">
        <f t="shared" si="165"/>
        <v>69.194000000000003</v>
      </c>
    </row>
    <row r="122" spans="1:30" ht="14.25" customHeight="1">
      <c r="A122" s="57">
        <v>41653</v>
      </c>
      <c r="B122" s="57">
        <v>41655</v>
      </c>
      <c r="C122" s="57"/>
      <c r="D122" s="58">
        <v>73.289999999999992</v>
      </c>
      <c r="E122" s="59">
        <f t="shared" si="157"/>
        <v>11.726399999999998</v>
      </c>
      <c r="F122" s="59">
        <f t="shared" si="161"/>
        <v>85.01639999999999</v>
      </c>
      <c r="H122" s="57"/>
      <c r="I122" s="58">
        <v>66.260000000000005</v>
      </c>
      <c r="J122" s="59">
        <f t="shared" si="158"/>
        <v>10.601600000000001</v>
      </c>
      <c r="K122" s="59">
        <f t="shared" si="162"/>
        <v>76.86160000000001</v>
      </c>
      <c r="M122" s="57">
        <v>41653</v>
      </c>
      <c r="N122" s="57">
        <v>41655</v>
      </c>
      <c r="O122" s="57"/>
      <c r="P122" s="58">
        <v>58.5</v>
      </c>
      <c r="Q122" s="59">
        <f t="shared" si="159"/>
        <v>9.36</v>
      </c>
      <c r="R122" s="59">
        <f t="shared" si="166"/>
        <v>67.86</v>
      </c>
      <c r="S122" s="65"/>
      <c r="T122" s="57">
        <v>41653</v>
      </c>
      <c r="U122" s="57">
        <v>41655</v>
      </c>
      <c r="V122" s="57"/>
      <c r="W122" s="58">
        <v>69.3</v>
      </c>
      <c r="X122" s="59">
        <f t="shared" si="160"/>
        <v>11.087999999999999</v>
      </c>
      <c r="Y122" s="59">
        <f t="shared" si="163"/>
        <v>80.387999999999991</v>
      </c>
      <c r="AA122" s="57"/>
      <c r="AB122" s="58">
        <v>59.5</v>
      </c>
      <c r="AC122" s="59">
        <f t="shared" si="164"/>
        <v>9.52</v>
      </c>
      <c r="AD122" s="59">
        <f t="shared" si="165"/>
        <v>69.02</v>
      </c>
    </row>
    <row r="123" spans="1:30" ht="14.25" customHeight="1">
      <c r="A123" s="57">
        <v>41656</v>
      </c>
      <c r="B123" s="57">
        <v>41659</v>
      </c>
      <c r="C123" s="57"/>
      <c r="D123" s="58">
        <v>74.539999999999992</v>
      </c>
      <c r="E123" s="59">
        <f t="shared" si="157"/>
        <v>11.926399999999999</v>
      </c>
      <c r="F123" s="59">
        <f t="shared" si="161"/>
        <v>86.466399999999993</v>
      </c>
      <c r="H123" s="57"/>
      <c r="I123" s="58">
        <v>67.510000000000005</v>
      </c>
      <c r="J123" s="59">
        <f t="shared" si="158"/>
        <v>10.801600000000001</v>
      </c>
      <c r="K123" s="59">
        <f t="shared" si="162"/>
        <v>78.311599999999999</v>
      </c>
      <c r="M123" s="57">
        <v>41656</v>
      </c>
      <c r="N123" s="57">
        <v>41659</v>
      </c>
      <c r="O123" s="57"/>
      <c r="P123" s="58">
        <v>59.75</v>
      </c>
      <c r="Q123" s="59">
        <f t="shared" si="159"/>
        <v>9.56</v>
      </c>
      <c r="R123" s="59">
        <f t="shared" si="166"/>
        <v>69.31</v>
      </c>
      <c r="S123" s="65"/>
      <c r="T123" s="57">
        <v>41656</v>
      </c>
      <c r="U123" s="57">
        <v>41659</v>
      </c>
      <c r="V123" s="57"/>
      <c r="W123" s="58">
        <v>70.55</v>
      </c>
      <c r="X123" s="59">
        <f t="shared" si="160"/>
        <v>11.288</v>
      </c>
      <c r="Y123" s="59">
        <f t="shared" si="163"/>
        <v>81.837999999999994</v>
      </c>
      <c r="AA123" s="57"/>
      <c r="AB123" s="58">
        <v>60.75</v>
      </c>
      <c r="AC123" s="59">
        <f t="shared" si="164"/>
        <v>9.7200000000000006</v>
      </c>
      <c r="AD123" s="59">
        <f t="shared" si="165"/>
        <v>70.47</v>
      </c>
    </row>
    <row r="124" spans="1:30" ht="14.25" customHeight="1">
      <c r="A124" s="57">
        <v>41660</v>
      </c>
      <c r="B124" s="57">
        <v>41662</v>
      </c>
      <c r="C124" s="57"/>
      <c r="D124" s="58">
        <v>74.22999999999999</v>
      </c>
      <c r="E124" s="59">
        <f t="shared" si="157"/>
        <v>11.876799999999999</v>
      </c>
      <c r="F124" s="59">
        <f t="shared" si="161"/>
        <v>86.106799999999993</v>
      </c>
      <c r="H124" s="57"/>
      <c r="I124" s="58">
        <v>67.2</v>
      </c>
      <c r="J124" s="59">
        <f t="shared" si="158"/>
        <v>10.752000000000001</v>
      </c>
      <c r="K124" s="59">
        <f t="shared" si="162"/>
        <v>77.951999999999998</v>
      </c>
      <c r="M124" s="57">
        <v>41660</v>
      </c>
      <c r="N124" s="57">
        <v>41662</v>
      </c>
      <c r="O124" s="57"/>
      <c r="P124" s="58">
        <v>59.44</v>
      </c>
      <c r="Q124" s="59">
        <f t="shared" si="159"/>
        <v>9.5104000000000006</v>
      </c>
      <c r="R124" s="59">
        <f t="shared" si="166"/>
        <v>68.950400000000002</v>
      </c>
      <c r="S124" s="65"/>
      <c r="T124" s="57">
        <v>41660</v>
      </c>
      <c r="U124" s="57">
        <v>41662</v>
      </c>
      <c r="V124" s="57"/>
      <c r="W124" s="58">
        <v>70.239999999999995</v>
      </c>
      <c r="X124" s="59">
        <f t="shared" si="160"/>
        <v>11.238399999999999</v>
      </c>
      <c r="Y124" s="59">
        <f t="shared" si="163"/>
        <v>81.478399999999993</v>
      </c>
      <c r="AA124" s="57"/>
      <c r="AB124" s="58">
        <v>60.44</v>
      </c>
      <c r="AC124" s="59">
        <f t="shared" si="164"/>
        <v>9.670399999999999</v>
      </c>
      <c r="AD124" s="59">
        <f t="shared" si="165"/>
        <v>70.110399999999998</v>
      </c>
    </row>
    <row r="125" spans="1:30" ht="14.25" customHeight="1">
      <c r="A125" s="57">
        <v>41663</v>
      </c>
      <c r="B125" s="57">
        <v>41666</v>
      </c>
      <c r="C125" s="57"/>
      <c r="D125" s="58">
        <v>74.47999999999999</v>
      </c>
      <c r="E125" s="59">
        <f t="shared" ref="E125:E130" si="167">+D125*16%</f>
        <v>11.916799999999999</v>
      </c>
      <c r="F125" s="59">
        <f t="shared" ref="F125:F130" si="168">+D125+E125</f>
        <v>86.396799999999985</v>
      </c>
      <c r="H125" s="57"/>
      <c r="I125" s="58">
        <v>67.45</v>
      </c>
      <c r="J125" s="59">
        <f t="shared" ref="J125:J130" si="169">+I125*16%</f>
        <v>10.792</v>
      </c>
      <c r="K125" s="59">
        <f t="shared" ref="K125:K130" si="170">+I125+J125</f>
        <v>78.242000000000004</v>
      </c>
      <c r="M125" s="57">
        <v>41663</v>
      </c>
      <c r="N125" s="57">
        <v>41666</v>
      </c>
      <c r="O125" s="57"/>
      <c r="P125" s="58">
        <v>59.69</v>
      </c>
      <c r="Q125" s="59">
        <f t="shared" ref="Q125:Q130" si="171">+P125*16%</f>
        <v>9.5503999999999998</v>
      </c>
      <c r="R125" s="59">
        <f t="shared" si="166"/>
        <v>69.240399999999994</v>
      </c>
      <c r="S125" s="65"/>
      <c r="T125" s="57">
        <v>41663</v>
      </c>
      <c r="U125" s="57">
        <v>41666</v>
      </c>
      <c r="V125" s="57"/>
      <c r="W125" s="58">
        <v>70.489999999999995</v>
      </c>
      <c r="X125" s="59">
        <f t="shared" ref="X125:X130" si="172">+W125*16%</f>
        <v>11.2784</v>
      </c>
      <c r="Y125" s="59">
        <f t="shared" ref="Y125:Y130" si="173">+W125+X125</f>
        <v>81.7684</v>
      </c>
      <c r="AA125" s="57"/>
      <c r="AB125" s="58">
        <v>60.69</v>
      </c>
      <c r="AC125" s="59">
        <f t="shared" si="164"/>
        <v>9.7103999999999999</v>
      </c>
      <c r="AD125" s="59">
        <f>+AB125+AC125</f>
        <v>70.400399999999991</v>
      </c>
    </row>
    <row r="126" spans="1:30" ht="14.25" customHeight="1">
      <c r="A126" s="57">
        <v>41667</v>
      </c>
      <c r="B126" s="57">
        <v>41669</v>
      </c>
      <c r="C126" s="57"/>
      <c r="D126" s="58">
        <v>73.639999999999986</v>
      </c>
      <c r="E126" s="59">
        <f t="shared" si="167"/>
        <v>11.782399999999997</v>
      </c>
      <c r="F126" s="59">
        <f t="shared" si="168"/>
        <v>85.422399999999982</v>
      </c>
      <c r="H126" s="57"/>
      <c r="I126" s="58">
        <v>66.61</v>
      </c>
      <c r="J126" s="59">
        <f t="shared" si="169"/>
        <v>10.6576</v>
      </c>
      <c r="K126" s="59">
        <f t="shared" si="170"/>
        <v>77.267600000000002</v>
      </c>
      <c r="M126" s="57">
        <v>41667</v>
      </c>
      <c r="N126" s="57">
        <v>41669</v>
      </c>
      <c r="O126" s="57"/>
      <c r="P126" s="58">
        <v>58.849999999999994</v>
      </c>
      <c r="Q126" s="59">
        <f t="shared" si="171"/>
        <v>9.4159999999999986</v>
      </c>
      <c r="R126" s="59">
        <f t="shared" ref="R126:R131" si="174">+P126+Q126</f>
        <v>68.265999999999991</v>
      </c>
      <c r="S126" s="65"/>
      <c r="T126" s="57">
        <v>41667</v>
      </c>
      <c r="U126" s="57">
        <v>41669</v>
      </c>
      <c r="V126" s="57"/>
      <c r="W126" s="58">
        <v>69.649999999999991</v>
      </c>
      <c r="X126" s="59">
        <f t="shared" si="172"/>
        <v>11.143999999999998</v>
      </c>
      <c r="Y126" s="59">
        <f t="shared" si="173"/>
        <v>80.793999999999983</v>
      </c>
      <c r="AA126" s="57"/>
      <c r="AB126" s="58">
        <v>59.849999999999994</v>
      </c>
      <c r="AC126" s="59">
        <f>+AB126*16%</f>
        <v>9.5759999999999987</v>
      </c>
      <c r="AD126" s="59">
        <f>+AB126+AC126</f>
        <v>69.425999999999988</v>
      </c>
    </row>
    <row r="127" spans="1:30" ht="14.25" customHeight="1">
      <c r="A127" s="57">
        <v>41670</v>
      </c>
      <c r="B127" s="57">
        <v>41670</v>
      </c>
      <c r="C127" s="57"/>
      <c r="D127" s="58">
        <v>75.52000000000001</v>
      </c>
      <c r="E127" s="59">
        <f t="shared" si="167"/>
        <v>12.083200000000001</v>
      </c>
      <c r="F127" s="59">
        <f t="shared" si="168"/>
        <v>87.603200000000015</v>
      </c>
      <c r="H127" s="57"/>
      <c r="I127" s="58">
        <v>68.490000000000009</v>
      </c>
      <c r="J127" s="59">
        <f t="shared" si="169"/>
        <v>10.958400000000001</v>
      </c>
      <c r="K127" s="59">
        <f t="shared" si="170"/>
        <v>79.448400000000007</v>
      </c>
      <c r="M127" s="57">
        <v>41670</v>
      </c>
      <c r="N127" s="57">
        <v>41670</v>
      </c>
      <c r="O127" s="57"/>
      <c r="P127" s="58">
        <v>60.730000000000004</v>
      </c>
      <c r="Q127" s="59">
        <f t="shared" si="171"/>
        <v>9.716800000000001</v>
      </c>
      <c r="R127" s="59">
        <f t="shared" si="174"/>
        <v>70.44680000000001</v>
      </c>
      <c r="S127" s="65"/>
      <c r="T127" s="57">
        <v>41670</v>
      </c>
      <c r="U127" s="57">
        <v>41670</v>
      </c>
      <c r="V127" s="57"/>
      <c r="W127" s="58">
        <v>71.53</v>
      </c>
      <c r="X127" s="59">
        <f t="shared" si="172"/>
        <v>11.444800000000001</v>
      </c>
      <c r="Y127" s="59">
        <f t="shared" si="173"/>
        <v>82.974800000000002</v>
      </c>
      <c r="AA127" s="57"/>
      <c r="AB127" s="58">
        <v>61.730000000000004</v>
      </c>
      <c r="AC127" s="59">
        <f>+AB127*16%</f>
        <v>9.8768000000000011</v>
      </c>
      <c r="AD127" s="59">
        <f>+AB127+AC127</f>
        <v>71.606800000000007</v>
      </c>
    </row>
    <row r="128" spans="1:30" ht="14.25" customHeight="1">
      <c r="A128" s="57">
        <v>41671</v>
      </c>
      <c r="B128" s="57">
        <v>41673</v>
      </c>
      <c r="C128" s="57"/>
      <c r="D128" s="58">
        <v>77.73</v>
      </c>
      <c r="E128" s="59">
        <f t="shared" si="167"/>
        <v>12.436800000000002</v>
      </c>
      <c r="F128" s="59">
        <f t="shared" si="168"/>
        <v>90.166800000000009</v>
      </c>
      <c r="H128" s="57"/>
      <c r="I128" s="58">
        <v>71.73</v>
      </c>
      <c r="J128" s="59">
        <f t="shared" si="169"/>
        <v>11.476800000000001</v>
      </c>
      <c r="K128" s="59">
        <f t="shared" si="170"/>
        <v>83.206800000000001</v>
      </c>
      <c r="M128" s="57">
        <v>41671</v>
      </c>
      <c r="N128" s="57">
        <v>41673</v>
      </c>
      <c r="O128" s="57"/>
      <c r="P128" s="58">
        <v>62.730000000000004</v>
      </c>
      <c r="Q128" s="59">
        <f t="shared" si="171"/>
        <v>10.036800000000001</v>
      </c>
      <c r="R128" s="59">
        <f t="shared" si="174"/>
        <v>72.766800000000003</v>
      </c>
      <c r="S128" s="65"/>
      <c r="T128" s="57">
        <v>41671</v>
      </c>
      <c r="U128" s="57">
        <v>41673</v>
      </c>
      <c r="V128" s="57"/>
      <c r="W128" s="58">
        <v>74.73</v>
      </c>
      <c r="X128" s="59">
        <f t="shared" si="172"/>
        <v>11.956800000000001</v>
      </c>
      <c r="Y128" s="59">
        <f t="shared" si="173"/>
        <v>86.686800000000005</v>
      </c>
      <c r="AA128" s="57"/>
      <c r="AB128" s="58"/>
      <c r="AC128" s="59"/>
      <c r="AD128" s="59"/>
    </row>
    <row r="129" spans="1:30" ht="14.25" customHeight="1">
      <c r="A129" s="57">
        <v>41674</v>
      </c>
      <c r="B129" s="57">
        <v>41676</v>
      </c>
      <c r="C129" s="57"/>
      <c r="D129" s="58">
        <v>76.5</v>
      </c>
      <c r="E129" s="59">
        <f t="shared" si="167"/>
        <v>12.24</v>
      </c>
      <c r="F129" s="59">
        <f t="shared" si="168"/>
        <v>88.74</v>
      </c>
      <c r="H129" s="57"/>
      <c r="I129" s="58">
        <v>70.5</v>
      </c>
      <c r="J129" s="59">
        <f t="shared" si="169"/>
        <v>11.28</v>
      </c>
      <c r="K129" s="59">
        <f t="shared" si="170"/>
        <v>81.78</v>
      </c>
      <c r="M129" s="57">
        <v>41674</v>
      </c>
      <c r="N129" s="57">
        <v>41676</v>
      </c>
      <c r="O129" s="57"/>
      <c r="P129" s="58">
        <v>61.5</v>
      </c>
      <c r="Q129" s="59">
        <f t="shared" si="171"/>
        <v>9.84</v>
      </c>
      <c r="R129" s="59">
        <f t="shared" si="174"/>
        <v>71.34</v>
      </c>
      <c r="S129" s="65"/>
      <c r="T129" s="57">
        <v>41674</v>
      </c>
      <c r="U129" s="57">
        <v>41676</v>
      </c>
      <c r="V129" s="57"/>
      <c r="W129" s="58">
        <v>73.5</v>
      </c>
      <c r="X129" s="59">
        <f t="shared" si="172"/>
        <v>11.76</v>
      </c>
      <c r="Y129" s="59">
        <f t="shared" si="173"/>
        <v>85.26</v>
      </c>
      <c r="AA129" s="57"/>
      <c r="AB129" s="58"/>
      <c r="AC129" s="59"/>
      <c r="AD129" s="59"/>
    </row>
    <row r="130" spans="1:30" ht="14.25" customHeight="1">
      <c r="A130" s="57">
        <v>41677</v>
      </c>
      <c r="B130" s="57">
        <v>41680</v>
      </c>
      <c r="C130" s="57"/>
      <c r="D130" s="58">
        <v>76.7</v>
      </c>
      <c r="E130" s="59">
        <f t="shared" si="167"/>
        <v>12.272</v>
      </c>
      <c r="F130" s="59">
        <f t="shared" si="168"/>
        <v>88.972000000000008</v>
      </c>
      <c r="H130" s="57"/>
      <c r="I130" s="58">
        <v>70.7</v>
      </c>
      <c r="J130" s="59">
        <f t="shared" si="169"/>
        <v>11.312000000000001</v>
      </c>
      <c r="K130" s="59">
        <f t="shared" si="170"/>
        <v>82.012</v>
      </c>
      <c r="M130" s="57">
        <v>41677</v>
      </c>
      <c r="N130" s="57">
        <v>41680</v>
      </c>
      <c r="O130" s="57"/>
      <c r="P130" s="58">
        <v>61.7</v>
      </c>
      <c r="Q130" s="59">
        <f t="shared" si="171"/>
        <v>9.8719999999999999</v>
      </c>
      <c r="R130" s="59">
        <f t="shared" si="174"/>
        <v>71.572000000000003</v>
      </c>
      <c r="S130" s="65"/>
      <c r="T130" s="57">
        <v>41677</v>
      </c>
      <c r="U130" s="57">
        <v>41680</v>
      </c>
      <c r="V130" s="57"/>
      <c r="W130" s="58">
        <v>73.7</v>
      </c>
      <c r="X130" s="59">
        <f t="shared" si="172"/>
        <v>11.792</v>
      </c>
      <c r="Y130" s="59">
        <f t="shared" si="173"/>
        <v>85.492000000000004</v>
      </c>
      <c r="AA130" s="57"/>
      <c r="AB130" s="58"/>
      <c r="AC130" s="59"/>
      <c r="AD130" s="59"/>
    </row>
    <row r="131" spans="1:30" ht="14.25" customHeight="1">
      <c r="A131" s="57">
        <v>41681</v>
      </c>
      <c r="B131" s="57">
        <v>41683</v>
      </c>
      <c r="C131" s="57"/>
      <c r="D131" s="58">
        <v>79.17</v>
      </c>
      <c r="E131" s="59">
        <f t="shared" ref="E131:E137" si="175">+D131*16%</f>
        <v>12.667200000000001</v>
      </c>
      <c r="F131" s="59">
        <f t="shared" ref="F131:F136" si="176">+D131+E131</f>
        <v>91.837199999999996</v>
      </c>
      <c r="H131" s="57"/>
      <c r="I131" s="58">
        <v>73.17</v>
      </c>
      <c r="J131" s="59">
        <f t="shared" ref="J131:J137" si="177">+I131*16%</f>
        <v>11.7072</v>
      </c>
      <c r="K131" s="59">
        <f t="shared" ref="K131:K136" si="178">+I131+J131</f>
        <v>84.877200000000002</v>
      </c>
      <c r="M131" s="57">
        <v>41681</v>
      </c>
      <c r="N131" s="57">
        <v>41683</v>
      </c>
      <c r="O131" s="57"/>
      <c r="P131" s="58">
        <v>64.17</v>
      </c>
      <c r="Q131" s="59">
        <f t="shared" ref="Q131:Q137" si="179">+P131*16%</f>
        <v>10.267200000000001</v>
      </c>
      <c r="R131" s="59">
        <f t="shared" si="174"/>
        <v>74.437200000000004</v>
      </c>
      <c r="S131" s="65"/>
      <c r="T131" s="57">
        <v>41681</v>
      </c>
      <c r="U131" s="57">
        <v>41683</v>
      </c>
      <c r="V131" s="57"/>
      <c r="W131" s="58">
        <v>76.17</v>
      </c>
      <c r="X131" s="59">
        <f t="shared" ref="X131:X137" si="180">+W131*16%</f>
        <v>12.187200000000001</v>
      </c>
      <c r="Y131" s="59">
        <f t="shared" ref="Y131:Y136" si="181">+W131+X131</f>
        <v>88.357200000000006</v>
      </c>
      <c r="AA131" s="57"/>
      <c r="AB131" s="58"/>
      <c r="AC131" s="59"/>
      <c r="AD131" s="59"/>
    </row>
    <row r="132" spans="1:30" ht="14.25" customHeight="1">
      <c r="A132" s="57">
        <v>41684</v>
      </c>
      <c r="B132" s="57">
        <v>41687</v>
      </c>
      <c r="C132" s="57"/>
      <c r="D132" s="58">
        <v>78.099999999999994</v>
      </c>
      <c r="E132" s="59">
        <f t="shared" si="175"/>
        <v>12.495999999999999</v>
      </c>
      <c r="F132" s="59">
        <f t="shared" si="176"/>
        <v>90.595999999999989</v>
      </c>
      <c r="H132" s="57"/>
      <c r="I132" s="58">
        <v>72.099999999999994</v>
      </c>
      <c r="J132" s="59">
        <f t="shared" si="177"/>
        <v>11.536</v>
      </c>
      <c r="K132" s="59">
        <f t="shared" si="178"/>
        <v>83.635999999999996</v>
      </c>
      <c r="M132" s="57">
        <v>41684</v>
      </c>
      <c r="N132" s="57">
        <v>41687</v>
      </c>
      <c r="O132" s="57"/>
      <c r="P132" s="58">
        <v>63.099999999999994</v>
      </c>
      <c r="Q132" s="59">
        <f t="shared" si="179"/>
        <v>10.096</v>
      </c>
      <c r="R132" s="59">
        <f t="shared" ref="R132:R137" si="182">+P132+Q132</f>
        <v>73.195999999999998</v>
      </c>
      <c r="S132" s="65"/>
      <c r="T132" s="57">
        <v>41684</v>
      </c>
      <c r="U132" s="57">
        <v>41687</v>
      </c>
      <c r="V132" s="57"/>
      <c r="W132" s="58">
        <v>75.099999999999994</v>
      </c>
      <c r="X132" s="59">
        <f t="shared" si="180"/>
        <v>12.016</v>
      </c>
      <c r="Y132" s="59">
        <f t="shared" si="181"/>
        <v>87.116</v>
      </c>
      <c r="AA132" s="57"/>
      <c r="AB132" s="58"/>
      <c r="AC132" s="59"/>
      <c r="AD132" s="59"/>
    </row>
    <row r="133" spans="1:30" ht="14.25" customHeight="1">
      <c r="A133" s="57">
        <v>41688</v>
      </c>
      <c r="B133" s="57">
        <v>41690</v>
      </c>
      <c r="C133" s="57"/>
      <c r="D133" s="58">
        <v>78.61</v>
      </c>
      <c r="E133" s="59">
        <f t="shared" si="175"/>
        <v>12.5776</v>
      </c>
      <c r="F133" s="59">
        <f t="shared" si="176"/>
        <v>91.187600000000003</v>
      </c>
      <c r="H133" s="57"/>
      <c r="I133" s="58">
        <v>72.61</v>
      </c>
      <c r="J133" s="59">
        <f t="shared" si="177"/>
        <v>11.617599999999999</v>
      </c>
      <c r="K133" s="59">
        <f t="shared" si="178"/>
        <v>84.227599999999995</v>
      </c>
      <c r="M133" s="57">
        <v>41688</v>
      </c>
      <c r="N133" s="57">
        <v>41690</v>
      </c>
      <c r="O133" s="57"/>
      <c r="P133" s="58">
        <v>63.61</v>
      </c>
      <c r="Q133" s="59">
        <f t="shared" si="179"/>
        <v>10.1776</v>
      </c>
      <c r="R133" s="59">
        <f t="shared" si="182"/>
        <v>73.787599999999998</v>
      </c>
      <c r="S133" s="65"/>
      <c r="T133" s="57">
        <v>41688</v>
      </c>
      <c r="U133" s="57">
        <v>41690</v>
      </c>
      <c r="V133" s="57"/>
      <c r="W133" s="58">
        <v>75.61</v>
      </c>
      <c r="X133" s="59">
        <f t="shared" si="180"/>
        <v>12.0976</v>
      </c>
      <c r="Y133" s="59">
        <f t="shared" si="181"/>
        <v>87.707599999999999</v>
      </c>
      <c r="AA133" s="57"/>
      <c r="AB133" s="58"/>
      <c r="AC133" s="59"/>
      <c r="AD133" s="59"/>
    </row>
    <row r="134" spans="1:30" ht="14.25" customHeight="1">
      <c r="A134" s="57">
        <v>41691</v>
      </c>
      <c r="B134" s="57">
        <v>41694</v>
      </c>
      <c r="C134" s="57"/>
      <c r="D134" s="58">
        <v>79.75</v>
      </c>
      <c r="E134" s="59">
        <f t="shared" si="175"/>
        <v>12.76</v>
      </c>
      <c r="F134" s="59">
        <f t="shared" si="176"/>
        <v>92.51</v>
      </c>
      <c r="H134" s="57"/>
      <c r="I134" s="58">
        <v>73.75</v>
      </c>
      <c r="J134" s="59">
        <f t="shared" si="177"/>
        <v>11.8</v>
      </c>
      <c r="K134" s="59">
        <f t="shared" si="178"/>
        <v>85.55</v>
      </c>
      <c r="M134" s="57">
        <v>41691</v>
      </c>
      <c r="N134" s="57">
        <v>41694</v>
      </c>
      <c r="O134" s="57"/>
      <c r="P134" s="58">
        <v>64.75</v>
      </c>
      <c r="Q134" s="59">
        <f t="shared" si="179"/>
        <v>10.36</v>
      </c>
      <c r="R134" s="59">
        <f t="shared" si="182"/>
        <v>75.11</v>
      </c>
      <c r="S134" s="65"/>
      <c r="T134" s="57">
        <v>41691</v>
      </c>
      <c r="U134" s="57">
        <v>41694</v>
      </c>
      <c r="V134" s="57"/>
      <c r="W134" s="58">
        <v>76.75</v>
      </c>
      <c r="X134" s="59">
        <f t="shared" si="180"/>
        <v>12.280000000000001</v>
      </c>
      <c r="Y134" s="59">
        <f t="shared" si="181"/>
        <v>89.03</v>
      </c>
      <c r="AA134" s="57"/>
      <c r="AB134" s="58"/>
      <c r="AC134" s="59"/>
      <c r="AD134" s="59"/>
    </row>
    <row r="135" spans="1:30" ht="14.25" customHeight="1">
      <c r="A135" s="57">
        <v>41695</v>
      </c>
      <c r="B135" s="57">
        <v>41697</v>
      </c>
      <c r="C135" s="57"/>
      <c r="D135" s="58">
        <v>79.37</v>
      </c>
      <c r="E135" s="59">
        <f t="shared" si="175"/>
        <v>12.699200000000001</v>
      </c>
      <c r="F135" s="59">
        <f t="shared" si="176"/>
        <v>92.069200000000009</v>
      </c>
      <c r="H135" s="57"/>
      <c r="I135" s="58">
        <v>73.37</v>
      </c>
      <c r="J135" s="59">
        <f t="shared" si="177"/>
        <v>11.7392</v>
      </c>
      <c r="K135" s="59">
        <f t="shared" si="178"/>
        <v>85.109200000000001</v>
      </c>
      <c r="M135" s="57">
        <v>41695</v>
      </c>
      <c r="N135" s="57">
        <v>41697</v>
      </c>
      <c r="O135" s="57"/>
      <c r="P135" s="58">
        <v>64.37</v>
      </c>
      <c r="Q135" s="59">
        <f t="shared" si="179"/>
        <v>10.299200000000001</v>
      </c>
      <c r="R135" s="59">
        <f t="shared" si="182"/>
        <v>74.669200000000004</v>
      </c>
      <c r="S135" s="65"/>
      <c r="T135" s="57">
        <v>41695</v>
      </c>
      <c r="U135" s="57">
        <v>41697</v>
      </c>
      <c r="V135" s="57"/>
      <c r="W135" s="58">
        <v>76.37</v>
      </c>
      <c r="X135" s="59">
        <f t="shared" si="180"/>
        <v>12.219200000000001</v>
      </c>
      <c r="Y135" s="59">
        <f t="shared" si="181"/>
        <v>88.589200000000005</v>
      </c>
      <c r="AA135" s="57"/>
      <c r="AB135" s="58"/>
      <c r="AC135" s="59"/>
      <c r="AD135" s="59"/>
    </row>
    <row r="136" spans="1:30" ht="14.25" customHeight="1">
      <c r="A136" s="57">
        <v>41698</v>
      </c>
      <c r="B136" s="57">
        <v>41698</v>
      </c>
      <c r="C136" s="57"/>
      <c r="D136" s="58">
        <v>78.72</v>
      </c>
      <c r="E136" s="59">
        <f t="shared" si="175"/>
        <v>12.5952</v>
      </c>
      <c r="F136" s="59">
        <f t="shared" si="176"/>
        <v>91.315200000000004</v>
      </c>
      <c r="H136" s="57"/>
      <c r="I136" s="58">
        <v>72.72</v>
      </c>
      <c r="J136" s="59">
        <f t="shared" si="177"/>
        <v>11.635199999999999</v>
      </c>
      <c r="K136" s="59">
        <f t="shared" si="178"/>
        <v>84.355199999999996</v>
      </c>
      <c r="M136" s="57">
        <v>41698</v>
      </c>
      <c r="N136" s="57">
        <v>41698</v>
      </c>
      <c r="O136" s="57"/>
      <c r="P136" s="58">
        <v>63.72</v>
      </c>
      <c r="Q136" s="59">
        <f t="shared" si="179"/>
        <v>10.1952</v>
      </c>
      <c r="R136" s="59">
        <f t="shared" si="182"/>
        <v>73.915199999999999</v>
      </c>
      <c r="S136" s="65"/>
      <c r="T136" s="57">
        <v>41698</v>
      </c>
      <c r="U136" s="57">
        <v>41698</v>
      </c>
      <c r="V136" s="57"/>
      <c r="W136" s="58">
        <v>75.72</v>
      </c>
      <c r="X136" s="59">
        <f t="shared" si="180"/>
        <v>12.1152</v>
      </c>
      <c r="Y136" s="59">
        <f t="shared" si="181"/>
        <v>87.8352</v>
      </c>
      <c r="AA136" s="57"/>
      <c r="AB136" s="58"/>
      <c r="AC136" s="59"/>
      <c r="AD136" s="59"/>
    </row>
    <row r="137" spans="1:30" ht="14.25" customHeight="1">
      <c r="A137" s="57">
        <v>41699</v>
      </c>
      <c r="B137" s="57">
        <v>41701</v>
      </c>
      <c r="C137" s="57"/>
      <c r="D137" s="58">
        <v>80.72</v>
      </c>
      <c r="E137" s="59">
        <f t="shared" si="175"/>
        <v>12.9152</v>
      </c>
      <c r="F137" s="59">
        <f t="shared" ref="F137:F142" si="183">+D137+E137</f>
        <v>93.635199999999998</v>
      </c>
      <c r="H137" s="57"/>
      <c r="I137" s="58">
        <v>75.72</v>
      </c>
      <c r="J137" s="59">
        <f t="shared" si="177"/>
        <v>12.1152</v>
      </c>
      <c r="K137" s="59">
        <f t="shared" ref="K137:K142" si="184">+I137+J137</f>
        <v>87.8352</v>
      </c>
      <c r="M137" s="57">
        <v>41699</v>
      </c>
      <c r="N137" s="57">
        <v>41701</v>
      </c>
      <c r="O137" s="57"/>
      <c r="P137" s="58">
        <v>66.72</v>
      </c>
      <c r="Q137" s="59">
        <f t="shared" si="179"/>
        <v>10.6752</v>
      </c>
      <c r="R137" s="59">
        <f t="shared" si="182"/>
        <v>77.395200000000003</v>
      </c>
      <c r="S137" s="65"/>
      <c r="T137" s="57">
        <v>41699</v>
      </c>
      <c r="U137" s="57">
        <v>41701</v>
      </c>
      <c r="V137" s="57"/>
      <c r="W137" s="58">
        <v>75.72</v>
      </c>
      <c r="X137" s="59">
        <f t="shared" si="180"/>
        <v>12.1152</v>
      </c>
      <c r="Y137" s="59">
        <f t="shared" ref="Y137:Y142" si="185">+W137+X137</f>
        <v>87.8352</v>
      </c>
      <c r="AA137" s="57"/>
      <c r="AB137" s="58"/>
      <c r="AC137" s="59"/>
      <c r="AD137" s="59"/>
    </row>
    <row r="138" spans="1:30" ht="14.25" customHeight="1">
      <c r="A138" s="57">
        <v>41702</v>
      </c>
      <c r="B138" s="57">
        <v>41704</v>
      </c>
      <c r="C138" s="57"/>
      <c r="D138" s="58">
        <v>80.2</v>
      </c>
      <c r="E138" s="59">
        <f t="shared" ref="E138:E143" si="186">+D138*16%</f>
        <v>12.832000000000001</v>
      </c>
      <c r="F138" s="59">
        <f t="shared" si="183"/>
        <v>93.032000000000011</v>
      </c>
      <c r="H138" s="57"/>
      <c r="I138" s="58">
        <v>75.2</v>
      </c>
      <c r="J138" s="59">
        <f t="shared" ref="J138:J143" si="187">+I138*16%</f>
        <v>12.032</v>
      </c>
      <c r="K138" s="59">
        <f t="shared" si="184"/>
        <v>87.231999999999999</v>
      </c>
      <c r="M138" s="57">
        <v>41702</v>
      </c>
      <c r="N138" s="57">
        <v>41704</v>
      </c>
      <c r="O138" s="57"/>
      <c r="P138" s="58">
        <v>66.2</v>
      </c>
      <c r="Q138" s="59">
        <f t="shared" ref="Q138:Q143" si="188">+P138*16%</f>
        <v>10.592000000000001</v>
      </c>
      <c r="R138" s="59">
        <f t="shared" ref="R138:R143" si="189">+P138+Q138</f>
        <v>76.792000000000002</v>
      </c>
      <c r="S138" s="65"/>
      <c r="T138" s="57">
        <v>41702</v>
      </c>
      <c r="U138" s="57">
        <v>41704</v>
      </c>
      <c r="V138" s="57"/>
      <c r="W138" s="58">
        <v>75.2</v>
      </c>
      <c r="X138" s="59">
        <f t="shared" ref="X138:X143" si="190">+W138*16%</f>
        <v>12.032</v>
      </c>
      <c r="Y138" s="59">
        <f t="shared" si="185"/>
        <v>87.231999999999999</v>
      </c>
      <c r="AA138" s="57"/>
      <c r="AB138" s="58"/>
      <c r="AC138" s="59"/>
      <c r="AD138" s="59"/>
    </row>
    <row r="139" spans="1:30" ht="14.25" customHeight="1">
      <c r="A139" s="57">
        <v>41705</v>
      </c>
      <c r="B139" s="57">
        <v>41708</v>
      </c>
      <c r="C139" s="57"/>
      <c r="D139" s="58">
        <v>79.31</v>
      </c>
      <c r="E139" s="59">
        <f t="shared" si="186"/>
        <v>12.6896</v>
      </c>
      <c r="F139" s="59">
        <f t="shared" si="183"/>
        <v>91.999600000000001</v>
      </c>
      <c r="H139" s="57"/>
      <c r="I139" s="58">
        <v>74.31</v>
      </c>
      <c r="J139" s="59">
        <f t="shared" si="187"/>
        <v>11.8896</v>
      </c>
      <c r="K139" s="59">
        <f t="shared" si="184"/>
        <v>86.199600000000004</v>
      </c>
      <c r="M139" s="57">
        <v>41705</v>
      </c>
      <c r="N139" s="57">
        <v>41708</v>
      </c>
      <c r="O139" s="57"/>
      <c r="P139" s="58">
        <v>65.31</v>
      </c>
      <c r="Q139" s="59">
        <f t="shared" si="188"/>
        <v>10.4496</v>
      </c>
      <c r="R139" s="59">
        <f t="shared" si="189"/>
        <v>75.759600000000006</v>
      </c>
      <c r="S139" s="65"/>
      <c r="T139" s="57">
        <v>41705</v>
      </c>
      <c r="U139" s="57">
        <v>41708</v>
      </c>
      <c r="V139" s="57"/>
      <c r="W139" s="58">
        <v>74.31</v>
      </c>
      <c r="X139" s="59">
        <f t="shared" si="190"/>
        <v>11.8896</v>
      </c>
      <c r="Y139" s="59">
        <f t="shared" si="185"/>
        <v>86.199600000000004</v>
      </c>
      <c r="AA139" s="57"/>
      <c r="AB139" s="58"/>
      <c r="AC139" s="59"/>
      <c r="AD139" s="59"/>
    </row>
    <row r="140" spans="1:30" ht="14.25" customHeight="1">
      <c r="A140" s="57">
        <v>41709</v>
      </c>
      <c r="B140" s="57">
        <v>41711</v>
      </c>
      <c r="C140" s="57"/>
      <c r="D140" s="58">
        <v>79.7</v>
      </c>
      <c r="E140" s="59">
        <f t="shared" si="186"/>
        <v>12.752000000000001</v>
      </c>
      <c r="F140" s="59">
        <f t="shared" si="183"/>
        <v>92.451999999999998</v>
      </c>
      <c r="H140" s="57"/>
      <c r="I140" s="58">
        <v>74.7</v>
      </c>
      <c r="J140" s="59">
        <f t="shared" si="187"/>
        <v>11.952</v>
      </c>
      <c r="K140" s="59">
        <f t="shared" si="184"/>
        <v>86.652000000000001</v>
      </c>
      <c r="M140" s="57">
        <v>41709</v>
      </c>
      <c r="N140" s="57">
        <v>41711</v>
      </c>
      <c r="O140" s="57"/>
      <c r="P140" s="58">
        <v>65.7</v>
      </c>
      <c r="Q140" s="59">
        <f t="shared" si="188"/>
        <v>10.512</v>
      </c>
      <c r="R140" s="59">
        <f t="shared" si="189"/>
        <v>76.212000000000003</v>
      </c>
      <c r="S140" s="65"/>
      <c r="T140" s="57">
        <v>41709</v>
      </c>
      <c r="U140" s="57">
        <v>41711</v>
      </c>
      <c r="V140" s="57"/>
      <c r="W140" s="58">
        <v>74.7</v>
      </c>
      <c r="X140" s="59">
        <f t="shared" si="190"/>
        <v>11.952</v>
      </c>
      <c r="Y140" s="59">
        <f t="shared" si="185"/>
        <v>86.652000000000001</v>
      </c>
      <c r="AA140" s="57"/>
      <c r="AB140" s="58"/>
      <c r="AC140" s="59"/>
      <c r="AD140" s="59"/>
    </row>
    <row r="141" spans="1:30" ht="14.25" customHeight="1">
      <c r="A141" s="57">
        <v>41712</v>
      </c>
      <c r="B141" s="57">
        <v>41715</v>
      </c>
      <c r="C141" s="57"/>
      <c r="D141" s="58">
        <v>79.69</v>
      </c>
      <c r="E141" s="59">
        <f t="shared" si="186"/>
        <v>12.750399999999999</v>
      </c>
      <c r="F141" s="59">
        <f t="shared" si="183"/>
        <v>92.440399999999997</v>
      </c>
      <c r="H141" s="57"/>
      <c r="I141" s="58">
        <v>74.69</v>
      </c>
      <c r="J141" s="59">
        <f t="shared" si="187"/>
        <v>11.9504</v>
      </c>
      <c r="K141" s="59">
        <f t="shared" si="184"/>
        <v>86.6404</v>
      </c>
      <c r="M141" s="57">
        <v>41712</v>
      </c>
      <c r="N141" s="57">
        <v>41715</v>
      </c>
      <c r="O141" s="57"/>
      <c r="P141" s="58">
        <v>65.69</v>
      </c>
      <c r="Q141" s="59">
        <f t="shared" si="188"/>
        <v>10.510400000000001</v>
      </c>
      <c r="R141" s="59">
        <f t="shared" si="189"/>
        <v>76.200400000000002</v>
      </c>
      <c r="S141" s="65"/>
      <c r="T141" s="57">
        <v>41712</v>
      </c>
      <c r="U141" s="57">
        <v>41715</v>
      </c>
      <c r="V141" s="57"/>
      <c r="W141" s="58">
        <v>74.69</v>
      </c>
      <c r="X141" s="59">
        <f t="shared" si="190"/>
        <v>11.9504</v>
      </c>
      <c r="Y141" s="59">
        <f t="shared" si="185"/>
        <v>86.6404</v>
      </c>
      <c r="AA141" s="57"/>
      <c r="AB141" s="58"/>
      <c r="AC141" s="59"/>
      <c r="AD141" s="59"/>
    </row>
    <row r="142" spans="1:30" ht="14.25" customHeight="1">
      <c r="A142" s="57">
        <v>41716</v>
      </c>
      <c r="B142" s="57">
        <v>41718</v>
      </c>
      <c r="C142" s="57"/>
      <c r="D142" s="58">
        <v>80</v>
      </c>
      <c r="E142" s="59">
        <f t="shared" si="186"/>
        <v>12.8</v>
      </c>
      <c r="F142" s="59">
        <f t="shared" si="183"/>
        <v>92.8</v>
      </c>
      <c r="H142" s="57"/>
      <c r="I142" s="58">
        <v>75</v>
      </c>
      <c r="J142" s="59">
        <f t="shared" si="187"/>
        <v>12</v>
      </c>
      <c r="K142" s="59">
        <f t="shared" si="184"/>
        <v>87</v>
      </c>
      <c r="M142" s="57">
        <v>41716</v>
      </c>
      <c r="N142" s="57">
        <v>41718</v>
      </c>
      <c r="O142" s="57"/>
      <c r="P142" s="58">
        <v>66</v>
      </c>
      <c r="Q142" s="59">
        <f t="shared" si="188"/>
        <v>10.56</v>
      </c>
      <c r="R142" s="59">
        <f t="shared" si="189"/>
        <v>76.56</v>
      </c>
      <c r="S142" s="65"/>
      <c r="T142" s="57">
        <v>41716</v>
      </c>
      <c r="U142" s="57">
        <v>41718</v>
      </c>
      <c r="V142" s="57"/>
      <c r="W142" s="58">
        <v>75</v>
      </c>
      <c r="X142" s="59">
        <f t="shared" si="190"/>
        <v>12</v>
      </c>
      <c r="Y142" s="59">
        <f t="shared" si="185"/>
        <v>87</v>
      </c>
      <c r="AA142" s="57"/>
      <c r="AB142" s="58"/>
      <c r="AC142" s="59"/>
      <c r="AD142" s="59"/>
    </row>
    <row r="143" spans="1:30" ht="14.25" customHeight="1">
      <c r="A143" s="57">
        <v>41719</v>
      </c>
      <c r="B143" s="57">
        <v>41723</v>
      </c>
      <c r="C143" s="57"/>
      <c r="D143" s="58">
        <v>78.83</v>
      </c>
      <c r="E143" s="59">
        <f t="shared" si="186"/>
        <v>12.6128</v>
      </c>
      <c r="F143" s="59">
        <f t="shared" ref="F143:F148" si="191">+D143+E143</f>
        <v>91.442800000000005</v>
      </c>
      <c r="H143" s="57"/>
      <c r="I143" s="58">
        <v>73.83</v>
      </c>
      <c r="J143" s="59">
        <f t="shared" si="187"/>
        <v>11.812799999999999</v>
      </c>
      <c r="K143" s="59">
        <f t="shared" ref="K143:K148" si="192">+I143+J143</f>
        <v>85.642799999999994</v>
      </c>
      <c r="M143" s="57">
        <v>41719</v>
      </c>
      <c r="N143" s="57">
        <v>41723</v>
      </c>
      <c r="O143" s="57"/>
      <c r="P143" s="58">
        <v>64.83</v>
      </c>
      <c r="Q143" s="59">
        <f t="shared" si="188"/>
        <v>10.3728</v>
      </c>
      <c r="R143" s="59">
        <f t="shared" si="189"/>
        <v>75.202799999999996</v>
      </c>
      <c r="S143" s="65"/>
      <c r="T143" s="57">
        <v>41719</v>
      </c>
      <c r="U143" s="57">
        <v>41723</v>
      </c>
      <c r="V143" s="57"/>
      <c r="W143" s="58">
        <v>73.83</v>
      </c>
      <c r="X143" s="59">
        <f t="shared" si="190"/>
        <v>11.812799999999999</v>
      </c>
      <c r="Y143" s="59">
        <f t="shared" ref="Y143:Y148" si="193">+W143+X143</f>
        <v>85.642799999999994</v>
      </c>
      <c r="AA143" s="57"/>
      <c r="AB143" s="58"/>
      <c r="AC143" s="59"/>
      <c r="AD143" s="59"/>
    </row>
    <row r="144" spans="1:30" ht="14.25" customHeight="1">
      <c r="A144" s="57">
        <v>41724</v>
      </c>
      <c r="B144" s="57">
        <v>41725</v>
      </c>
      <c r="C144" s="57"/>
      <c r="D144" s="58">
        <v>77.959999999999994</v>
      </c>
      <c r="E144" s="59">
        <f t="shared" ref="E144:E150" si="194">+D144*16%</f>
        <v>12.473599999999999</v>
      </c>
      <c r="F144" s="59">
        <f t="shared" si="191"/>
        <v>90.433599999999998</v>
      </c>
      <c r="H144" s="57"/>
      <c r="I144" s="58">
        <v>72.959999999999994</v>
      </c>
      <c r="J144" s="59">
        <f t="shared" ref="J144:J150" si="195">+I144*16%</f>
        <v>11.673599999999999</v>
      </c>
      <c r="K144" s="59">
        <f t="shared" si="192"/>
        <v>84.633599999999987</v>
      </c>
      <c r="M144" s="57">
        <v>41724</v>
      </c>
      <c r="N144" s="57">
        <v>41725</v>
      </c>
      <c r="O144" s="57"/>
      <c r="P144" s="58">
        <v>63.959999999999994</v>
      </c>
      <c r="Q144" s="59">
        <f t="shared" ref="Q144:Q150" si="196">+P144*16%</f>
        <v>10.233599999999999</v>
      </c>
      <c r="R144" s="59">
        <f t="shared" ref="R144:R149" si="197">+P144+Q144</f>
        <v>74.193599999999989</v>
      </c>
      <c r="S144" s="65"/>
      <c r="T144" s="57">
        <v>41724</v>
      </c>
      <c r="U144" s="57">
        <v>41725</v>
      </c>
      <c r="V144" s="57"/>
      <c r="W144" s="58">
        <v>72.959999999999994</v>
      </c>
      <c r="X144" s="59">
        <f t="shared" ref="X144:X150" si="198">+W144*16%</f>
        <v>11.673599999999999</v>
      </c>
      <c r="Y144" s="59">
        <f t="shared" si="193"/>
        <v>84.633599999999987</v>
      </c>
      <c r="AA144" s="57"/>
      <c r="AB144" s="58"/>
      <c r="AC144" s="59"/>
      <c r="AD144" s="59"/>
    </row>
    <row r="145" spans="1:30" ht="14.25" customHeight="1">
      <c r="A145" s="57">
        <v>41726</v>
      </c>
      <c r="B145" s="57">
        <v>41729</v>
      </c>
      <c r="C145" s="57"/>
      <c r="D145" s="58">
        <v>78.650000000000006</v>
      </c>
      <c r="E145" s="59">
        <f t="shared" si="194"/>
        <v>12.584000000000001</v>
      </c>
      <c r="F145" s="59">
        <f t="shared" si="191"/>
        <v>91.234000000000009</v>
      </c>
      <c r="H145" s="57"/>
      <c r="I145" s="58">
        <v>73.650000000000006</v>
      </c>
      <c r="J145" s="59">
        <f t="shared" si="195"/>
        <v>11.784000000000001</v>
      </c>
      <c r="K145" s="59">
        <f t="shared" si="192"/>
        <v>85.434000000000012</v>
      </c>
      <c r="M145" s="57">
        <v>41726</v>
      </c>
      <c r="N145" s="57">
        <v>41729</v>
      </c>
      <c r="O145" s="57"/>
      <c r="P145" s="58">
        <v>64.650000000000006</v>
      </c>
      <c r="Q145" s="59">
        <f t="shared" si="196"/>
        <v>10.344000000000001</v>
      </c>
      <c r="R145" s="59">
        <f t="shared" si="197"/>
        <v>74.994</v>
      </c>
      <c r="S145" s="65"/>
      <c r="T145" s="57">
        <v>41726</v>
      </c>
      <c r="U145" s="57">
        <v>41729</v>
      </c>
      <c r="V145" s="57"/>
      <c r="W145" s="58">
        <v>73.650000000000006</v>
      </c>
      <c r="X145" s="59">
        <f t="shared" si="198"/>
        <v>11.784000000000001</v>
      </c>
      <c r="Y145" s="59">
        <f t="shared" si="193"/>
        <v>85.434000000000012</v>
      </c>
      <c r="AA145" s="57"/>
      <c r="AB145" s="58"/>
      <c r="AC145" s="59"/>
      <c r="AD145" s="59"/>
    </row>
    <row r="146" spans="1:30" ht="14.25" customHeight="1">
      <c r="A146" s="57">
        <v>41730</v>
      </c>
      <c r="B146" s="57">
        <v>41732</v>
      </c>
      <c r="C146" s="57"/>
      <c r="D146" s="58">
        <v>80.400000000000006</v>
      </c>
      <c r="E146" s="59">
        <f t="shared" si="194"/>
        <v>12.864000000000001</v>
      </c>
      <c r="F146" s="59">
        <f t="shared" si="191"/>
        <v>93.26400000000001</v>
      </c>
      <c r="H146" s="57"/>
      <c r="I146" s="58">
        <v>77.400000000000006</v>
      </c>
      <c r="J146" s="59">
        <f t="shared" si="195"/>
        <v>12.384</v>
      </c>
      <c r="K146" s="59">
        <f t="shared" si="192"/>
        <v>89.784000000000006</v>
      </c>
      <c r="M146" s="57">
        <v>41730</v>
      </c>
      <c r="N146" s="57">
        <v>41732</v>
      </c>
      <c r="O146" s="57"/>
      <c r="P146" s="58">
        <v>67.400000000000006</v>
      </c>
      <c r="Q146" s="59">
        <f t="shared" si="196"/>
        <v>10.784000000000001</v>
      </c>
      <c r="R146" s="59">
        <f t="shared" si="197"/>
        <v>78.184000000000012</v>
      </c>
      <c r="S146" s="65"/>
      <c r="T146" s="57">
        <v>41730</v>
      </c>
      <c r="U146" s="57">
        <v>41732</v>
      </c>
      <c r="V146" s="57"/>
      <c r="W146" s="58">
        <v>75.400000000000006</v>
      </c>
      <c r="X146" s="59">
        <f t="shared" si="198"/>
        <v>12.064000000000002</v>
      </c>
      <c r="Y146" s="59">
        <f t="shared" si="193"/>
        <v>87.464000000000013</v>
      </c>
      <c r="AA146" s="57"/>
      <c r="AB146" s="58"/>
      <c r="AC146" s="59"/>
      <c r="AD146" s="59"/>
    </row>
    <row r="147" spans="1:30" ht="14.25" customHeight="1">
      <c r="A147" s="57">
        <v>41733</v>
      </c>
      <c r="B147" s="57">
        <v>41736</v>
      </c>
      <c r="C147" s="57"/>
      <c r="D147" s="58">
        <v>78.8</v>
      </c>
      <c r="E147" s="59">
        <f t="shared" si="194"/>
        <v>12.608000000000001</v>
      </c>
      <c r="F147" s="59">
        <f t="shared" si="191"/>
        <v>91.408000000000001</v>
      </c>
      <c r="H147" s="57"/>
      <c r="I147" s="58">
        <v>75.8</v>
      </c>
      <c r="J147" s="59">
        <f t="shared" si="195"/>
        <v>12.128</v>
      </c>
      <c r="K147" s="59">
        <f t="shared" si="192"/>
        <v>87.927999999999997</v>
      </c>
      <c r="M147" s="57">
        <v>41733</v>
      </c>
      <c r="N147" s="57">
        <v>41736</v>
      </c>
      <c r="O147" s="57"/>
      <c r="P147" s="58">
        <v>65.8</v>
      </c>
      <c r="Q147" s="59">
        <f t="shared" si="196"/>
        <v>10.528</v>
      </c>
      <c r="R147" s="59">
        <f t="shared" si="197"/>
        <v>76.328000000000003</v>
      </c>
      <c r="S147" s="65"/>
      <c r="T147" s="57">
        <v>41733</v>
      </c>
      <c r="U147" s="57">
        <v>41736</v>
      </c>
      <c r="V147" s="57"/>
      <c r="W147" s="58">
        <v>73.8</v>
      </c>
      <c r="X147" s="59">
        <f t="shared" si="198"/>
        <v>11.808</v>
      </c>
      <c r="Y147" s="59">
        <f t="shared" si="193"/>
        <v>85.608000000000004</v>
      </c>
      <c r="AA147" s="57"/>
      <c r="AB147" s="58"/>
      <c r="AC147" s="59"/>
      <c r="AD147" s="59"/>
    </row>
    <row r="148" spans="1:30" ht="14.25" customHeight="1">
      <c r="A148" s="57">
        <v>41737</v>
      </c>
      <c r="B148" s="57">
        <v>41739</v>
      </c>
      <c r="C148" s="57"/>
      <c r="D148" s="58">
        <v>80.150000000000006</v>
      </c>
      <c r="E148" s="59">
        <f t="shared" si="194"/>
        <v>12.824000000000002</v>
      </c>
      <c r="F148" s="59">
        <f t="shared" si="191"/>
        <v>92.974000000000004</v>
      </c>
      <c r="H148" s="57"/>
      <c r="I148" s="58">
        <v>77.150000000000006</v>
      </c>
      <c r="J148" s="59">
        <f t="shared" si="195"/>
        <v>12.344000000000001</v>
      </c>
      <c r="K148" s="59">
        <f t="shared" si="192"/>
        <v>89.494</v>
      </c>
      <c r="M148" s="57">
        <v>41737</v>
      </c>
      <c r="N148" s="57">
        <v>41739</v>
      </c>
      <c r="O148" s="57"/>
      <c r="P148" s="58">
        <v>67.150000000000006</v>
      </c>
      <c r="Q148" s="59">
        <f t="shared" si="196"/>
        <v>10.744000000000002</v>
      </c>
      <c r="R148" s="59">
        <f t="shared" si="197"/>
        <v>77.894000000000005</v>
      </c>
      <c r="S148" s="65"/>
      <c r="T148" s="57">
        <v>41737</v>
      </c>
      <c r="U148" s="57">
        <v>41739</v>
      </c>
      <c r="V148" s="57"/>
      <c r="W148" s="58">
        <v>75.150000000000006</v>
      </c>
      <c r="X148" s="59">
        <f t="shared" si="198"/>
        <v>12.024000000000001</v>
      </c>
      <c r="Y148" s="59">
        <f t="shared" si="193"/>
        <v>87.174000000000007</v>
      </c>
      <c r="AA148" s="57"/>
      <c r="AB148" s="58"/>
      <c r="AC148" s="59"/>
      <c r="AD148" s="59"/>
    </row>
    <row r="149" spans="1:30" ht="14.25" customHeight="1">
      <c r="A149" s="57">
        <v>41740</v>
      </c>
      <c r="B149" s="57">
        <v>41743</v>
      </c>
      <c r="C149" s="57"/>
      <c r="D149" s="58">
        <v>81.69</v>
      </c>
      <c r="E149" s="59">
        <f t="shared" si="194"/>
        <v>13.070399999999999</v>
      </c>
      <c r="F149" s="59">
        <f t="shared" ref="F149:F154" si="199">+D149+E149</f>
        <v>94.760400000000004</v>
      </c>
      <c r="H149" s="57"/>
      <c r="I149" s="58">
        <v>78.69</v>
      </c>
      <c r="J149" s="59">
        <f t="shared" si="195"/>
        <v>12.590400000000001</v>
      </c>
      <c r="K149" s="59">
        <f t="shared" ref="K149:K154" si="200">+I149+J149</f>
        <v>91.2804</v>
      </c>
      <c r="M149" s="57">
        <v>41740</v>
      </c>
      <c r="N149" s="57">
        <v>41743</v>
      </c>
      <c r="O149" s="57"/>
      <c r="P149" s="58">
        <v>68.69</v>
      </c>
      <c r="Q149" s="59">
        <f t="shared" si="196"/>
        <v>10.990399999999999</v>
      </c>
      <c r="R149" s="59">
        <f t="shared" si="197"/>
        <v>79.680399999999992</v>
      </c>
      <c r="S149" s="65"/>
      <c r="T149" s="57">
        <v>41740</v>
      </c>
      <c r="U149" s="57">
        <v>41743</v>
      </c>
      <c r="V149" s="57"/>
      <c r="W149" s="58">
        <v>76.69</v>
      </c>
      <c r="X149" s="59">
        <f t="shared" si="198"/>
        <v>12.2704</v>
      </c>
      <c r="Y149" s="59">
        <f t="shared" ref="Y149:Y154" si="201">+W149+X149</f>
        <v>88.960399999999993</v>
      </c>
      <c r="AA149" s="57"/>
      <c r="AB149" s="58"/>
      <c r="AC149" s="59"/>
      <c r="AD149" s="59"/>
    </row>
    <row r="150" spans="1:30" ht="14.25" customHeight="1">
      <c r="A150" s="57">
        <v>41744</v>
      </c>
      <c r="B150" s="57">
        <v>41746</v>
      </c>
      <c r="C150" s="57"/>
      <c r="D150" s="58">
        <v>81.37</v>
      </c>
      <c r="E150" s="59">
        <f t="shared" si="194"/>
        <v>13.019200000000001</v>
      </c>
      <c r="F150" s="59">
        <f t="shared" si="199"/>
        <v>94.389200000000002</v>
      </c>
      <c r="H150" s="57"/>
      <c r="I150" s="58">
        <v>78.37</v>
      </c>
      <c r="J150" s="59">
        <f t="shared" si="195"/>
        <v>12.539200000000001</v>
      </c>
      <c r="K150" s="59">
        <f t="shared" si="200"/>
        <v>90.909199999999998</v>
      </c>
      <c r="M150" s="57">
        <v>41744</v>
      </c>
      <c r="N150" s="57">
        <v>41746</v>
      </c>
      <c r="O150" s="57"/>
      <c r="P150" s="58">
        <v>68.37</v>
      </c>
      <c r="Q150" s="59">
        <f t="shared" si="196"/>
        <v>10.939200000000001</v>
      </c>
      <c r="R150" s="59">
        <f t="shared" ref="R150:R155" si="202">+P150+Q150</f>
        <v>79.309200000000004</v>
      </c>
      <c r="S150" s="65"/>
      <c r="T150" s="57">
        <v>41744</v>
      </c>
      <c r="U150" s="57">
        <v>41746</v>
      </c>
      <c r="V150" s="57"/>
      <c r="W150" s="58">
        <v>76.37</v>
      </c>
      <c r="X150" s="59">
        <f t="shared" si="198"/>
        <v>12.219200000000001</v>
      </c>
      <c r="Y150" s="59">
        <f t="shared" si="201"/>
        <v>88.589200000000005</v>
      </c>
      <c r="AA150" s="57"/>
      <c r="AB150" s="58"/>
      <c r="AC150" s="59"/>
      <c r="AD150" s="59"/>
    </row>
    <row r="151" spans="1:30" ht="14.25" customHeight="1">
      <c r="A151" s="57">
        <v>41747</v>
      </c>
      <c r="B151" s="57">
        <v>41750</v>
      </c>
      <c r="C151" s="57"/>
      <c r="D151" s="58">
        <v>82.73</v>
      </c>
      <c r="E151" s="59">
        <f t="shared" ref="E151:E157" si="203">+D151*16%</f>
        <v>13.236800000000001</v>
      </c>
      <c r="F151" s="59">
        <f t="shared" si="199"/>
        <v>95.966800000000006</v>
      </c>
      <c r="H151" s="57"/>
      <c r="I151" s="58">
        <v>79.73</v>
      </c>
      <c r="J151" s="59">
        <f t="shared" ref="J151:J157" si="204">+I151*16%</f>
        <v>12.7568</v>
      </c>
      <c r="K151" s="59">
        <f t="shared" si="200"/>
        <v>92.486800000000002</v>
      </c>
      <c r="M151" s="57">
        <v>41747</v>
      </c>
      <c r="N151" s="57">
        <v>41750</v>
      </c>
      <c r="O151" s="57"/>
      <c r="P151" s="58">
        <v>69.73</v>
      </c>
      <c r="Q151" s="59">
        <f t="shared" ref="Q151:Q157" si="205">+P151*16%</f>
        <v>11.1568</v>
      </c>
      <c r="R151" s="59">
        <f t="shared" si="202"/>
        <v>80.886800000000008</v>
      </c>
      <c r="S151" s="65"/>
      <c r="T151" s="57">
        <v>41747</v>
      </c>
      <c r="U151" s="57">
        <v>41750</v>
      </c>
      <c r="V151" s="57"/>
      <c r="W151" s="58">
        <v>77.73</v>
      </c>
      <c r="X151" s="59">
        <f t="shared" ref="X151:X157" si="206">+W151*16%</f>
        <v>12.436800000000002</v>
      </c>
      <c r="Y151" s="59">
        <f t="shared" si="201"/>
        <v>90.166800000000009</v>
      </c>
      <c r="AA151" s="57"/>
      <c r="AB151" s="58"/>
      <c r="AC151" s="59"/>
      <c r="AD151" s="59"/>
    </row>
    <row r="152" spans="1:30" ht="14.25" customHeight="1">
      <c r="A152" s="57">
        <v>41751</v>
      </c>
      <c r="B152" s="57">
        <v>41753</v>
      </c>
      <c r="C152" s="57"/>
      <c r="D152" s="58">
        <v>82.71</v>
      </c>
      <c r="E152" s="59">
        <f t="shared" si="203"/>
        <v>13.233599999999999</v>
      </c>
      <c r="F152" s="59">
        <f t="shared" si="199"/>
        <v>95.943599999999989</v>
      </c>
      <c r="H152" s="57"/>
      <c r="I152" s="58">
        <v>79.709999999999994</v>
      </c>
      <c r="J152" s="59">
        <f t="shared" si="204"/>
        <v>12.753599999999999</v>
      </c>
      <c r="K152" s="59">
        <f t="shared" si="200"/>
        <v>92.463599999999985</v>
      </c>
      <c r="M152" s="57">
        <v>41751</v>
      </c>
      <c r="N152" s="57">
        <v>41753</v>
      </c>
      <c r="O152" s="57"/>
      <c r="P152" s="58">
        <v>69.709999999999994</v>
      </c>
      <c r="Q152" s="59">
        <f t="shared" si="205"/>
        <v>11.153599999999999</v>
      </c>
      <c r="R152" s="59">
        <f t="shared" si="202"/>
        <v>80.863599999999991</v>
      </c>
      <c r="S152" s="65"/>
      <c r="T152" s="57">
        <v>41751</v>
      </c>
      <c r="U152" s="57">
        <v>41753</v>
      </c>
      <c r="V152" s="57"/>
      <c r="W152" s="58">
        <v>77.709999999999994</v>
      </c>
      <c r="X152" s="59">
        <f t="shared" si="206"/>
        <v>12.433599999999998</v>
      </c>
      <c r="Y152" s="59">
        <f t="shared" si="201"/>
        <v>90.143599999999992</v>
      </c>
      <c r="AA152" s="57"/>
      <c r="AB152" s="58"/>
      <c r="AC152" s="59"/>
      <c r="AD152" s="59"/>
    </row>
    <row r="153" spans="1:30" ht="14.25" customHeight="1">
      <c r="A153" s="57">
        <v>41754</v>
      </c>
      <c r="B153" s="57">
        <v>41757</v>
      </c>
      <c r="C153" s="57"/>
      <c r="D153" s="58">
        <v>83.13</v>
      </c>
      <c r="E153" s="59">
        <f t="shared" si="203"/>
        <v>13.300799999999999</v>
      </c>
      <c r="F153" s="59">
        <f t="shared" si="199"/>
        <v>96.430799999999991</v>
      </c>
      <c r="H153" s="57"/>
      <c r="I153" s="58">
        <v>80.13</v>
      </c>
      <c r="J153" s="59">
        <f t="shared" si="204"/>
        <v>12.8208</v>
      </c>
      <c r="K153" s="59">
        <f t="shared" si="200"/>
        <v>92.950800000000001</v>
      </c>
      <c r="M153" s="57">
        <v>41754</v>
      </c>
      <c r="N153" s="57">
        <v>41757</v>
      </c>
      <c r="O153" s="57"/>
      <c r="P153" s="58">
        <v>70.13</v>
      </c>
      <c r="Q153" s="59">
        <f t="shared" si="205"/>
        <v>11.220799999999999</v>
      </c>
      <c r="R153" s="59">
        <f t="shared" si="202"/>
        <v>81.350799999999992</v>
      </c>
      <c r="S153" s="65"/>
      <c r="T153" s="57">
        <v>41754</v>
      </c>
      <c r="U153" s="57">
        <v>41757</v>
      </c>
      <c r="V153" s="57"/>
      <c r="W153" s="58">
        <v>78.13</v>
      </c>
      <c r="X153" s="59">
        <f t="shared" si="206"/>
        <v>12.5008</v>
      </c>
      <c r="Y153" s="59">
        <f t="shared" si="201"/>
        <v>90.630799999999994</v>
      </c>
      <c r="AA153" s="57"/>
      <c r="AB153" s="58"/>
      <c r="AC153" s="59"/>
      <c r="AD153" s="59"/>
    </row>
    <row r="154" spans="1:30" ht="14.25" customHeight="1">
      <c r="A154" s="57">
        <v>41758</v>
      </c>
      <c r="B154" s="57">
        <v>41760</v>
      </c>
      <c r="C154" s="57"/>
      <c r="D154" s="58">
        <v>82.93</v>
      </c>
      <c r="E154" s="59">
        <f t="shared" si="203"/>
        <v>13.268800000000001</v>
      </c>
      <c r="F154" s="59">
        <f t="shared" si="199"/>
        <v>96.198800000000006</v>
      </c>
      <c r="H154" s="57"/>
      <c r="I154" s="58">
        <v>79.930000000000007</v>
      </c>
      <c r="J154" s="59">
        <f t="shared" si="204"/>
        <v>12.788800000000002</v>
      </c>
      <c r="K154" s="59">
        <f t="shared" si="200"/>
        <v>92.718800000000016</v>
      </c>
      <c r="M154" s="57">
        <v>41758</v>
      </c>
      <c r="N154" s="57">
        <v>41760</v>
      </c>
      <c r="O154" s="57"/>
      <c r="P154" s="58">
        <v>69.930000000000007</v>
      </c>
      <c r="Q154" s="59">
        <f t="shared" si="205"/>
        <v>11.188800000000001</v>
      </c>
      <c r="R154" s="59">
        <f t="shared" si="202"/>
        <v>81.118800000000007</v>
      </c>
      <c r="S154" s="65"/>
      <c r="T154" s="57">
        <v>41758</v>
      </c>
      <c r="U154" s="57">
        <v>41760</v>
      </c>
      <c r="V154" s="57"/>
      <c r="W154" s="58">
        <v>77.930000000000007</v>
      </c>
      <c r="X154" s="59">
        <f t="shared" si="206"/>
        <v>12.468800000000002</v>
      </c>
      <c r="Y154" s="59">
        <f t="shared" si="201"/>
        <v>90.398800000000008</v>
      </c>
      <c r="AA154" s="57"/>
      <c r="AB154" s="58"/>
      <c r="AC154" s="59"/>
      <c r="AD154" s="59"/>
    </row>
    <row r="155" spans="1:30" ht="14.25" customHeight="1">
      <c r="A155" s="57">
        <v>41761</v>
      </c>
      <c r="B155" s="57">
        <v>41761</v>
      </c>
      <c r="C155" s="57"/>
      <c r="D155" s="58">
        <v>82.3</v>
      </c>
      <c r="E155" s="59">
        <f t="shared" si="203"/>
        <v>13.167999999999999</v>
      </c>
      <c r="F155" s="59">
        <f t="shared" ref="F155:F160" si="207">+D155+E155</f>
        <v>95.467999999999989</v>
      </c>
      <c r="H155" s="57"/>
      <c r="I155" s="58">
        <v>79.3</v>
      </c>
      <c r="J155" s="59">
        <f t="shared" si="204"/>
        <v>12.688000000000001</v>
      </c>
      <c r="K155" s="59">
        <f t="shared" ref="K155:K160" si="208">+I155+J155</f>
        <v>91.988</v>
      </c>
      <c r="M155" s="57">
        <v>41761</v>
      </c>
      <c r="N155" s="57">
        <v>41761</v>
      </c>
      <c r="O155" s="57"/>
      <c r="P155" s="58">
        <v>69.3</v>
      </c>
      <c r="Q155" s="59">
        <f t="shared" si="205"/>
        <v>11.087999999999999</v>
      </c>
      <c r="R155" s="59">
        <f t="shared" si="202"/>
        <v>80.387999999999991</v>
      </c>
      <c r="S155" s="65"/>
      <c r="T155" s="57">
        <v>41761</v>
      </c>
      <c r="U155" s="57">
        <v>41761</v>
      </c>
      <c r="V155" s="57"/>
      <c r="W155" s="58">
        <v>77.3</v>
      </c>
      <c r="X155" s="59">
        <f t="shared" si="206"/>
        <v>12.368</v>
      </c>
      <c r="Y155" s="59">
        <f t="shared" ref="Y155:Y160" si="209">+W155+X155</f>
        <v>89.667999999999992</v>
      </c>
      <c r="AA155" s="57"/>
      <c r="AB155" s="58"/>
      <c r="AC155" s="59"/>
      <c r="AD155" s="59"/>
    </row>
    <row r="156" spans="1:30" ht="14.25" customHeight="1">
      <c r="A156" s="57">
        <v>41762</v>
      </c>
      <c r="B156" s="57">
        <v>41764</v>
      </c>
      <c r="C156" s="57"/>
      <c r="D156" s="58">
        <v>81.22</v>
      </c>
      <c r="E156" s="59">
        <f t="shared" si="203"/>
        <v>12.995200000000001</v>
      </c>
      <c r="F156" s="59">
        <f t="shared" si="207"/>
        <v>94.215199999999996</v>
      </c>
      <c r="H156" s="57"/>
      <c r="I156" s="58">
        <v>78.22</v>
      </c>
      <c r="J156" s="59">
        <f t="shared" si="204"/>
        <v>12.5152</v>
      </c>
      <c r="K156" s="59">
        <f t="shared" si="208"/>
        <v>90.735199999999992</v>
      </c>
      <c r="M156" s="57">
        <v>41762</v>
      </c>
      <c r="N156" s="57">
        <v>41764</v>
      </c>
      <c r="O156" s="57"/>
      <c r="P156" s="58">
        <v>68.22</v>
      </c>
      <c r="Q156" s="59">
        <f t="shared" si="205"/>
        <v>10.9152</v>
      </c>
      <c r="R156" s="59">
        <f t="shared" ref="R156:R161" si="210">+P156+Q156</f>
        <v>79.135199999999998</v>
      </c>
      <c r="S156" s="65"/>
      <c r="T156" s="57">
        <v>41762</v>
      </c>
      <c r="U156" s="57">
        <v>41764</v>
      </c>
      <c r="V156" s="57"/>
      <c r="W156" s="58">
        <v>75.72</v>
      </c>
      <c r="X156" s="59">
        <f t="shared" si="206"/>
        <v>12.1152</v>
      </c>
      <c r="Y156" s="59">
        <f t="shared" si="209"/>
        <v>87.8352</v>
      </c>
      <c r="AA156" s="57"/>
      <c r="AB156" s="58"/>
      <c r="AC156" s="59"/>
      <c r="AD156" s="59"/>
    </row>
    <row r="157" spans="1:30" ht="14.25" customHeight="1">
      <c r="A157" s="57">
        <v>41765</v>
      </c>
      <c r="B157" s="57">
        <v>41767</v>
      </c>
      <c r="C157" s="57"/>
      <c r="D157" s="58">
        <v>82.18</v>
      </c>
      <c r="E157" s="59">
        <f t="shared" si="203"/>
        <v>13.148800000000001</v>
      </c>
      <c r="F157" s="59">
        <f t="shared" si="207"/>
        <v>95.328800000000001</v>
      </c>
      <c r="H157" s="57"/>
      <c r="I157" s="58">
        <v>79.180000000000007</v>
      </c>
      <c r="J157" s="59">
        <f t="shared" si="204"/>
        <v>12.668800000000001</v>
      </c>
      <c r="K157" s="59">
        <f t="shared" si="208"/>
        <v>91.848800000000011</v>
      </c>
      <c r="M157" s="57">
        <v>41765</v>
      </c>
      <c r="N157" s="57">
        <v>41767</v>
      </c>
      <c r="O157" s="57"/>
      <c r="P157" s="58">
        <v>69.180000000000007</v>
      </c>
      <c r="Q157" s="59">
        <f t="shared" si="205"/>
        <v>11.068800000000001</v>
      </c>
      <c r="R157" s="59">
        <f t="shared" si="210"/>
        <v>80.248800000000003</v>
      </c>
      <c r="S157" s="65"/>
      <c r="T157" s="57">
        <v>41765</v>
      </c>
      <c r="U157" s="57">
        <v>41767</v>
      </c>
      <c r="V157" s="57"/>
      <c r="W157" s="58">
        <v>76.680000000000007</v>
      </c>
      <c r="X157" s="59">
        <f t="shared" si="206"/>
        <v>12.268800000000001</v>
      </c>
      <c r="Y157" s="59">
        <f t="shared" si="209"/>
        <v>88.948800000000006</v>
      </c>
      <c r="AA157" s="57"/>
      <c r="AB157" s="58"/>
      <c r="AC157" s="59"/>
      <c r="AD157" s="59"/>
    </row>
    <row r="158" spans="1:30" ht="14.25" customHeight="1">
      <c r="A158" s="57">
        <v>41768</v>
      </c>
      <c r="B158" s="57">
        <v>41771</v>
      </c>
      <c r="C158" s="57"/>
      <c r="D158" s="58">
        <v>83.25</v>
      </c>
      <c r="E158" s="59">
        <f t="shared" ref="E158:E163" si="211">+D158*16%</f>
        <v>13.32</v>
      </c>
      <c r="F158" s="59">
        <f t="shared" si="207"/>
        <v>96.57</v>
      </c>
      <c r="H158" s="57"/>
      <c r="I158" s="58">
        <v>80.25</v>
      </c>
      <c r="J158" s="59">
        <f t="shared" ref="J158:J163" si="212">+I158*16%</f>
        <v>12.84</v>
      </c>
      <c r="K158" s="59">
        <f t="shared" si="208"/>
        <v>93.09</v>
      </c>
      <c r="M158" s="57">
        <v>41768</v>
      </c>
      <c r="N158" s="57">
        <v>41771</v>
      </c>
      <c r="O158" s="57"/>
      <c r="P158" s="58">
        <v>70.25</v>
      </c>
      <c r="Q158" s="59">
        <f t="shared" ref="Q158:Q163" si="213">+P158*16%</f>
        <v>11.24</v>
      </c>
      <c r="R158" s="59">
        <f t="shared" si="210"/>
        <v>81.489999999999995</v>
      </c>
      <c r="S158" s="65"/>
      <c r="T158" s="57">
        <v>41768</v>
      </c>
      <c r="U158" s="57">
        <v>41771</v>
      </c>
      <c r="V158" s="57"/>
      <c r="W158" s="58">
        <v>77.75</v>
      </c>
      <c r="X158" s="59">
        <f t="shared" ref="X158:X163" si="214">+W158*16%</f>
        <v>12.44</v>
      </c>
      <c r="Y158" s="59">
        <f t="shared" si="209"/>
        <v>90.19</v>
      </c>
      <c r="AA158" s="57"/>
      <c r="AB158" s="58"/>
      <c r="AC158" s="59"/>
      <c r="AD158" s="59"/>
    </row>
    <row r="159" spans="1:30" ht="14.25" customHeight="1">
      <c r="A159" s="57">
        <v>41772</v>
      </c>
      <c r="B159" s="57">
        <v>41774</v>
      </c>
      <c r="C159" s="57"/>
      <c r="D159" s="58">
        <v>83.08</v>
      </c>
      <c r="E159" s="59">
        <f t="shared" si="211"/>
        <v>13.2928</v>
      </c>
      <c r="F159" s="59">
        <f t="shared" si="207"/>
        <v>96.372799999999998</v>
      </c>
      <c r="H159" s="57"/>
      <c r="I159" s="58">
        <v>80.08</v>
      </c>
      <c r="J159" s="59">
        <f t="shared" si="212"/>
        <v>12.812799999999999</v>
      </c>
      <c r="K159" s="59">
        <f t="shared" si="208"/>
        <v>92.892799999999994</v>
      </c>
      <c r="M159" s="57">
        <v>41772</v>
      </c>
      <c r="N159" s="57">
        <v>41774</v>
      </c>
      <c r="O159" s="57"/>
      <c r="P159" s="58">
        <v>70.08</v>
      </c>
      <c r="Q159" s="59">
        <f t="shared" si="213"/>
        <v>11.2128</v>
      </c>
      <c r="R159" s="59">
        <f t="shared" si="210"/>
        <v>81.2928</v>
      </c>
      <c r="S159" s="65"/>
      <c r="T159" s="57">
        <v>41772</v>
      </c>
      <c r="U159" s="57">
        <v>41774</v>
      </c>
      <c r="V159" s="57"/>
      <c r="W159" s="58">
        <v>77.58</v>
      </c>
      <c r="X159" s="59">
        <f t="shared" si="214"/>
        <v>12.412800000000001</v>
      </c>
      <c r="Y159" s="59">
        <f t="shared" si="209"/>
        <v>89.992800000000003</v>
      </c>
      <c r="AA159" s="57"/>
      <c r="AB159" s="58"/>
      <c r="AC159" s="59"/>
      <c r="AD159" s="59"/>
    </row>
    <row r="160" spans="1:30" ht="14.25" customHeight="1">
      <c r="A160" s="57">
        <v>41775</v>
      </c>
      <c r="B160" s="57">
        <v>41778</v>
      </c>
      <c r="C160" s="57" t="s">
        <v>30</v>
      </c>
      <c r="D160" s="58">
        <v>83.95</v>
      </c>
      <c r="E160" s="59">
        <f t="shared" si="211"/>
        <v>13.432</v>
      </c>
      <c r="F160" s="59">
        <f t="shared" si="207"/>
        <v>97.382000000000005</v>
      </c>
      <c r="H160" s="57" t="s">
        <v>31</v>
      </c>
      <c r="I160" s="58">
        <v>80.95</v>
      </c>
      <c r="J160" s="59">
        <f t="shared" si="212"/>
        <v>12.952</v>
      </c>
      <c r="K160" s="59">
        <f t="shared" si="208"/>
        <v>93.902000000000001</v>
      </c>
      <c r="M160" s="57">
        <v>41775</v>
      </c>
      <c r="N160" s="57">
        <v>41778</v>
      </c>
      <c r="O160" s="57" t="s">
        <v>32</v>
      </c>
      <c r="P160" s="58">
        <v>70.95</v>
      </c>
      <c r="Q160" s="59">
        <f t="shared" si="213"/>
        <v>11.352</v>
      </c>
      <c r="R160" s="59">
        <f t="shared" si="210"/>
        <v>82.302000000000007</v>
      </c>
      <c r="S160" s="65"/>
      <c r="T160" s="57">
        <v>41775</v>
      </c>
      <c r="U160" s="57">
        <v>41778</v>
      </c>
      <c r="V160" s="57" t="s">
        <v>33</v>
      </c>
      <c r="W160" s="58">
        <v>78.45</v>
      </c>
      <c r="X160" s="59">
        <f t="shared" si="214"/>
        <v>12.552000000000001</v>
      </c>
      <c r="Y160" s="59">
        <f t="shared" si="209"/>
        <v>91.00200000000001</v>
      </c>
      <c r="AA160" s="57"/>
      <c r="AB160" s="58"/>
      <c r="AC160" s="59"/>
      <c r="AD160" s="59"/>
    </row>
    <row r="161" spans="1:30" ht="14.25" customHeight="1">
      <c r="A161" s="57">
        <v>41779</v>
      </c>
      <c r="B161" s="57">
        <v>41781</v>
      </c>
      <c r="C161" s="57" t="s">
        <v>30</v>
      </c>
      <c r="D161" s="58">
        <v>83.49</v>
      </c>
      <c r="E161" s="59">
        <f t="shared" si="211"/>
        <v>13.3584</v>
      </c>
      <c r="F161" s="59">
        <f t="shared" ref="F161:F166" si="215">+D161+E161</f>
        <v>96.848399999999998</v>
      </c>
      <c r="H161" s="57" t="s">
        <v>31</v>
      </c>
      <c r="I161" s="58">
        <v>80.489999999999995</v>
      </c>
      <c r="J161" s="59">
        <f t="shared" si="212"/>
        <v>12.878399999999999</v>
      </c>
      <c r="K161" s="59">
        <f t="shared" ref="K161:K166" si="216">+I161+J161</f>
        <v>93.368399999999994</v>
      </c>
      <c r="M161" s="57">
        <v>41779</v>
      </c>
      <c r="N161" s="57">
        <v>41781</v>
      </c>
      <c r="O161" s="57" t="s">
        <v>32</v>
      </c>
      <c r="P161" s="58">
        <v>70.489999999999995</v>
      </c>
      <c r="Q161" s="59">
        <f t="shared" si="213"/>
        <v>11.2784</v>
      </c>
      <c r="R161" s="59">
        <f t="shared" si="210"/>
        <v>81.7684</v>
      </c>
      <c r="S161" s="65"/>
      <c r="T161" s="57">
        <v>41779</v>
      </c>
      <c r="U161" s="57">
        <v>41781</v>
      </c>
      <c r="V161" s="57" t="s">
        <v>33</v>
      </c>
      <c r="W161" s="58">
        <v>77.989999999999995</v>
      </c>
      <c r="X161" s="59">
        <f t="shared" si="214"/>
        <v>12.478399999999999</v>
      </c>
      <c r="Y161" s="59">
        <f t="shared" ref="Y161:Y166" si="217">+W161+X161</f>
        <v>90.468399999999988</v>
      </c>
      <c r="AA161" s="57"/>
      <c r="AB161" s="58"/>
      <c r="AC161" s="59"/>
      <c r="AD161" s="59"/>
    </row>
    <row r="162" spans="1:30" ht="14.25" customHeight="1">
      <c r="A162" s="57">
        <v>41782</v>
      </c>
      <c r="B162" s="57">
        <v>41785</v>
      </c>
      <c r="C162" s="57" t="s">
        <v>30</v>
      </c>
      <c r="D162" s="58">
        <v>82.61</v>
      </c>
      <c r="E162" s="59">
        <f t="shared" si="211"/>
        <v>13.217600000000001</v>
      </c>
      <c r="F162" s="59">
        <f t="shared" si="215"/>
        <v>95.827600000000004</v>
      </c>
      <c r="H162" s="57" t="s">
        <v>31</v>
      </c>
      <c r="I162" s="58">
        <v>79.61</v>
      </c>
      <c r="J162" s="59">
        <f t="shared" si="212"/>
        <v>12.7376</v>
      </c>
      <c r="K162" s="59">
        <f t="shared" si="216"/>
        <v>92.3476</v>
      </c>
      <c r="M162" s="57">
        <v>41782</v>
      </c>
      <c r="N162" s="57">
        <v>41785</v>
      </c>
      <c r="O162" s="57" t="s">
        <v>32</v>
      </c>
      <c r="P162" s="58">
        <v>69.61</v>
      </c>
      <c r="Q162" s="59">
        <f t="shared" si="213"/>
        <v>11.137600000000001</v>
      </c>
      <c r="R162" s="59">
        <f t="shared" ref="R162:R167" si="218">+P162+Q162</f>
        <v>80.747600000000006</v>
      </c>
      <c r="S162" s="65"/>
      <c r="T162" s="57">
        <v>41782</v>
      </c>
      <c r="U162" s="57">
        <v>41785</v>
      </c>
      <c r="V162" s="57" t="s">
        <v>33</v>
      </c>
      <c r="W162" s="58">
        <v>77.11</v>
      </c>
      <c r="X162" s="59">
        <f t="shared" si="214"/>
        <v>12.3376</v>
      </c>
      <c r="Y162" s="59">
        <f t="shared" si="217"/>
        <v>89.447599999999994</v>
      </c>
      <c r="AA162" s="57"/>
      <c r="AB162" s="58"/>
      <c r="AC162" s="59"/>
      <c r="AD162" s="59"/>
    </row>
    <row r="163" spans="1:30" ht="14.25" customHeight="1">
      <c r="A163" s="57">
        <v>41786</v>
      </c>
      <c r="B163" s="57">
        <v>41788</v>
      </c>
      <c r="C163" s="57" t="s">
        <v>30</v>
      </c>
      <c r="D163" s="58">
        <v>82.5</v>
      </c>
      <c r="E163" s="59">
        <f t="shared" si="211"/>
        <v>13.200000000000001</v>
      </c>
      <c r="F163" s="59">
        <f t="shared" si="215"/>
        <v>95.7</v>
      </c>
      <c r="H163" s="57" t="s">
        <v>31</v>
      </c>
      <c r="I163" s="58">
        <v>79.5</v>
      </c>
      <c r="J163" s="59">
        <f t="shared" si="212"/>
        <v>12.72</v>
      </c>
      <c r="K163" s="59">
        <f t="shared" si="216"/>
        <v>92.22</v>
      </c>
      <c r="M163" s="57">
        <v>41786</v>
      </c>
      <c r="N163" s="57">
        <v>41788</v>
      </c>
      <c r="O163" s="57" t="s">
        <v>32</v>
      </c>
      <c r="P163" s="58">
        <v>69.5</v>
      </c>
      <c r="Q163" s="59">
        <f t="shared" si="213"/>
        <v>11.120000000000001</v>
      </c>
      <c r="R163" s="59">
        <f t="shared" si="218"/>
        <v>80.62</v>
      </c>
      <c r="S163" s="65"/>
      <c r="T163" s="57">
        <v>41786</v>
      </c>
      <c r="U163" s="57">
        <v>41788</v>
      </c>
      <c r="V163" s="57" t="s">
        <v>33</v>
      </c>
      <c r="W163" s="58">
        <v>77</v>
      </c>
      <c r="X163" s="59">
        <f t="shared" si="214"/>
        <v>12.32</v>
      </c>
      <c r="Y163" s="59">
        <f t="shared" si="217"/>
        <v>89.32</v>
      </c>
      <c r="AA163" s="57"/>
      <c r="AB163" s="58"/>
      <c r="AC163" s="59"/>
      <c r="AD163" s="59"/>
    </row>
    <row r="164" spans="1:30" ht="14.25" customHeight="1">
      <c r="A164" s="57">
        <v>41789</v>
      </c>
      <c r="B164" s="57">
        <v>41790</v>
      </c>
      <c r="C164" s="57" t="s">
        <v>30</v>
      </c>
      <c r="D164" s="58">
        <v>83.19</v>
      </c>
      <c r="E164" s="59">
        <f t="shared" ref="E164:E170" si="219">+D164*16%</f>
        <v>13.3104</v>
      </c>
      <c r="F164" s="59">
        <f t="shared" si="215"/>
        <v>96.500399999999999</v>
      </c>
      <c r="H164" s="57" t="s">
        <v>31</v>
      </c>
      <c r="I164" s="58">
        <v>80.19</v>
      </c>
      <c r="J164" s="59">
        <f t="shared" ref="J164:J170" si="220">+I164*16%</f>
        <v>12.830399999999999</v>
      </c>
      <c r="K164" s="59">
        <f t="shared" si="216"/>
        <v>93.020399999999995</v>
      </c>
      <c r="M164" s="57">
        <v>41789</v>
      </c>
      <c r="N164" s="57">
        <v>41790</v>
      </c>
      <c r="O164" s="57" t="s">
        <v>32</v>
      </c>
      <c r="P164" s="58">
        <v>70.19</v>
      </c>
      <c r="Q164" s="59">
        <f t="shared" ref="Q164:Q170" si="221">+P164*16%</f>
        <v>11.230399999999999</v>
      </c>
      <c r="R164" s="59">
        <f t="shared" si="218"/>
        <v>81.420400000000001</v>
      </c>
      <c r="S164" s="65"/>
      <c r="T164" s="57">
        <v>41789</v>
      </c>
      <c r="U164" s="57">
        <v>41790</v>
      </c>
      <c r="V164" s="57" t="s">
        <v>33</v>
      </c>
      <c r="W164" s="58">
        <v>77.69</v>
      </c>
      <c r="X164" s="59">
        <f t="shared" ref="X164:X170" si="222">+W164*16%</f>
        <v>12.430400000000001</v>
      </c>
      <c r="Y164" s="59">
        <f t="shared" si="217"/>
        <v>90.120400000000004</v>
      </c>
      <c r="AA164" s="57"/>
      <c r="AB164" s="58"/>
      <c r="AC164" s="59"/>
      <c r="AD164" s="59"/>
    </row>
    <row r="165" spans="1:30" ht="45" customHeight="1">
      <c r="A165" s="76">
        <v>41791</v>
      </c>
      <c r="B165" s="76">
        <v>41793</v>
      </c>
      <c r="C165" s="77" t="s">
        <v>35</v>
      </c>
      <c r="D165" s="78">
        <v>81.19</v>
      </c>
      <c r="E165" s="79">
        <f t="shared" si="219"/>
        <v>12.990399999999999</v>
      </c>
      <c r="F165" s="79">
        <f t="shared" si="215"/>
        <v>94.180399999999992</v>
      </c>
      <c r="H165" s="80" t="s">
        <v>36</v>
      </c>
      <c r="I165" s="78">
        <v>80.19</v>
      </c>
      <c r="J165" s="79">
        <f t="shared" si="220"/>
        <v>12.830399999999999</v>
      </c>
      <c r="K165" s="79">
        <f t="shared" si="216"/>
        <v>93.020399999999995</v>
      </c>
      <c r="M165" s="76">
        <v>41791</v>
      </c>
      <c r="N165" s="76">
        <v>41793</v>
      </c>
      <c r="O165" s="80" t="s">
        <v>37</v>
      </c>
      <c r="P165" s="78">
        <v>69.19</v>
      </c>
      <c r="Q165" s="79">
        <f t="shared" si="221"/>
        <v>11.070399999999999</v>
      </c>
      <c r="R165" s="79">
        <f t="shared" si="218"/>
        <v>80.260400000000004</v>
      </c>
      <c r="S165" s="129"/>
      <c r="T165" s="76">
        <v>41791</v>
      </c>
      <c r="U165" s="76">
        <v>41793</v>
      </c>
      <c r="V165" s="80" t="s">
        <v>38</v>
      </c>
      <c r="W165" s="78">
        <v>77.69</v>
      </c>
      <c r="X165" s="79">
        <f t="shared" si="222"/>
        <v>12.430400000000001</v>
      </c>
      <c r="Y165" s="79">
        <f t="shared" si="217"/>
        <v>90.120400000000004</v>
      </c>
      <c r="AA165" s="57"/>
      <c r="AB165" s="58"/>
      <c r="AC165" s="59"/>
      <c r="AD165" s="59"/>
    </row>
    <row r="166" spans="1:30" ht="45" customHeight="1">
      <c r="A166" s="76">
        <v>41794</v>
      </c>
      <c r="B166" s="76">
        <v>41795</v>
      </c>
      <c r="C166" s="77" t="s">
        <v>35</v>
      </c>
      <c r="D166" s="78">
        <v>80.650000000000006</v>
      </c>
      <c r="E166" s="79">
        <f t="shared" si="219"/>
        <v>12.904000000000002</v>
      </c>
      <c r="F166" s="79">
        <f t="shared" si="215"/>
        <v>93.554000000000002</v>
      </c>
      <c r="H166" s="80" t="s">
        <v>36</v>
      </c>
      <c r="I166" s="78">
        <v>79.650000000000006</v>
      </c>
      <c r="J166" s="79">
        <f t="shared" si="220"/>
        <v>12.744000000000002</v>
      </c>
      <c r="K166" s="79">
        <f t="shared" si="216"/>
        <v>92.394000000000005</v>
      </c>
      <c r="M166" s="76">
        <v>41794</v>
      </c>
      <c r="N166" s="76">
        <v>41795</v>
      </c>
      <c r="O166" s="80" t="s">
        <v>37</v>
      </c>
      <c r="P166" s="78">
        <v>68.650000000000006</v>
      </c>
      <c r="Q166" s="79">
        <f t="shared" si="221"/>
        <v>10.984000000000002</v>
      </c>
      <c r="R166" s="79">
        <f t="shared" si="218"/>
        <v>79.634000000000015</v>
      </c>
      <c r="S166" s="129"/>
      <c r="T166" s="76">
        <v>41794</v>
      </c>
      <c r="U166" s="76">
        <v>41795</v>
      </c>
      <c r="V166" s="80" t="s">
        <v>38</v>
      </c>
      <c r="W166" s="78">
        <v>77.150000000000006</v>
      </c>
      <c r="X166" s="79">
        <f t="shared" si="222"/>
        <v>12.344000000000001</v>
      </c>
      <c r="Y166" s="79">
        <f t="shared" si="217"/>
        <v>89.494</v>
      </c>
      <c r="AA166" s="57"/>
      <c r="AB166" s="58"/>
      <c r="AC166" s="59"/>
      <c r="AD166" s="59"/>
    </row>
    <row r="167" spans="1:30" ht="45" customHeight="1">
      <c r="A167" s="76">
        <v>41796</v>
      </c>
      <c r="B167" s="76">
        <v>41799</v>
      </c>
      <c r="C167" s="77" t="s">
        <v>35</v>
      </c>
      <c r="D167" s="78">
        <v>80.59</v>
      </c>
      <c r="E167" s="79">
        <f t="shared" si="219"/>
        <v>12.894400000000001</v>
      </c>
      <c r="F167" s="79">
        <f t="shared" ref="F167:F172" si="223">+D167+E167</f>
        <v>93.484400000000008</v>
      </c>
      <c r="H167" s="80" t="s">
        <v>36</v>
      </c>
      <c r="I167" s="78">
        <v>79.59</v>
      </c>
      <c r="J167" s="79">
        <f t="shared" si="220"/>
        <v>12.734400000000001</v>
      </c>
      <c r="K167" s="79">
        <f t="shared" ref="K167:K172" si="224">+I167+J167</f>
        <v>92.324399999999997</v>
      </c>
      <c r="M167" s="76">
        <v>41796</v>
      </c>
      <c r="N167" s="76">
        <v>41799</v>
      </c>
      <c r="O167" s="80" t="s">
        <v>37</v>
      </c>
      <c r="P167" s="78">
        <v>68.59</v>
      </c>
      <c r="Q167" s="79">
        <f t="shared" si="221"/>
        <v>10.974400000000001</v>
      </c>
      <c r="R167" s="79">
        <f t="shared" si="218"/>
        <v>79.564400000000006</v>
      </c>
      <c r="S167" s="129"/>
      <c r="T167" s="76">
        <v>41796</v>
      </c>
      <c r="U167" s="76">
        <v>41799</v>
      </c>
      <c r="V167" s="80" t="s">
        <v>38</v>
      </c>
      <c r="W167" s="78">
        <v>77.09</v>
      </c>
      <c r="X167" s="79">
        <f t="shared" si="222"/>
        <v>12.3344</v>
      </c>
      <c r="Y167" s="79">
        <f t="shared" ref="Y167:Y172" si="225">+W167+X167</f>
        <v>89.424400000000006</v>
      </c>
      <c r="AA167" s="57"/>
      <c r="AB167" s="58"/>
      <c r="AC167" s="59"/>
      <c r="AD167" s="59"/>
    </row>
    <row r="168" spans="1:30" ht="45" customHeight="1">
      <c r="A168" s="76">
        <v>41800</v>
      </c>
      <c r="B168" s="76">
        <v>41802</v>
      </c>
      <c r="C168" s="77" t="s">
        <v>35</v>
      </c>
      <c r="D168" s="78">
        <v>79.56</v>
      </c>
      <c r="E168" s="79">
        <f t="shared" si="219"/>
        <v>12.729600000000001</v>
      </c>
      <c r="F168" s="79">
        <f t="shared" si="223"/>
        <v>92.289600000000007</v>
      </c>
      <c r="H168" s="80" t="s">
        <v>36</v>
      </c>
      <c r="I168" s="78">
        <v>78.56</v>
      </c>
      <c r="J168" s="79">
        <f t="shared" si="220"/>
        <v>12.569600000000001</v>
      </c>
      <c r="K168" s="79">
        <f t="shared" si="224"/>
        <v>91.129600000000011</v>
      </c>
      <c r="M168" s="76">
        <v>41800</v>
      </c>
      <c r="N168" s="76">
        <v>41802</v>
      </c>
      <c r="O168" s="80" t="s">
        <v>37</v>
      </c>
      <c r="P168" s="78">
        <v>67.56</v>
      </c>
      <c r="Q168" s="79">
        <f t="shared" si="221"/>
        <v>10.809600000000001</v>
      </c>
      <c r="R168" s="79">
        <f t="shared" ref="R168:R173" si="226">+P168+Q168</f>
        <v>78.369600000000005</v>
      </c>
      <c r="S168" s="129"/>
      <c r="T168" s="76">
        <v>41800</v>
      </c>
      <c r="U168" s="76">
        <v>41802</v>
      </c>
      <c r="V168" s="80" t="s">
        <v>38</v>
      </c>
      <c r="W168" s="78">
        <v>76.06</v>
      </c>
      <c r="X168" s="79">
        <f t="shared" si="222"/>
        <v>12.169600000000001</v>
      </c>
      <c r="Y168" s="79">
        <f t="shared" si="225"/>
        <v>88.229600000000005</v>
      </c>
      <c r="AA168" s="57"/>
      <c r="AB168" s="58"/>
      <c r="AC168" s="59"/>
      <c r="AD168" s="59"/>
    </row>
    <row r="169" spans="1:30" ht="45" customHeight="1">
      <c r="A169" s="76">
        <v>41803</v>
      </c>
      <c r="B169" s="76">
        <v>41806</v>
      </c>
      <c r="C169" s="77" t="s">
        <v>35</v>
      </c>
      <c r="D169" s="78">
        <v>80.83</v>
      </c>
      <c r="E169" s="79">
        <f t="shared" si="219"/>
        <v>12.9328</v>
      </c>
      <c r="F169" s="79">
        <f t="shared" si="223"/>
        <v>93.762799999999999</v>
      </c>
      <c r="H169" s="80" t="s">
        <v>36</v>
      </c>
      <c r="I169" s="78">
        <v>79.83</v>
      </c>
      <c r="J169" s="79">
        <f t="shared" si="220"/>
        <v>12.7728</v>
      </c>
      <c r="K169" s="79">
        <f t="shared" si="224"/>
        <v>92.602800000000002</v>
      </c>
      <c r="M169" s="76">
        <v>41803</v>
      </c>
      <c r="N169" s="76">
        <v>41806</v>
      </c>
      <c r="O169" s="80" t="s">
        <v>37</v>
      </c>
      <c r="P169" s="78">
        <v>68.83</v>
      </c>
      <c r="Q169" s="79">
        <f t="shared" si="221"/>
        <v>11.0128</v>
      </c>
      <c r="R169" s="79">
        <f t="shared" si="226"/>
        <v>79.842799999999997</v>
      </c>
      <c r="S169" s="129"/>
      <c r="T169" s="76">
        <v>41803</v>
      </c>
      <c r="U169" s="76">
        <v>41806</v>
      </c>
      <c r="V169" s="80" t="s">
        <v>38</v>
      </c>
      <c r="W169" s="78">
        <v>77.33</v>
      </c>
      <c r="X169" s="79">
        <f t="shared" si="222"/>
        <v>12.3728</v>
      </c>
      <c r="Y169" s="79">
        <f t="shared" si="225"/>
        <v>89.702799999999996</v>
      </c>
      <c r="AA169" s="57"/>
      <c r="AB169" s="58"/>
      <c r="AC169" s="59"/>
      <c r="AD169" s="59"/>
    </row>
    <row r="170" spans="1:30" ht="45" customHeight="1">
      <c r="A170" s="76">
        <v>41807</v>
      </c>
      <c r="B170" s="76">
        <v>41809</v>
      </c>
      <c r="C170" s="77" t="s">
        <v>35</v>
      </c>
      <c r="D170" s="78">
        <v>83.28</v>
      </c>
      <c r="E170" s="79">
        <f t="shared" si="219"/>
        <v>13.3248</v>
      </c>
      <c r="F170" s="79">
        <f t="shared" si="223"/>
        <v>96.604799999999997</v>
      </c>
      <c r="H170" s="80" t="s">
        <v>36</v>
      </c>
      <c r="I170" s="78">
        <v>82.28</v>
      </c>
      <c r="J170" s="79">
        <f t="shared" si="220"/>
        <v>13.1648</v>
      </c>
      <c r="K170" s="79">
        <f t="shared" si="224"/>
        <v>95.444800000000001</v>
      </c>
      <c r="M170" s="76">
        <v>41807</v>
      </c>
      <c r="N170" s="76">
        <v>41809</v>
      </c>
      <c r="O170" s="80" t="s">
        <v>37</v>
      </c>
      <c r="P170" s="78">
        <v>71.28</v>
      </c>
      <c r="Q170" s="79">
        <f t="shared" si="221"/>
        <v>11.4048</v>
      </c>
      <c r="R170" s="79">
        <f t="shared" si="226"/>
        <v>82.684799999999996</v>
      </c>
      <c r="S170" s="129"/>
      <c r="T170" s="76">
        <v>41807</v>
      </c>
      <c r="U170" s="76">
        <v>41809</v>
      </c>
      <c r="V170" s="80" t="s">
        <v>38</v>
      </c>
      <c r="W170" s="78">
        <v>79.78</v>
      </c>
      <c r="X170" s="79">
        <f t="shared" si="222"/>
        <v>12.764800000000001</v>
      </c>
      <c r="Y170" s="79">
        <f t="shared" si="225"/>
        <v>92.544800000000009</v>
      </c>
      <c r="AA170" s="57"/>
      <c r="AB170" s="58"/>
      <c r="AC170" s="59"/>
      <c r="AD170" s="59"/>
    </row>
    <row r="171" spans="1:30" ht="45" customHeight="1">
      <c r="A171" s="76">
        <v>41810</v>
      </c>
      <c r="B171" s="76">
        <v>41814</v>
      </c>
      <c r="C171" s="77" t="s">
        <v>35</v>
      </c>
      <c r="D171" s="78">
        <v>82.76</v>
      </c>
      <c r="E171" s="79">
        <f t="shared" ref="E171:E177" si="227">+D171*16%</f>
        <v>13.241600000000002</v>
      </c>
      <c r="F171" s="79">
        <f t="shared" si="223"/>
        <v>96.00160000000001</v>
      </c>
      <c r="H171" s="80" t="s">
        <v>36</v>
      </c>
      <c r="I171" s="78">
        <v>81.760000000000005</v>
      </c>
      <c r="J171" s="79">
        <f t="shared" ref="J171:J177" si="228">+I171*16%</f>
        <v>13.081600000000002</v>
      </c>
      <c r="K171" s="79">
        <f t="shared" si="224"/>
        <v>94.8416</v>
      </c>
      <c r="M171" s="76">
        <v>41810</v>
      </c>
      <c r="N171" s="76">
        <v>41814</v>
      </c>
      <c r="O171" s="80" t="s">
        <v>37</v>
      </c>
      <c r="P171" s="78">
        <v>70.760000000000005</v>
      </c>
      <c r="Q171" s="79">
        <f t="shared" ref="Q171:Q177" si="229">+P171*16%</f>
        <v>11.321600000000002</v>
      </c>
      <c r="R171" s="79">
        <f t="shared" si="226"/>
        <v>82.081600000000009</v>
      </c>
      <c r="S171" s="129"/>
      <c r="T171" s="76">
        <v>41810</v>
      </c>
      <c r="U171" s="76">
        <v>41814</v>
      </c>
      <c r="V171" s="80" t="s">
        <v>38</v>
      </c>
      <c r="W171" s="78">
        <v>79.260000000000005</v>
      </c>
      <c r="X171" s="79">
        <f t="shared" ref="X171:X177" si="230">+W171*16%</f>
        <v>12.681600000000001</v>
      </c>
      <c r="Y171" s="79">
        <f t="shared" si="225"/>
        <v>91.941600000000008</v>
      </c>
      <c r="AA171" s="57"/>
      <c r="AB171" s="58"/>
      <c r="AC171" s="59"/>
      <c r="AD171" s="59"/>
    </row>
    <row r="172" spans="1:30" ht="45" customHeight="1">
      <c r="A172" s="76">
        <v>41815</v>
      </c>
      <c r="B172" s="76">
        <v>41816</v>
      </c>
      <c r="C172" s="77" t="s">
        <v>35</v>
      </c>
      <c r="D172" s="78">
        <v>83.63</v>
      </c>
      <c r="E172" s="79">
        <f t="shared" si="227"/>
        <v>13.380799999999999</v>
      </c>
      <c r="F172" s="79">
        <f t="shared" si="223"/>
        <v>97.010799999999989</v>
      </c>
      <c r="H172" s="80" t="s">
        <v>36</v>
      </c>
      <c r="I172" s="78">
        <v>82.63</v>
      </c>
      <c r="J172" s="79">
        <f t="shared" si="228"/>
        <v>13.220799999999999</v>
      </c>
      <c r="K172" s="79">
        <f t="shared" si="224"/>
        <v>95.850799999999992</v>
      </c>
      <c r="M172" s="76">
        <v>41815</v>
      </c>
      <c r="N172" s="76">
        <v>41816</v>
      </c>
      <c r="O172" s="80" t="s">
        <v>37</v>
      </c>
      <c r="P172" s="78">
        <v>71.63</v>
      </c>
      <c r="Q172" s="79">
        <f t="shared" si="229"/>
        <v>11.460799999999999</v>
      </c>
      <c r="R172" s="79">
        <f t="shared" si="226"/>
        <v>83.090800000000002</v>
      </c>
      <c r="S172" s="129"/>
      <c r="T172" s="76">
        <v>41815</v>
      </c>
      <c r="U172" s="76">
        <v>41816</v>
      </c>
      <c r="V172" s="80" t="s">
        <v>38</v>
      </c>
      <c r="W172" s="78">
        <v>80.13</v>
      </c>
      <c r="X172" s="79">
        <f t="shared" si="230"/>
        <v>12.8208</v>
      </c>
      <c r="Y172" s="79">
        <f t="shared" si="225"/>
        <v>92.950800000000001</v>
      </c>
      <c r="AA172" s="57"/>
      <c r="AB172" s="58"/>
      <c r="AC172" s="59"/>
      <c r="AD172" s="59"/>
    </row>
    <row r="173" spans="1:30" ht="45" customHeight="1">
      <c r="A173" s="76">
        <v>41817</v>
      </c>
      <c r="B173" s="76">
        <v>41821</v>
      </c>
      <c r="C173" s="77" t="s">
        <v>35</v>
      </c>
      <c r="D173" s="78">
        <v>83.15</v>
      </c>
      <c r="E173" s="79">
        <f t="shared" si="227"/>
        <v>13.304000000000002</v>
      </c>
      <c r="F173" s="79">
        <f t="shared" ref="F173:F178" si="231">+D173+E173</f>
        <v>96.454000000000008</v>
      </c>
      <c r="H173" s="80" t="s">
        <v>36</v>
      </c>
      <c r="I173" s="78">
        <v>82.15</v>
      </c>
      <c r="J173" s="79">
        <f t="shared" si="228"/>
        <v>13.144000000000002</v>
      </c>
      <c r="K173" s="79">
        <f t="shared" ref="K173:K178" si="232">+I173+J173</f>
        <v>95.294000000000011</v>
      </c>
      <c r="M173" s="76">
        <v>41817</v>
      </c>
      <c r="N173" s="76">
        <v>41821</v>
      </c>
      <c r="O173" s="80" t="s">
        <v>37</v>
      </c>
      <c r="P173" s="78">
        <v>71.150000000000006</v>
      </c>
      <c r="Q173" s="79">
        <f t="shared" si="229"/>
        <v>11.384</v>
      </c>
      <c r="R173" s="79">
        <f t="shared" si="226"/>
        <v>82.534000000000006</v>
      </c>
      <c r="S173" s="129"/>
      <c r="T173" s="76">
        <v>41817</v>
      </c>
      <c r="U173" s="76">
        <v>41821</v>
      </c>
      <c r="V173" s="80" t="s">
        <v>38</v>
      </c>
      <c r="W173" s="78">
        <v>79.650000000000006</v>
      </c>
      <c r="X173" s="79">
        <f t="shared" si="230"/>
        <v>12.744000000000002</v>
      </c>
      <c r="Y173" s="79">
        <f t="shared" ref="Y173:Y178" si="233">+W173+X173</f>
        <v>92.394000000000005</v>
      </c>
      <c r="AA173" s="57"/>
      <c r="AB173" s="58"/>
      <c r="AC173" s="59"/>
      <c r="AD173" s="59"/>
    </row>
    <row r="174" spans="1:30" ht="45" customHeight="1">
      <c r="A174" s="76">
        <v>41822</v>
      </c>
      <c r="B174" s="76">
        <v>41823</v>
      </c>
      <c r="C174" s="77" t="s">
        <v>35</v>
      </c>
      <c r="D174" s="78">
        <v>82.54</v>
      </c>
      <c r="E174" s="79">
        <f t="shared" si="227"/>
        <v>13.206400000000002</v>
      </c>
      <c r="F174" s="79">
        <f t="shared" si="231"/>
        <v>95.746400000000008</v>
      </c>
      <c r="H174" s="80" t="s">
        <v>36</v>
      </c>
      <c r="I174" s="78">
        <v>81.540000000000006</v>
      </c>
      <c r="J174" s="79">
        <f t="shared" si="228"/>
        <v>13.046400000000002</v>
      </c>
      <c r="K174" s="79">
        <f t="shared" si="232"/>
        <v>94.586400000000012</v>
      </c>
      <c r="M174" s="76">
        <v>41822</v>
      </c>
      <c r="N174" s="76">
        <v>41823</v>
      </c>
      <c r="O174" s="80" t="s">
        <v>37</v>
      </c>
      <c r="P174" s="78">
        <v>70.540000000000006</v>
      </c>
      <c r="Q174" s="79">
        <f t="shared" si="229"/>
        <v>11.2864</v>
      </c>
      <c r="R174" s="79">
        <f t="shared" ref="R174:R179" si="234">+P174+Q174</f>
        <v>81.826400000000007</v>
      </c>
      <c r="S174" s="129"/>
      <c r="T174" s="76">
        <v>41822</v>
      </c>
      <c r="U174" s="76">
        <v>41823</v>
      </c>
      <c r="V174" s="80" t="s">
        <v>38</v>
      </c>
      <c r="W174" s="78">
        <v>79.040000000000006</v>
      </c>
      <c r="X174" s="79">
        <f t="shared" si="230"/>
        <v>12.646400000000002</v>
      </c>
      <c r="Y174" s="79">
        <f t="shared" si="233"/>
        <v>91.686400000000006</v>
      </c>
      <c r="AA174" s="57"/>
      <c r="AB174" s="58"/>
      <c r="AC174" s="59"/>
      <c r="AD174" s="59"/>
    </row>
    <row r="175" spans="1:30" ht="45" customHeight="1">
      <c r="A175" s="76">
        <v>41824</v>
      </c>
      <c r="B175" s="76">
        <v>41827</v>
      </c>
      <c r="C175" s="77" t="s">
        <v>35</v>
      </c>
      <c r="D175" s="78">
        <v>79.599999999999994</v>
      </c>
      <c r="E175" s="79">
        <f t="shared" si="227"/>
        <v>12.735999999999999</v>
      </c>
      <c r="F175" s="79">
        <f t="shared" si="231"/>
        <v>92.335999999999999</v>
      </c>
      <c r="H175" s="80" t="s">
        <v>36</v>
      </c>
      <c r="I175" s="78">
        <v>78.599999999999994</v>
      </c>
      <c r="J175" s="79">
        <f t="shared" si="228"/>
        <v>12.575999999999999</v>
      </c>
      <c r="K175" s="79">
        <f t="shared" si="232"/>
        <v>91.175999999999988</v>
      </c>
      <c r="M175" s="76">
        <v>41824</v>
      </c>
      <c r="N175" s="76">
        <v>41827</v>
      </c>
      <c r="O175" s="80" t="s">
        <v>37</v>
      </c>
      <c r="P175" s="78">
        <v>67.599999999999994</v>
      </c>
      <c r="Q175" s="79">
        <f t="shared" si="229"/>
        <v>10.815999999999999</v>
      </c>
      <c r="R175" s="79">
        <f t="shared" si="234"/>
        <v>78.415999999999997</v>
      </c>
      <c r="S175" s="129"/>
      <c r="T175" s="76">
        <v>41824</v>
      </c>
      <c r="U175" s="76">
        <v>41827</v>
      </c>
      <c r="V175" s="80" t="s">
        <v>38</v>
      </c>
      <c r="W175" s="78">
        <v>76.099999999999994</v>
      </c>
      <c r="X175" s="79">
        <f t="shared" si="230"/>
        <v>12.176</v>
      </c>
      <c r="Y175" s="79">
        <f t="shared" si="233"/>
        <v>88.275999999999996</v>
      </c>
      <c r="AA175" s="57"/>
      <c r="AB175" s="58"/>
      <c r="AC175" s="59"/>
      <c r="AD175" s="59"/>
    </row>
    <row r="176" spans="1:30" ht="45" customHeight="1">
      <c r="A176" s="76">
        <v>41828</v>
      </c>
      <c r="B176" s="76">
        <v>41830</v>
      </c>
      <c r="C176" s="77" t="s">
        <v>35</v>
      </c>
      <c r="D176" s="78">
        <v>78.849999999999994</v>
      </c>
      <c r="E176" s="79">
        <f t="shared" si="227"/>
        <v>12.616</v>
      </c>
      <c r="F176" s="79">
        <f t="shared" si="231"/>
        <v>91.465999999999994</v>
      </c>
      <c r="H176" s="80" t="s">
        <v>36</v>
      </c>
      <c r="I176" s="78">
        <v>77.849999999999994</v>
      </c>
      <c r="J176" s="79">
        <f t="shared" si="228"/>
        <v>12.456</v>
      </c>
      <c r="K176" s="79">
        <f t="shared" si="232"/>
        <v>90.305999999999997</v>
      </c>
      <c r="M176" s="76">
        <v>41828</v>
      </c>
      <c r="N176" s="76">
        <v>41830</v>
      </c>
      <c r="O176" s="80" t="s">
        <v>37</v>
      </c>
      <c r="P176" s="78">
        <v>66.849999999999994</v>
      </c>
      <c r="Q176" s="79">
        <f t="shared" si="229"/>
        <v>10.696</v>
      </c>
      <c r="R176" s="79">
        <f t="shared" si="234"/>
        <v>77.545999999999992</v>
      </c>
      <c r="S176" s="129"/>
      <c r="T176" s="76">
        <v>41828</v>
      </c>
      <c r="U176" s="76">
        <v>41830</v>
      </c>
      <c r="V176" s="80" t="s">
        <v>38</v>
      </c>
      <c r="W176" s="78">
        <v>75.349999999999994</v>
      </c>
      <c r="X176" s="79">
        <f t="shared" si="230"/>
        <v>12.055999999999999</v>
      </c>
      <c r="Y176" s="79">
        <f t="shared" si="233"/>
        <v>87.405999999999992</v>
      </c>
      <c r="AA176" s="57"/>
      <c r="AB176" s="58"/>
      <c r="AC176" s="59"/>
      <c r="AD176" s="59"/>
    </row>
    <row r="177" spans="1:30" ht="45" customHeight="1">
      <c r="A177" s="76">
        <v>41831</v>
      </c>
      <c r="B177" s="76">
        <v>41834</v>
      </c>
      <c r="C177" s="77" t="s">
        <v>35</v>
      </c>
      <c r="D177" s="78">
        <v>77.48</v>
      </c>
      <c r="E177" s="79">
        <f t="shared" si="227"/>
        <v>12.396800000000001</v>
      </c>
      <c r="F177" s="79">
        <f t="shared" si="231"/>
        <v>89.876800000000003</v>
      </c>
      <c r="H177" s="80" t="s">
        <v>36</v>
      </c>
      <c r="I177" s="78">
        <v>76.48</v>
      </c>
      <c r="J177" s="79">
        <f t="shared" si="228"/>
        <v>12.236800000000001</v>
      </c>
      <c r="K177" s="79">
        <f t="shared" si="232"/>
        <v>88.716800000000006</v>
      </c>
      <c r="M177" s="76">
        <v>41831</v>
      </c>
      <c r="N177" s="76">
        <v>41834</v>
      </c>
      <c r="O177" s="80" t="s">
        <v>37</v>
      </c>
      <c r="P177" s="78">
        <v>65.48</v>
      </c>
      <c r="Q177" s="79">
        <f t="shared" si="229"/>
        <v>10.476800000000001</v>
      </c>
      <c r="R177" s="79">
        <f t="shared" si="234"/>
        <v>75.956800000000001</v>
      </c>
      <c r="S177" s="129"/>
      <c r="T177" s="76">
        <v>41831</v>
      </c>
      <c r="U177" s="76">
        <v>41834</v>
      </c>
      <c r="V177" s="80" t="s">
        <v>38</v>
      </c>
      <c r="W177" s="78">
        <v>73.98</v>
      </c>
      <c r="X177" s="79">
        <f t="shared" si="230"/>
        <v>11.8368</v>
      </c>
      <c r="Y177" s="79">
        <f t="shared" si="233"/>
        <v>85.816800000000001</v>
      </c>
      <c r="AA177" s="57"/>
      <c r="AB177" s="58"/>
      <c r="AC177" s="59"/>
      <c r="AD177" s="59"/>
    </row>
    <row r="178" spans="1:30" ht="45" customHeight="1">
      <c r="A178" s="76">
        <v>41835</v>
      </c>
      <c r="B178" s="76">
        <v>41837</v>
      </c>
      <c r="C178" s="77" t="s">
        <v>35</v>
      </c>
      <c r="D178" s="78">
        <v>77.400000000000006</v>
      </c>
      <c r="E178" s="79">
        <f t="shared" ref="E178:E184" si="235">+D178*16%</f>
        <v>12.384</v>
      </c>
      <c r="F178" s="79">
        <f t="shared" si="231"/>
        <v>89.784000000000006</v>
      </c>
      <c r="H178" s="80" t="s">
        <v>36</v>
      </c>
      <c r="I178" s="78">
        <v>76.400000000000006</v>
      </c>
      <c r="J178" s="79">
        <f t="shared" ref="J178:J184" si="236">+I178*16%</f>
        <v>12.224000000000002</v>
      </c>
      <c r="K178" s="79">
        <f t="shared" si="232"/>
        <v>88.624000000000009</v>
      </c>
      <c r="M178" s="76">
        <v>41835</v>
      </c>
      <c r="N178" s="76">
        <v>41837</v>
      </c>
      <c r="O178" s="80" t="s">
        <v>37</v>
      </c>
      <c r="P178" s="78">
        <v>65.400000000000006</v>
      </c>
      <c r="Q178" s="79">
        <f t="shared" ref="Q178:Q184" si="237">+P178*16%</f>
        <v>10.464</v>
      </c>
      <c r="R178" s="79">
        <f t="shared" si="234"/>
        <v>75.864000000000004</v>
      </c>
      <c r="S178" s="129"/>
      <c r="T178" s="76">
        <v>41835</v>
      </c>
      <c r="U178" s="76">
        <v>41837</v>
      </c>
      <c r="V178" s="80" t="s">
        <v>38</v>
      </c>
      <c r="W178" s="78">
        <v>73.900000000000006</v>
      </c>
      <c r="X178" s="79">
        <f t="shared" ref="X178:X184" si="238">+W178*16%</f>
        <v>11.824000000000002</v>
      </c>
      <c r="Y178" s="79">
        <f t="shared" si="233"/>
        <v>85.724000000000004</v>
      </c>
      <c r="AA178" s="57"/>
      <c r="AB178" s="58"/>
      <c r="AC178" s="59"/>
      <c r="AD178" s="59"/>
    </row>
    <row r="179" spans="1:30" ht="45" customHeight="1">
      <c r="A179" s="76">
        <v>41838</v>
      </c>
      <c r="B179" s="76">
        <v>41841</v>
      </c>
      <c r="C179" s="77" t="s">
        <v>35</v>
      </c>
      <c r="D179" s="78">
        <v>77.709999999999994</v>
      </c>
      <c r="E179" s="79">
        <f t="shared" si="235"/>
        <v>12.433599999999998</v>
      </c>
      <c r="F179" s="79">
        <f t="shared" ref="F179:F184" si="239">+D179+E179</f>
        <v>90.143599999999992</v>
      </c>
      <c r="H179" s="80" t="s">
        <v>36</v>
      </c>
      <c r="I179" s="78">
        <v>76.709999999999994</v>
      </c>
      <c r="J179" s="79">
        <f t="shared" si="236"/>
        <v>12.2736</v>
      </c>
      <c r="K179" s="79">
        <f t="shared" ref="K179:K184" si="240">+I179+J179</f>
        <v>88.983599999999996</v>
      </c>
      <c r="M179" s="76">
        <v>41838</v>
      </c>
      <c r="N179" s="76">
        <v>41841</v>
      </c>
      <c r="O179" s="80" t="s">
        <v>37</v>
      </c>
      <c r="P179" s="78">
        <v>65.709999999999994</v>
      </c>
      <c r="Q179" s="79">
        <f t="shared" si="237"/>
        <v>10.513599999999999</v>
      </c>
      <c r="R179" s="79">
        <f t="shared" si="234"/>
        <v>76.22359999999999</v>
      </c>
      <c r="S179" s="129"/>
      <c r="T179" s="76">
        <v>41838</v>
      </c>
      <c r="U179" s="76">
        <v>41841</v>
      </c>
      <c r="V179" s="80" t="s">
        <v>38</v>
      </c>
      <c r="W179" s="78">
        <v>74.209999999999994</v>
      </c>
      <c r="X179" s="79">
        <f t="shared" si="238"/>
        <v>11.8736</v>
      </c>
      <c r="Y179" s="79">
        <f t="shared" ref="Y179:Y184" si="241">+W179+X179</f>
        <v>86.08359999999999</v>
      </c>
      <c r="AA179" s="57"/>
      <c r="AB179" s="58"/>
      <c r="AC179" s="59"/>
      <c r="AD179" s="59"/>
    </row>
    <row r="180" spans="1:30" ht="45" customHeight="1">
      <c r="A180" s="76">
        <v>41842</v>
      </c>
      <c r="B180" s="76">
        <v>41844</v>
      </c>
      <c r="C180" s="77" t="s">
        <v>35</v>
      </c>
      <c r="D180" s="78">
        <v>77.459999999999994</v>
      </c>
      <c r="E180" s="79">
        <f t="shared" si="235"/>
        <v>12.393599999999999</v>
      </c>
      <c r="F180" s="79">
        <f t="shared" si="239"/>
        <v>89.8536</v>
      </c>
      <c r="H180" s="80" t="s">
        <v>36</v>
      </c>
      <c r="I180" s="78">
        <v>76.459999999999994</v>
      </c>
      <c r="J180" s="79">
        <f t="shared" si="236"/>
        <v>12.233599999999999</v>
      </c>
      <c r="K180" s="79">
        <f t="shared" si="240"/>
        <v>88.693599999999989</v>
      </c>
      <c r="M180" s="76">
        <v>41842</v>
      </c>
      <c r="N180" s="76">
        <v>41844</v>
      </c>
      <c r="O180" s="80" t="s">
        <v>37</v>
      </c>
      <c r="P180" s="78">
        <v>65.459999999999994</v>
      </c>
      <c r="Q180" s="79">
        <f t="shared" si="237"/>
        <v>10.473599999999999</v>
      </c>
      <c r="R180" s="79">
        <f t="shared" ref="R180:R185" si="242">+P180+Q180</f>
        <v>75.933599999999998</v>
      </c>
      <c r="S180" s="129"/>
      <c r="T180" s="76">
        <v>41842</v>
      </c>
      <c r="U180" s="76">
        <v>41844</v>
      </c>
      <c r="V180" s="80" t="s">
        <v>38</v>
      </c>
      <c r="W180" s="78">
        <v>73.959999999999994</v>
      </c>
      <c r="X180" s="79">
        <f t="shared" si="238"/>
        <v>11.833599999999999</v>
      </c>
      <c r="Y180" s="79">
        <f t="shared" si="241"/>
        <v>85.793599999999998</v>
      </c>
      <c r="AA180" s="57"/>
      <c r="AB180" s="58"/>
      <c r="AC180" s="59"/>
      <c r="AD180" s="59"/>
    </row>
    <row r="181" spans="1:30" ht="45" customHeight="1">
      <c r="A181" s="76">
        <v>41845</v>
      </c>
      <c r="B181" s="76">
        <v>41848</v>
      </c>
      <c r="C181" s="77" t="s">
        <v>35</v>
      </c>
      <c r="D181" s="78">
        <v>78.069999999999993</v>
      </c>
      <c r="E181" s="79">
        <f t="shared" si="235"/>
        <v>12.491199999999999</v>
      </c>
      <c r="F181" s="79">
        <f t="shared" si="239"/>
        <v>90.561199999999985</v>
      </c>
      <c r="H181" s="80" t="s">
        <v>36</v>
      </c>
      <c r="I181" s="78">
        <v>77.069999999999993</v>
      </c>
      <c r="J181" s="79">
        <f t="shared" si="236"/>
        <v>12.331199999999999</v>
      </c>
      <c r="K181" s="79">
        <f t="shared" si="240"/>
        <v>89.401199999999989</v>
      </c>
      <c r="M181" s="76">
        <v>41845</v>
      </c>
      <c r="N181" s="76">
        <v>41848</v>
      </c>
      <c r="O181" s="80" t="s">
        <v>37</v>
      </c>
      <c r="P181" s="78">
        <v>66.069999999999993</v>
      </c>
      <c r="Q181" s="79">
        <f t="shared" si="237"/>
        <v>10.571199999999999</v>
      </c>
      <c r="R181" s="79">
        <f t="shared" si="242"/>
        <v>76.641199999999998</v>
      </c>
      <c r="S181" s="129"/>
      <c r="T181" s="76">
        <v>41845</v>
      </c>
      <c r="U181" s="76">
        <v>41848</v>
      </c>
      <c r="V181" s="80" t="s">
        <v>38</v>
      </c>
      <c r="W181" s="78">
        <v>74.569999999999993</v>
      </c>
      <c r="X181" s="79">
        <f t="shared" si="238"/>
        <v>11.931199999999999</v>
      </c>
      <c r="Y181" s="79">
        <f t="shared" si="241"/>
        <v>86.501199999999997</v>
      </c>
      <c r="AA181" s="57"/>
      <c r="AB181" s="58"/>
      <c r="AC181" s="59"/>
      <c r="AD181" s="59"/>
    </row>
    <row r="182" spans="1:30" ht="45" customHeight="1">
      <c r="A182" s="76">
        <v>41849</v>
      </c>
      <c r="B182" s="76">
        <v>41851</v>
      </c>
      <c r="C182" s="77" t="s">
        <v>35</v>
      </c>
      <c r="D182" s="78">
        <v>78.25</v>
      </c>
      <c r="E182" s="79">
        <f t="shared" si="235"/>
        <v>12.52</v>
      </c>
      <c r="F182" s="79">
        <f t="shared" si="239"/>
        <v>90.77</v>
      </c>
      <c r="H182" s="80" t="s">
        <v>36</v>
      </c>
      <c r="I182" s="78">
        <v>77.25</v>
      </c>
      <c r="J182" s="79">
        <f t="shared" si="236"/>
        <v>12.36</v>
      </c>
      <c r="K182" s="79">
        <f t="shared" si="240"/>
        <v>89.61</v>
      </c>
      <c r="M182" s="76">
        <v>41849</v>
      </c>
      <c r="N182" s="76">
        <v>41851</v>
      </c>
      <c r="O182" s="80" t="s">
        <v>37</v>
      </c>
      <c r="P182" s="78">
        <v>66.25</v>
      </c>
      <c r="Q182" s="79">
        <f t="shared" si="237"/>
        <v>10.6</v>
      </c>
      <c r="R182" s="79">
        <f t="shared" si="242"/>
        <v>76.849999999999994</v>
      </c>
      <c r="S182" s="129"/>
      <c r="T182" s="76">
        <v>41849</v>
      </c>
      <c r="U182" s="76">
        <v>41851</v>
      </c>
      <c r="V182" s="80" t="s">
        <v>38</v>
      </c>
      <c r="W182" s="78">
        <v>74.75</v>
      </c>
      <c r="X182" s="79">
        <f t="shared" si="238"/>
        <v>11.96</v>
      </c>
      <c r="Y182" s="79">
        <f t="shared" si="241"/>
        <v>86.710000000000008</v>
      </c>
      <c r="AA182" s="57"/>
      <c r="AB182" s="58"/>
      <c r="AC182" s="59"/>
      <c r="AD182" s="59"/>
    </row>
    <row r="183" spans="1:30" ht="45" customHeight="1">
      <c r="A183" s="76">
        <v>41852</v>
      </c>
      <c r="B183" s="76">
        <v>41855</v>
      </c>
      <c r="C183" s="77" t="s">
        <v>35</v>
      </c>
      <c r="D183" s="78">
        <v>77.25</v>
      </c>
      <c r="E183" s="79">
        <f t="shared" si="235"/>
        <v>12.36</v>
      </c>
      <c r="F183" s="79">
        <f t="shared" si="239"/>
        <v>89.61</v>
      </c>
      <c r="H183" s="80" t="s">
        <v>36</v>
      </c>
      <c r="I183" s="78">
        <v>76.25</v>
      </c>
      <c r="J183" s="79">
        <f t="shared" si="236"/>
        <v>12.200000000000001</v>
      </c>
      <c r="K183" s="79">
        <f t="shared" si="240"/>
        <v>88.45</v>
      </c>
      <c r="M183" s="76">
        <v>41852</v>
      </c>
      <c r="N183" s="76">
        <v>41855</v>
      </c>
      <c r="O183" s="80" t="s">
        <v>37</v>
      </c>
      <c r="P183" s="78">
        <v>65.25</v>
      </c>
      <c r="Q183" s="79">
        <f t="shared" si="237"/>
        <v>10.44</v>
      </c>
      <c r="R183" s="79">
        <f t="shared" si="242"/>
        <v>75.69</v>
      </c>
      <c r="S183" s="129"/>
      <c r="T183" s="76">
        <v>41852</v>
      </c>
      <c r="U183" s="76">
        <v>41855</v>
      </c>
      <c r="V183" s="80" t="s">
        <v>38</v>
      </c>
      <c r="W183" s="78">
        <v>73.75</v>
      </c>
      <c r="X183" s="79">
        <f t="shared" si="238"/>
        <v>11.8</v>
      </c>
      <c r="Y183" s="79">
        <f t="shared" si="241"/>
        <v>85.55</v>
      </c>
      <c r="AA183" s="57"/>
      <c r="AB183" s="58"/>
      <c r="AC183" s="59"/>
      <c r="AD183" s="59"/>
    </row>
    <row r="184" spans="1:30" ht="45" customHeight="1">
      <c r="A184" s="76">
        <v>41856</v>
      </c>
      <c r="B184" s="76">
        <v>41859</v>
      </c>
      <c r="C184" s="77" t="s">
        <v>35</v>
      </c>
      <c r="D184" s="78">
        <v>76.81</v>
      </c>
      <c r="E184" s="79">
        <f t="shared" si="235"/>
        <v>12.2896</v>
      </c>
      <c r="F184" s="79">
        <f t="shared" si="239"/>
        <v>89.099600000000009</v>
      </c>
      <c r="H184" s="80" t="s">
        <v>36</v>
      </c>
      <c r="I184" s="78">
        <v>75.81</v>
      </c>
      <c r="J184" s="79">
        <f t="shared" si="236"/>
        <v>12.1296</v>
      </c>
      <c r="K184" s="79">
        <f t="shared" si="240"/>
        <v>87.939599999999999</v>
      </c>
      <c r="M184" s="76">
        <v>41856</v>
      </c>
      <c r="N184" s="76">
        <v>41859</v>
      </c>
      <c r="O184" s="80" t="s">
        <v>37</v>
      </c>
      <c r="P184" s="78">
        <v>64.81</v>
      </c>
      <c r="Q184" s="79">
        <f t="shared" si="237"/>
        <v>10.3696</v>
      </c>
      <c r="R184" s="79">
        <f t="shared" si="242"/>
        <v>75.179600000000008</v>
      </c>
      <c r="S184" s="129"/>
      <c r="T184" s="76">
        <v>41856</v>
      </c>
      <c r="U184" s="76">
        <v>41859</v>
      </c>
      <c r="V184" s="80" t="s">
        <v>38</v>
      </c>
      <c r="W184" s="78">
        <v>73.31</v>
      </c>
      <c r="X184" s="79">
        <f t="shared" si="238"/>
        <v>11.729600000000001</v>
      </c>
      <c r="Y184" s="79">
        <f t="shared" si="241"/>
        <v>85.039600000000007</v>
      </c>
      <c r="AA184" s="57"/>
      <c r="AB184" s="58"/>
      <c r="AC184" s="59"/>
      <c r="AD184" s="59"/>
    </row>
    <row r="185" spans="1:30" ht="45" customHeight="1">
      <c r="A185" s="76">
        <v>41860</v>
      </c>
      <c r="B185" s="76">
        <v>41862</v>
      </c>
      <c r="C185" s="77" t="s">
        <v>35</v>
      </c>
      <c r="D185" s="78">
        <v>77.73</v>
      </c>
      <c r="E185" s="79">
        <f t="shared" ref="E185:E191" si="243">+D185*16%</f>
        <v>12.436800000000002</v>
      </c>
      <c r="F185" s="79">
        <f t="shared" ref="F185:F190" si="244">+D185+E185</f>
        <v>90.166800000000009</v>
      </c>
      <c r="H185" s="80" t="s">
        <v>36</v>
      </c>
      <c r="I185" s="78">
        <v>76.73</v>
      </c>
      <c r="J185" s="79">
        <f t="shared" ref="J185:J191" si="245">+I185*16%</f>
        <v>12.276800000000001</v>
      </c>
      <c r="K185" s="79">
        <f t="shared" ref="K185:K190" si="246">+I185+J185</f>
        <v>89.006799999999998</v>
      </c>
      <c r="M185" s="76">
        <v>41860</v>
      </c>
      <c r="N185" s="76">
        <v>41862</v>
      </c>
      <c r="O185" s="80" t="s">
        <v>37</v>
      </c>
      <c r="P185" s="78">
        <v>65.73</v>
      </c>
      <c r="Q185" s="79">
        <f t="shared" ref="Q185:Q191" si="247">+P185*16%</f>
        <v>10.516800000000002</v>
      </c>
      <c r="R185" s="79">
        <f t="shared" si="242"/>
        <v>76.246800000000007</v>
      </c>
      <c r="S185" s="129"/>
      <c r="T185" s="76">
        <v>41860</v>
      </c>
      <c r="U185" s="76">
        <v>41862</v>
      </c>
      <c r="V185" s="80" t="s">
        <v>38</v>
      </c>
      <c r="W185" s="78">
        <v>74.23</v>
      </c>
      <c r="X185" s="79">
        <f t="shared" ref="X185:X191" si="248">+W185*16%</f>
        <v>11.876800000000001</v>
      </c>
      <c r="Y185" s="79">
        <f t="shared" ref="Y185:Y190" si="249">+W185+X185</f>
        <v>86.106800000000007</v>
      </c>
      <c r="AA185" s="57"/>
      <c r="AB185" s="58"/>
      <c r="AC185" s="59"/>
      <c r="AD185" s="59"/>
    </row>
    <row r="186" spans="1:30" ht="45" customHeight="1">
      <c r="A186" s="76">
        <v>41863</v>
      </c>
      <c r="B186" s="76">
        <v>41865</v>
      </c>
      <c r="C186" s="77" t="s">
        <v>35</v>
      </c>
      <c r="D186" s="78">
        <v>77.13</v>
      </c>
      <c r="E186" s="79">
        <f t="shared" si="243"/>
        <v>12.3408</v>
      </c>
      <c r="F186" s="79">
        <f t="shared" si="244"/>
        <v>89.470799999999997</v>
      </c>
      <c r="H186" s="80" t="s">
        <v>36</v>
      </c>
      <c r="I186" s="78">
        <v>76.13</v>
      </c>
      <c r="J186" s="79">
        <f t="shared" si="245"/>
        <v>12.1808</v>
      </c>
      <c r="K186" s="79">
        <f t="shared" si="246"/>
        <v>88.3108</v>
      </c>
      <c r="M186" s="76">
        <v>41863</v>
      </c>
      <c r="N186" s="76">
        <v>41865</v>
      </c>
      <c r="O186" s="80" t="s">
        <v>37</v>
      </c>
      <c r="P186" s="78">
        <v>65.13</v>
      </c>
      <c r="Q186" s="79">
        <f t="shared" si="247"/>
        <v>10.4208</v>
      </c>
      <c r="R186" s="79">
        <f t="shared" ref="R186:R191" si="250">+P186+Q186</f>
        <v>75.550799999999995</v>
      </c>
      <c r="S186" s="129"/>
      <c r="T186" s="76">
        <v>41863</v>
      </c>
      <c r="U186" s="76">
        <v>41865</v>
      </c>
      <c r="V186" s="80" t="s">
        <v>38</v>
      </c>
      <c r="W186" s="78">
        <v>73.63</v>
      </c>
      <c r="X186" s="79">
        <f t="shared" si="248"/>
        <v>11.780799999999999</v>
      </c>
      <c r="Y186" s="79">
        <f t="shared" si="249"/>
        <v>85.410799999999995</v>
      </c>
      <c r="AA186" s="57"/>
      <c r="AB186" s="58"/>
      <c r="AC186" s="59"/>
      <c r="AD186" s="59"/>
    </row>
    <row r="187" spans="1:30" ht="45" customHeight="1">
      <c r="A187" s="76">
        <v>41866</v>
      </c>
      <c r="B187" s="76">
        <v>41870</v>
      </c>
      <c r="C187" s="77" t="s">
        <v>35</v>
      </c>
      <c r="D187" s="78">
        <v>76.8</v>
      </c>
      <c r="E187" s="79">
        <f t="shared" si="243"/>
        <v>12.288</v>
      </c>
      <c r="F187" s="79">
        <f t="shared" si="244"/>
        <v>89.087999999999994</v>
      </c>
      <c r="H187" s="80" t="s">
        <v>36</v>
      </c>
      <c r="I187" s="78">
        <v>75.8</v>
      </c>
      <c r="J187" s="79">
        <f t="shared" si="245"/>
        <v>12.128</v>
      </c>
      <c r="K187" s="79">
        <f t="shared" si="246"/>
        <v>87.927999999999997</v>
      </c>
      <c r="M187" s="76">
        <v>41866</v>
      </c>
      <c r="N187" s="76">
        <v>41870</v>
      </c>
      <c r="O187" s="80" t="s">
        <v>37</v>
      </c>
      <c r="P187" s="78">
        <v>64.8</v>
      </c>
      <c r="Q187" s="79">
        <f t="shared" si="247"/>
        <v>10.368</v>
      </c>
      <c r="R187" s="79">
        <f t="shared" si="250"/>
        <v>75.167999999999992</v>
      </c>
      <c r="S187" s="129"/>
      <c r="T187" s="76">
        <v>41866</v>
      </c>
      <c r="U187" s="76">
        <v>41870</v>
      </c>
      <c r="V187" s="80" t="s">
        <v>38</v>
      </c>
      <c r="W187" s="78">
        <v>73.3</v>
      </c>
      <c r="X187" s="79">
        <f t="shared" si="248"/>
        <v>11.728</v>
      </c>
      <c r="Y187" s="79">
        <f t="shared" si="249"/>
        <v>85.027999999999992</v>
      </c>
      <c r="AA187" s="57"/>
      <c r="AB187" s="58"/>
      <c r="AC187" s="59"/>
      <c r="AD187" s="59"/>
    </row>
    <row r="188" spans="1:30" ht="45" customHeight="1">
      <c r="A188" s="76">
        <v>41871</v>
      </c>
      <c r="B188" s="76">
        <v>41872</v>
      </c>
      <c r="C188" s="77" t="s">
        <v>35</v>
      </c>
      <c r="D188" s="78">
        <v>75.64</v>
      </c>
      <c r="E188" s="79">
        <f t="shared" si="243"/>
        <v>12.102400000000001</v>
      </c>
      <c r="F188" s="79">
        <f t="shared" si="244"/>
        <v>87.742400000000004</v>
      </c>
      <c r="H188" s="80" t="s">
        <v>36</v>
      </c>
      <c r="I188" s="78">
        <v>74.64</v>
      </c>
      <c r="J188" s="79">
        <f t="shared" si="245"/>
        <v>11.942400000000001</v>
      </c>
      <c r="K188" s="79">
        <f t="shared" si="246"/>
        <v>86.582400000000007</v>
      </c>
      <c r="M188" s="76">
        <v>41871</v>
      </c>
      <c r="N188" s="76">
        <v>41872</v>
      </c>
      <c r="O188" s="80" t="s">
        <v>37</v>
      </c>
      <c r="P188" s="78">
        <v>63.64</v>
      </c>
      <c r="Q188" s="79">
        <f t="shared" si="247"/>
        <v>10.182399999999999</v>
      </c>
      <c r="R188" s="79">
        <f t="shared" si="250"/>
        <v>73.822400000000002</v>
      </c>
      <c r="S188" s="129"/>
      <c r="T188" s="76">
        <v>41871</v>
      </c>
      <c r="U188" s="76">
        <v>41872</v>
      </c>
      <c r="V188" s="80" t="s">
        <v>38</v>
      </c>
      <c r="W188" s="78">
        <v>72.14</v>
      </c>
      <c r="X188" s="79">
        <f t="shared" si="248"/>
        <v>11.542400000000001</v>
      </c>
      <c r="Y188" s="79">
        <f t="shared" si="249"/>
        <v>83.682400000000001</v>
      </c>
      <c r="AA188" s="57"/>
      <c r="AB188" s="58"/>
      <c r="AC188" s="59"/>
      <c r="AD188" s="59"/>
    </row>
    <row r="189" spans="1:30" ht="45" customHeight="1">
      <c r="A189" s="76">
        <v>41873</v>
      </c>
      <c r="B189" s="76">
        <v>41876</v>
      </c>
      <c r="C189" s="77" t="s">
        <v>35</v>
      </c>
      <c r="D189" s="78">
        <v>76.38</v>
      </c>
      <c r="E189" s="79">
        <f t="shared" si="243"/>
        <v>12.220799999999999</v>
      </c>
      <c r="F189" s="79">
        <f t="shared" si="244"/>
        <v>88.600799999999992</v>
      </c>
      <c r="H189" s="80" t="s">
        <v>36</v>
      </c>
      <c r="I189" s="78">
        <v>75.38</v>
      </c>
      <c r="J189" s="79">
        <f t="shared" si="245"/>
        <v>12.0608</v>
      </c>
      <c r="K189" s="79">
        <f t="shared" si="246"/>
        <v>87.440799999999996</v>
      </c>
      <c r="M189" s="76">
        <v>41873</v>
      </c>
      <c r="N189" s="76">
        <v>41876</v>
      </c>
      <c r="O189" s="80" t="s">
        <v>37</v>
      </c>
      <c r="P189" s="78">
        <v>64.38</v>
      </c>
      <c r="Q189" s="79">
        <f t="shared" si="247"/>
        <v>10.300799999999999</v>
      </c>
      <c r="R189" s="79">
        <f t="shared" si="250"/>
        <v>74.680799999999991</v>
      </c>
      <c r="S189" s="129"/>
      <c r="T189" s="76">
        <v>41873</v>
      </c>
      <c r="U189" s="76">
        <v>41876</v>
      </c>
      <c r="V189" s="80" t="s">
        <v>38</v>
      </c>
      <c r="W189" s="78">
        <v>72.88</v>
      </c>
      <c r="X189" s="79">
        <f t="shared" si="248"/>
        <v>11.6608</v>
      </c>
      <c r="Y189" s="79">
        <f t="shared" si="249"/>
        <v>84.54079999999999</v>
      </c>
      <c r="AA189" s="57"/>
      <c r="AB189" s="58"/>
      <c r="AC189" s="59"/>
      <c r="AD189" s="59"/>
    </row>
    <row r="190" spans="1:30" ht="45" customHeight="1">
      <c r="A190" s="76">
        <v>41877</v>
      </c>
      <c r="B190" s="76">
        <v>41879</v>
      </c>
      <c r="C190" s="77" t="s">
        <v>35</v>
      </c>
      <c r="D190" s="78">
        <v>76.05</v>
      </c>
      <c r="E190" s="79">
        <f t="shared" si="243"/>
        <v>12.167999999999999</v>
      </c>
      <c r="F190" s="79">
        <f t="shared" si="244"/>
        <v>88.217999999999989</v>
      </c>
      <c r="H190" s="80" t="s">
        <v>36</v>
      </c>
      <c r="I190" s="78">
        <v>75.05</v>
      </c>
      <c r="J190" s="79">
        <f t="shared" si="245"/>
        <v>12.007999999999999</v>
      </c>
      <c r="K190" s="79">
        <f t="shared" si="246"/>
        <v>87.057999999999993</v>
      </c>
      <c r="M190" s="76">
        <v>41877</v>
      </c>
      <c r="N190" s="76">
        <v>41879</v>
      </c>
      <c r="O190" s="80" t="s">
        <v>37</v>
      </c>
      <c r="P190" s="78">
        <v>64.05</v>
      </c>
      <c r="Q190" s="79">
        <f t="shared" si="247"/>
        <v>10.247999999999999</v>
      </c>
      <c r="R190" s="79">
        <f t="shared" si="250"/>
        <v>74.298000000000002</v>
      </c>
      <c r="S190" s="129"/>
      <c r="T190" s="76">
        <v>41877</v>
      </c>
      <c r="U190" s="76">
        <v>41879</v>
      </c>
      <c r="V190" s="80" t="s">
        <v>38</v>
      </c>
      <c r="W190" s="78">
        <v>72.55</v>
      </c>
      <c r="X190" s="79">
        <f t="shared" si="248"/>
        <v>11.608000000000001</v>
      </c>
      <c r="Y190" s="79">
        <f t="shared" si="249"/>
        <v>84.158000000000001</v>
      </c>
      <c r="AA190" s="57"/>
      <c r="AB190" s="58"/>
      <c r="AC190" s="59"/>
      <c r="AD190" s="59"/>
    </row>
    <row r="191" spans="1:30" ht="45" customHeight="1">
      <c r="A191" s="76">
        <v>41880</v>
      </c>
      <c r="B191" s="76">
        <v>41883</v>
      </c>
      <c r="C191" s="77" t="s">
        <v>39</v>
      </c>
      <c r="D191" s="78">
        <v>77.05</v>
      </c>
      <c r="E191" s="79">
        <f t="shared" si="243"/>
        <v>12.327999999999999</v>
      </c>
      <c r="F191" s="79">
        <f t="shared" ref="F191:F196" si="251">+D191+E191</f>
        <v>89.378</v>
      </c>
      <c r="H191" s="80" t="s">
        <v>40</v>
      </c>
      <c r="I191" s="78">
        <v>76.05</v>
      </c>
      <c r="J191" s="79">
        <f t="shared" si="245"/>
        <v>12.167999999999999</v>
      </c>
      <c r="K191" s="79">
        <f>+I191+J191</f>
        <v>88.217999999999989</v>
      </c>
      <c r="M191" s="76">
        <v>41880</v>
      </c>
      <c r="N191" s="76">
        <v>41883</v>
      </c>
      <c r="O191" s="80" t="s">
        <v>41</v>
      </c>
      <c r="P191" s="78">
        <v>65.05</v>
      </c>
      <c r="Q191" s="79">
        <f t="shared" si="247"/>
        <v>10.407999999999999</v>
      </c>
      <c r="R191" s="79">
        <f t="shared" si="250"/>
        <v>75.457999999999998</v>
      </c>
      <c r="S191" s="129"/>
      <c r="T191" s="76">
        <v>41880</v>
      </c>
      <c r="U191" s="76">
        <v>41883</v>
      </c>
      <c r="V191" s="80" t="s">
        <v>42</v>
      </c>
      <c r="W191" s="78">
        <v>73.55</v>
      </c>
      <c r="X191" s="79">
        <f t="shared" si="248"/>
        <v>11.767999999999999</v>
      </c>
      <c r="Y191" s="79">
        <f t="shared" ref="Y191:Y196" si="252">+W191+X191</f>
        <v>85.317999999999998</v>
      </c>
      <c r="AA191" s="57"/>
      <c r="AB191" s="58"/>
      <c r="AC191" s="59"/>
      <c r="AD191" s="59"/>
    </row>
    <row r="192" spans="1:30" ht="45" customHeight="1">
      <c r="A192" s="76">
        <v>41884</v>
      </c>
      <c r="B192" s="76">
        <v>41886</v>
      </c>
      <c r="C192" s="77" t="s">
        <v>39</v>
      </c>
      <c r="D192" s="78">
        <v>78.180000000000007</v>
      </c>
      <c r="E192" s="79">
        <f t="shared" ref="E192:E198" si="253">+D192*16%</f>
        <v>12.508800000000001</v>
      </c>
      <c r="F192" s="79">
        <f t="shared" si="251"/>
        <v>90.688800000000015</v>
      </c>
      <c r="H192" s="80"/>
      <c r="I192" s="78"/>
      <c r="J192" s="79"/>
      <c r="K192" s="79"/>
      <c r="M192" s="76">
        <v>41884</v>
      </c>
      <c r="N192" s="76">
        <v>41886</v>
      </c>
      <c r="O192" s="80" t="s">
        <v>41</v>
      </c>
      <c r="P192" s="78">
        <v>66.180000000000007</v>
      </c>
      <c r="Q192" s="79">
        <f t="shared" ref="Q192:Q198" si="254">+P192*16%</f>
        <v>10.588800000000001</v>
      </c>
      <c r="R192" s="79">
        <f t="shared" ref="R192:R197" si="255">+P192+Q192</f>
        <v>76.768800000000013</v>
      </c>
      <c r="S192" s="129"/>
      <c r="T192" s="76">
        <v>41884</v>
      </c>
      <c r="U192" s="76">
        <v>41886</v>
      </c>
      <c r="V192" s="80" t="s">
        <v>42</v>
      </c>
      <c r="W192" s="78">
        <v>74.680000000000007</v>
      </c>
      <c r="X192" s="79">
        <f t="shared" ref="X192:X198" si="256">+W192*16%</f>
        <v>11.948800000000002</v>
      </c>
      <c r="Y192" s="79">
        <f t="shared" si="252"/>
        <v>86.628800000000012</v>
      </c>
      <c r="AA192" s="57"/>
      <c r="AB192" s="58"/>
      <c r="AC192" s="59"/>
      <c r="AD192" s="59"/>
    </row>
    <row r="193" spans="1:30" ht="45" customHeight="1">
      <c r="A193" s="76">
        <v>41887</v>
      </c>
      <c r="B193" s="76">
        <v>41890</v>
      </c>
      <c r="C193" s="77" t="s">
        <v>39</v>
      </c>
      <c r="D193" s="78">
        <v>77.900000000000006</v>
      </c>
      <c r="E193" s="79">
        <f t="shared" si="253"/>
        <v>12.464</v>
      </c>
      <c r="F193" s="79">
        <f t="shared" si="251"/>
        <v>90.364000000000004</v>
      </c>
      <c r="H193" s="80"/>
      <c r="I193" s="78"/>
      <c r="J193" s="79"/>
      <c r="K193" s="79"/>
      <c r="M193" s="76">
        <v>41887</v>
      </c>
      <c r="N193" s="76">
        <v>41890</v>
      </c>
      <c r="O193" s="80" t="s">
        <v>41</v>
      </c>
      <c r="P193" s="78">
        <v>65.900000000000006</v>
      </c>
      <c r="Q193" s="79">
        <f t="shared" si="254"/>
        <v>10.544</v>
      </c>
      <c r="R193" s="79">
        <f t="shared" si="255"/>
        <v>76.444000000000003</v>
      </c>
      <c r="S193" s="129"/>
      <c r="T193" s="76">
        <v>41887</v>
      </c>
      <c r="U193" s="76">
        <v>41890</v>
      </c>
      <c r="V193" s="80" t="s">
        <v>42</v>
      </c>
      <c r="W193" s="78">
        <v>74.400000000000006</v>
      </c>
      <c r="X193" s="79">
        <f t="shared" si="256"/>
        <v>11.904000000000002</v>
      </c>
      <c r="Y193" s="79">
        <f t="shared" si="252"/>
        <v>86.304000000000002</v>
      </c>
      <c r="AA193" s="57"/>
      <c r="AB193" s="58"/>
      <c r="AC193" s="59"/>
      <c r="AD193" s="59"/>
    </row>
    <row r="194" spans="1:30" ht="45" customHeight="1">
      <c r="A194" s="76">
        <v>41891</v>
      </c>
      <c r="B194" s="76">
        <v>41893</v>
      </c>
      <c r="C194" s="77" t="s">
        <v>39</v>
      </c>
      <c r="D194" s="78">
        <v>77.680000000000007</v>
      </c>
      <c r="E194" s="79">
        <f t="shared" si="253"/>
        <v>12.428800000000001</v>
      </c>
      <c r="F194" s="79">
        <f t="shared" si="251"/>
        <v>90.108800000000002</v>
      </c>
      <c r="H194" s="80"/>
      <c r="I194" s="78"/>
      <c r="J194" s="79"/>
      <c r="K194" s="79"/>
      <c r="M194" s="76">
        <v>41891</v>
      </c>
      <c r="N194" s="76">
        <v>41893</v>
      </c>
      <c r="O194" s="80" t="s">
        <v>41</v>
      </c>
      <c r="P194" s="78">
        <v>65.680000000000007</v>
      </c>
      <c r="Q194" s="79">
        <f t="shared" si="254"/>
        <v>10.508800000000001</v>
      </c>
      <c r="R194" s="79">
        <f t="shared" si="255"/>
        <v>76.188800000000015</v>
      </c>
      <c r="S194" s="129"/>
      <c r="T194" s="76">
        <v>41891</v>
      </c>
      <c r="U194" s="76">
        <v>41893</v>
      </c>
      <c r="V194" s="80" t="s">
        <v>42</v>
      </c>
      <c r="W194" s="78">
        <v>74.180000000000007</v>
      </c>
      <c r="X194" s="79">
        <f t="shared" si="256"/>
        <v>11.868800000000002</v>
      </c>
      <c r="Y194" s="79">
        <f t="shared" si="252"/>
        <v>86.048800000000014</v>
      </c>
      <c r="AA194" s="57"/>
      <c r="AB194" s="58"/>
      <c r="AC194" s="59"/>
      <c r="AD194" s="59"/>
    </row>
    <row r="195" spans="1:30" ht="45" customHeight="1">
      <c r="A195" s="76">
        <v>41894</v>
      </c>
      <c r="B195" s="76">
        <v>41897</v>
      </c>
      <c r="C195" s="77" t="s">
        <v>39</v>
      </c>
      <c r="D195" s="78">
        <v>74.459999999999994</v>
      </c>
      <c r="E195" s="79">
        <f t="shared" si="253"/>
        <v>11.913599999999999</v>
      </c>
      <c r="F195" s="79">
        <f t="shared" si="251"/>
        <v>86.373599999999996</v>
      </c>
      <c r="H195" s="80"/>
      <c r="I195" s="78"/>
      <c r="J195" s="79"/>
      <c r="K195" s="79"/>
      <c r="M195" s="76">
        <v>41894</v>
      </c>
      <c r="N195" s="76">
        <v>41897</v>
      </c>
      <c r="O195" s="80" t="s">
        <v>41</v>
      </c>
      <c r="P195" s="78">
        <v>62.459999999999994</v>
      </c>
      <c r="Q195" s="79">
        <f t="shared" si="254"/>
        <v>9.9935999999999989</v>
      </c>
      <c r="R195" s="79">
        <f t="shared" si="255"/>
        <v>72.453599999999994</v>
      </c>
      <c r="S195" s="129"/>
      <c r="T195" s="76">
        <v>41894</v>
      </c>
      <c r="U195" s="76">
        <v>41897</v>
      </c>
      <c r="V195" s="80" t="s">
        <v>42</v>
      </c>
      <c r="W195" s="78">
        <v>70.959999999999994</v>
      </c>
      <c r="X195" s="79">
        <f t="shared" si="256"/>
        <v>11.353599999999998</v>
      </c>
      <c r="Y195" s="79">
        <f t="shared" si="252"/>
        <v>82.313599999999994</v>
      </c>
      <c r="AA195" s="57"/>
      <c r="AB195" s="58"/>
      <c r="AC195" s="59"/>
      <c r="AD195" s="59"/>
    </row>
    <row r="196" spans="1:30" ht="45" customHeight="1">
      <c r="A196" s="76">
        <v>41898</v>
      </c>
      <c r="B196" s="76">
        <v>41900</v>
      </c>
      <c r="C196" s="77" t="s">
        <v>39</v>
      </c>
      <c r="D196" s="78">
        <v>73.599999999999994</v>
      </c>
      <c r="E196" s="79">
        <f t="shared" si="253"/>
        <v>11.776</v>
      </c>
      <c r="F196" s="79">
        <f t="shared" si="251"/>
        <v>85.375999999999991</v>
      </c>
      <c r="H196" s="80"/>
      <c r="I196" s="78"/>
      <c r="J196" s="79"/>
      <c r="K196" s="79"/>
      <c r="M196" s="76">
        <v>41898</v>
      </c>
      <c r="N196" s="76">
        <v>41900</v>
      </c>
      <c r="O196" s="80" t="s">
        <v>41</v>
      </c>
      <c r="P196" s="78">
        <v>61.599999999999994</v>
      </c>
      <c r="Q196" s="79">
        <f t="shared" si="254"/>
        <v>9.8559999999999999</v>
      </c>
      <c r="R196" s="79">
        <f t="shared" si="255"/>
        <v>71.455999999999989</v>
      </c>
      <c r="S196" s="129"/>
      <c r="T196" s="76">
        <v>41898</v>
      </c>
      <c r="U196" s="76">
        <v>41900</v>
      </c>
      <c r="V196" s="80" t="s">
        <v>42</v>
      </c>
      <c r="W196" s="78">
        <v>70.099999999999994</v>
      </c>
      <c r="X196" s="79">
        <f t="shared" si="256"/>
        <v>11.215999999999999</v>
      </c>
      <c r="Y196" s="79">
        <f t="shared" si="252"/>
        <v>81.315999999999988</v>
      </c>
      <c r="AA196" s="57"/>
      <c r="AB196" s="58"/>
      <c r="AC196" s="59"/>
      <c r="AD196" s="59"/>
    </row>
    <row r="197" spans="1:30" ht="45" customHeight="1">
      <c r="A197" s="76">
        <v>41901</v>
      </c>
      <c r="B197" s="76">
        <v>41904</v>
      </c>
      <c r="C197" s="77" t="s">
        <v>39</v>
      </c>
      <c r="D197" s="78">
        <v>74.7</v>
      </c>
      <c r="E197" s="79">
        <f t="shared" si="253"/>
        <v>11.952</v>
      </c>
      <c r="F197" s="79">
        <f t="shared" ref="F197:F202" si="257">+D197+E197</f>
        <v>86.652000000000001</v>
      </c>
      <c r="H197" s="80"/>
      <c r="I197" s="78"/>
      <c r="J197" s="79"/>
      <c r="K197" s="79"/>
      <c r="M197" s="76">
        <v>41901</v>
      </c>
      <c r="N197" s="76">
        <v>41904</v>
      </c>
      <c r="O197" s="80" t="s">
        <v>41</v>
      </c>
      <c r="P197" s="78">
        <v>62.7</v>
      </c>
      <c r="Q197" s="79">
        <f t="shared" si="254"/>
        <v>10.032</v>
      </c>
      <c r="R197" s="79">
        <f t="shared" si="255"/>
        <v>72.731999999999999</v>
      </c>
      <c r="S197" s="129"/>
      <c r="T197" s="76">
        <v>41901</v>
      </c>
      <c r="U197" s="76">
        <v>41904</v>
      </c>
      <c r="V197" s="80" t="s">
        <v>42</v>
      </c>
      <c r="W197" s="78">
        <v>71.2</v>
      </c>
      <c r="X197" s="79">
        <f t="shared" si="256"/>
        <v>11.392000000000001</v>
      </c>
      <c r="Y197" s="79">
        <f t="shared" ref="Y197:Y202" si="258">+W197+X197</f>
        <v>82.591999999999999</v>
      </c>
      <c r="AA197" s="57"/>
      <c r="AB197" s="58"/>
      <c r="AC197" s="59"/>
      <c r="AD197" s="59"/>
    </row>
    <row r="198" spans="1:30" ht="45" customHeight="1">
      <c r="A198" s="76">
        <v>41905</v>
      </c>
      <c r="B198" s="76">
        <v>41907</v>
      </c>
      <c r="C198" s="77" t="s">
        <v>39</v>
      </c>
      <c r="D198" s="78">
        <v>74.680000000000007</v>
      </c>
      <c r="E198" s="79">
        <f t="shared" si="253"/>
        <v>11.948800000000002</v>
      </c>
      <c r="F198" s="79">
        <f t="shared" si="257"/>
        <v>86.628800000000012</v>
      </c>
      <c r="H198" s="80"/>
      <c r="I198" s="78"/>
      <c r="J198" s="79"/>
      <c r="K198" s="79"/>
      <c r="M198" s="76">
        <v>41905</v>
      </c>
      <c r="N198" s="76">
        <v>41907</v>
      </c>
      <c r="O198" s="80" t="s">
        <v>41</v>
      </c>
      <c r="P198" s="78">
        <v>62.680000000000007</v>
      </c>
      <c r="Q198" s="79">
        <f t="shared" si="254"/>
        <v>10.028800000000002</v>
      </c>
      <c r="R198" s="79">
        <f t="shared" ref="R198:R203" si="259">+P198+Q198</f>
        <v>72.708800000000011</v>
      </c>
      <c r="S198" s="129"/>
      <c r="T198" s="76">
        <v>41905</v>
      </c>
      <c r="U198" s="76">
        <v>41907</v>
      </c>
      <c r="V198" s="80" t="s">
        <v>42</v>
      </c>
      <c r="W198" s="78">
        <v>71.180000000000007</v>
      </c>
      <c r="X198" s="79">
        <f t="shared" si="256"/>
        <v>11.388800000000002</v>
      </c>
      <c r="Y198" s="79">
        <f t="shared" si="258"/>
        <v>82.56880000000001</v>
      </c>
      <c r="AA198" s="57"/>
      <c r="AB198" s="58"/>
      <c r="AC198" s="59"/>
      <c r="AD198" s="59"/>
    </row>
    <row r="199" spans="1:30" ht="45" customHeight="1">
      <c r="A199" s="76">
        <v>41908</v>
      </c>
      <c r="B199" s="76">
        <v>41911</v>
      </c>
      <c r="C199" s="77" t="s">
        <v>39</v>
      </c>
      <c r="D199" s="78">
        <v>74.23</v>
      </c>
      <c r="E199" s="79">
        <f t="shared" ref="E199:E205" si="260">+D199*16%</f>
        <v>11.876800000000001</v>
      </c>
      <c r="F199" s="79">
        <f t="shared" si="257"/>
        <v>86.106800000000007</v>
      </c>
      <c r="H199" s="80"/>
      <c r="I199" s="78"/>
      <c r="J199" s="79"/>
      <c r="K199" s="79"/>
      <c r="M199" s="76">
        <v>41908</v>
      </c>
      <c r="N199" s="76">
        <v>41911</v>
      </c>
      <c r="O199" s="80" t="s">
        <v>41</v>
      </c>
      <c r="P199" s="78">
        <v>62.230000000000004</v>
      </c>
      <c r="Q199" s="79">
        <f t="shared" ref="Q199:Q205" si="261">+P199*16%</f>
        <v>9.9568000000000012</v>
      </c>
      <c r="R199" s="79">
        <f t="shared" si="259"/>
        <v>72.186800000000005</v>
      </c>
      <c r="S199" s="129"/>
      <c r="T199" s="76">
        <v>41908</v>
      </c>
      <c r="U199" s="76">
        <v>41911</v>
      </c>
      <c r="V199" s="80" t="s">
        <v>42</v>
      </c>
      <c r="W199" s="78">
        <v>70.73</v>
      </c>
      <c r="X199" s="79">
        <f t="shared" ref="X199:X205" si="262">+W199*16%</f>
        <v>11.316800000000001</v>
      </c>
      <c r="Y199" s="79">
        <f t="shared" si="258"/>
        <v>82.046800000000005</v>
      </c>
      <c r="AA199" s="57"/>
      <c r="AB199" s="58"/>
      <c r="AC199" s="59"/>
      <c r="AD199" s="59"/>
    </row>
    <row r="200" spans="1:30" ht="45" customHeight="1">
      <c r="A200" s="76">
        <v>41912</v>
      </c>
      <c r="B200" s="76">
        <v>41914</v>
      </c>
      <c r="C200" s="77" t="s">
        <v>39</v>
      </c>
      <c r="D200" s="78">
        <v>73.86</v>
      </c>
      <c r="E200" s="79">
        <f t="shared" si="260"/>
        <v>11.817600000000001</v>
      </c>
      <c r="F200" s="79">
        <f t="shared" si="257"/>
        <v>85.677599999999998</v>
      </c>
      <c r="H200" s="80"/>
      <c r="I200" s="78"/>
      <c r="J200" s="79"/>
      <c r="K200" s="79"/>
      <c r="M200" s="76">
        <v>41912</v>
      </c>
      <c r="N200" s="76">
        <v>41914</v>
      </c>
      <c r="O200" s="80" t="s">
        <v>41</v>
      </c>
      <c r="P200" s="78">
        <v>61.86</v>
      </c>
      <c r="Q200" s="79">
        <f t="shared" si="261"/>
        <v>9.8976000000000006</v>
      </c>
      <c r="R200" s="79">
        <f t="shared" si="259"/>
        <v>71.757599999999996</v>
      </c>
      <c r="S200" s="129"/>
      <c r="T200" s="76">
        <v>41912</v>
      </c>
      <c r="U200" s="76">
        <v>41914</v>
      </c>
      <c r="V200" s="80" t="s">
        <v>42</v>
      </c>
      <c r="W200" s="78">
        <v>70.36</v>
      </c>
      <c r="X200" s="79">
        <f t="shared" si="262"/>
        <v>11.2576</v>
      </c>
      <c r="Y200" s="79">
        <f t="shared" si="258"/>
        <v>81.617599999999996</v>
      </c>
      <c r="AA200" s="57"/>
      <c r="AB200" s="58"/>
      <c r="AC200" s="59"/>
      <c r="AD200" s="59"/>
    </row>
    <row r="201" spans="1:30" ht="45" customHeight="1">
      <c r="A201" s="76">
        <v>41915</v>
      </c>
      <c r="B201" s="76">
        <v>41918</v>
      </c>
      <c r="C201" s="77" t="s">
        <v>39</v>
      </c>
      <c r="D201" s="78">
        <v>70.650000000000006</v>
      </c>
      <c r="E201" s="79">
        <f t="shared" si="260"/>
        <v>11.304</v>
      </c>
      <c r="F201" s="79">
        <f t="shared" si="257"/>
        <v>81.954000000000008</v>
      </c>
      <c r="H201" s="80"/>
      <c r="I201" s="78"/>
      <c r="J201" s="79"/>
      <c r="K201" s="79"/>
      <c r="M201" s="76">
        <v>41915</v>
      </c>
      <c r="N201" s="76">
        <v>41918</v>
      </c>
      <c r="O201" s="80" t="s">
        <v>41</v>
      </c>
      <c r="P201" s="78">
        <v>58.650000000000006</v>
      </c>
      <c r="Q201" s="79">
        <f t="shared" si="261"/>
        <v>9.3840000000000003</v>
      </c>
      <c r="R201" s="79">
        <f t="shared" si="259"/>
        <v>68.034000000000006</v>
      </c>
      <c r="S201" s="129"/>
      <c r="T201" s="76">
        <v>41915</v>
      </c>
      <c r="U201" s="76">
        <v>41918</v>
      </c>
      <c r="V201" s="80" t="s">
        <v>42</v>
      </c>
      <c r="W201" s="78">
        <v>67.150000000000006</v>
      </c>
      <c r="X201" s="79">
        <f t="shared" si="262"/>
        <v>10.744000000000002</v>
      </c>
      <c r="Y201" s="79">
        <f t="shared" si="258"/>
        <v>77.894000000000005</v>
      </c>
      <c r="AA201" s="57"/>
      <c r="AB201" s="58"/>
      <c r="AC201" s="59"/>
      <c r="AD201" s="59"/>
    </row>
    <row r="202" spans="1:30" ht="45" customHeight="1">
      <c r="A202" s="76">
        <v>41919</v>
      </c>
      <c r="B202" s="76">
        <v>41921</v>
      </c>
      <c r="C202" s="77" t="s">
        <v>39</v>
      </c>
      <c r="D202" s="78">
        <v>68.739999999999995</v>
      </c>
      <c r="E202" s="79">
        <f t="shared" si="260"/>
        <v>10.9984</v>
      </c>
      <c r="F202" s="79">
        <f t="shared" si="257"/>
        <v>79.738399999999999</v>
      </c>
      <c r="H202" s="80"/>
      <c r="I202" s="78"/>
      <c r="J202" s="79"/>
      <c r="K202" s="79"/>
      <c r="M202" s="76">
        <v>41919</v>
      </c>
      <c r="N202" s="76">
        <v>41921</v>
      </c>
      <c r="O202" s="80" t="s">
        <v>41</v>
      </c>
      <c r="P202" s="78">
        <v>56.739999999999995</v>
      </c>
      <c r="Q202" s="79">
        <f t="shared" si="261"/>
        <v>9.0784000000000002</v>
      </c>
      <c r="R202" s="79">
        <f t="shared" si="259"/>
        <v>65.818399999999997</v>
      </c>
      <c r="S202" s="129"/>
      <c r="T202" s="76">
        <v>41919</v>
      </c>
      <c r="U202" s="76">
        <v>41921</v>
      </c>
      <c r="V202" s="80" t="s">
        <v>42</v>
      </c>
      <c r="W202" s="78">
        <v>65.239999999999995</v>
      </c>
      <c r="X202" s="79">
        <f t="shared" si="262"/>
        <v>10.4384</v>
      </c>
      <c r="Y202" s="79">
        <f t="shared" si="258"/>
        <v>75.678399999999996</v>
      </c>
      <c r="AA202" s="57"/>
      <c r="AB202" s="58"/>
      <c r="AC202" s="59"/>
      <c r="AD202" s="59"/>
    </row>
    <row r="203" spans="1:30" ht="45" customHeight="1">
      <c r="A203" s="76">
        <v>41922</v>
      </c>
      <c r="B203" s="76">
        <v>41926</v>
      </c>
      <c r="C203" s="77" t="s">
        <v>39</v>
      </c>
      <c r="D203" s="78">
        <v>66.03</v>
      </c>
      <c r="E203" s="79">
        <f t="shared" si="260"/>
        <v>10.5648</v>
      </c>
      <c r="F203" s="79">
        <f t="shared" ref="F203:F208" si="263">+D203+E203</f>
        <v>76.594800000000006</v>
      </c>
      <c r="H203" s="80"/>
      <c r="I203" s="78"/>
      <c r="J203" s="79"/>
      <c r="K203" s="79"/>
      <c r="M203" s="76">
        <v>41922</v>
      </c>
      <c r="N203" s="76">
        <v>41926</v>
      </c>
      <c r="O203" s="80" t="s">
        <v>41</v>
      </c>
      <c r="P203" s="78">
        <v>54.03</v>
      </c>
      <c r="Q203" s="79">
        <f t="shared" si="261"/>
        <v>8.6448</v>
      </c>
      <c r="R203" s="79">
        <f t="shared" si="259"/>
        <v>62.674800000000005</v>
      </c>
      <c r="S203" s="129"/>
      <c r="T203" s="76">
        <v>41922</v>
      </c>
      <c r="U203" s="76">
        <v>41926</v>
      </c>
      <c r="V203" s="80" t="s">
        <v>42</v>
      </c>
      <c r="W203" s="78">
        <v>62.53</v>
      </c>
      <c r="X203" s="79">
        <f t="shared" si="262"/>
        <v>10.004800000000001</v>
      </c>
      <c r="Y203" s="79">
        <f t="shared" ref="Y203:Y208" si="264">+W203+X203</f>
        <v>72.534800000000004</v>
      </c>
      <c r="AA203" s="57"/>
      <c r="AB203" s="58"/>
      <c r="AC203" s="59"/>
      <c r="AD203" s="59"/>
    </row>
    <row r="204" spans="1:30" ht="45" customHeight="1">
      <c r="A204" s="76">
        <v>41927</v>
      </c>
      <c r="B204" s="76">
        <v>41928</v>
      </c>
      <c r="C204" s="77" t="s">
        <v>39</v>
      </c>
      <c r="D204" s="78">
        <v>63.05</v>
      </c>
      <c r="E204" s="79">
        <f t="shared" si="260"/>
        <v>10.087999999999999</v>
      </c>
      <c r="F204" s="79">
        <f t="shared" si="263"/>
        <v>73.137999999999991</v>
      </c>
      <c r="H204" s="80"/>
      <c r="I204" s="78"/>
      <c r="J204" s="79"/>
      <c r="K204" s="79"/>
      <c r="M204" s="76">
        <v>41927</v>
      </c>
      <c r="N204" s="76">
        <v>41928</v>
      </c>
      <c r="O204" s="80" t="s">
        <v>41</v>
      </c>
      <c r="P204" s="78">
        <v>51.05</v>
      </c>
      <c r="Q204" s="79">
        <f t="shared" si="261"/>
        <v>8.1679999999999993</v>
      </c>
      <c r="R204" s="79">
        <f t="shared" ref="R204:R209" si="265">+P204+Q204</f>
        <v>59.217999999999996</v>
      </c>
      <c r="S204" s="129"/>
      <c r="T204" s="76">
        <v>41927</v>
      </c>
      <c r="U204" s="76">
        <v>41928</v>
      </c>
      <c r="V204" s="80" t="s">
        <v>42</v>
      </c>
      <c r="W204" s="78">
        <v>59.55</v>
      </c>
      <c r="X204" s="79">
        <f t="shared" si="262"/>
        <v>9.5280000000000005</v>
      </c>
      <c r="Y204" s="79">
        <f t="shared" si="264"/>
        <v>69.078000000000003</v>
      </c>
      <c r="AA204" s="57"/>
      <c r="AB204" s="58"/>
      <c r="AC204" s="59"/>
      <c r="AD204" s="59"/>
    </row>
    <row r="205" spans="1:30" ht="45" customHeight="1">
      <c r="A205" s="76">
        <v>41929</v>
      </c>
      <c r="B205" s="76">
        <v>41932</v>
      </c>
      <c r="C205" s="77" t="s">
        <v>39</v>
      </c>
      <c r="D205" s="78">
        <v>57.5</v>
      </c>
      <c r="E205" s="79">
        <f t="shared" si="260"/>
        <v>9.2000000000000011</v>
      </c>
      <c r="F205" s="79">
        <f t="shared" si="263"/>
        <v>66.7</v>
      </c>
      <c r="H205" s="80"/>
      <c r="I205" s="78"/>
      <c r="J205" s="79"/>
      <c r="K205" s="79"/>
      <c r="M205" s="76">
        <v>41929</v>
      </c>
      <c r="N205" s="76">
        <v>41932</v>
      </c>
      <c r="O205" s="80" t="s">
        <v>41</v>
      </c>
      <c r="P205" s="78">
        <v>45.5</v>
      </c>
      <c r="Q205" s="79">
        <f t="shared" si="261"/>
        <v>7.28</v>
      </c>
      <c r="R205" s="79">
        <f t="shared" si="265"/>
        <v>52.78</v>
      </c>
      <c r="S205" s="129"/>
      <c r="T205" s="76">
        <v>41929</v>
      </c>
      <c r="U205" s="76">
        <v>41932</v>
      </c>
      <c r="V205" s="80" t="s">
        <v>42</v>
      </c>
      <c r="W205" s="78">
        <v>54</v>
      </c>
      <c r="X205" s="79">
        <f t="shared" si="262"/>
        <v>8.64</v>
      </c>
      <c r="Y205" s="79">
        <f t="shared" si="264"/>
        <v>62.64</v>
      </c>
      <c r="AA205" s="57"/>
      <c r="AB205" s="58"/>
      <c r="AC205" s="59"/>
      <c r="AD205" s="59"/>
    </row>
    <row r="206" spans="1:30" ht="45" customHeight="1">
      <c r="A206" s="76">
        <v>41933</v>
      </c>
      <c r="B206" s="76">
        <v>41935</v>
      </c>
      <c r="C206" s="77" t="s">
        <v>39</v>
      </c>
      <c r="D206" s="78">
        <v>60.099999999999994</v>
      </c>
      <c r="E206" s="79">
        <f t="shared" ref="E206:E212" si="266">+D206*16%</f>
        <v>9.6159999999999997</v>
      </c>
      <c r="F206" s="79">
        <f t="shared" si="263"/>
        <v>69.715999999999994</v>
      </c>
      <c r="H206" s="80"/>
      <c r="I206" s="78"/>
      <c r="J206" s="79"/>
      <c r="K206" s="79"/>
      <c r="M206" s="76">
        <v>41933</v>
      </c>
      <c r="N206" s="76">
        <v>41935</v>
      </c>
      <c r="O206" s="80" t="s">
        <v>41</v>
      </c>
      <c r="P206" s="78">
        <v>48.099999999999994</v>
      </c>
      <c r="Q206" s="79">
        <f t="shared" ref="Q206:Q212" si="267">+P206*16%</f>
        <v>7.6959999999999988</v>
      </c>
      <c r="R206" s="79">
        <f t="shared" si="265"/>
        <v>55.795999999999992</v>
      </c>
      <c r="S206" s="129"/>
      <c r="T206" s="76">
        <v>41933</v>
      </c>
      <c r="U206" s="76">
        <v>41935</v>
      </c>
      <c r="V206" s="80" t="s">
        <v>42</v>
      </c>
      <c r="W206" s="78">
        <v>56.599999999999994</v>
      </c>
      <c r="X206" s="79">
        <f t="shared" ref="X206:X212" si="268">+W206*16%</f>
        <v>9.0559999999999992</v>
      </c>
      <c r="Y206" s="79">
        <f t="shared" si="264"/>
        <v>65.655999999999992</v>
      </c>
      <c r="AA206" s="57"/>
      <c r="AB206" s="58"/>
      <c r="AC206" s="59"/>
      <c r="AD206" s="59"/>
    </row>
    <row r="207" spans="1:30" ht="45" customHeight="1">
      <c r="A207" s="76">
        <v>41936</v>
      </c>
      <c r="B207" s="76">
        <v>41939</v>
      </c>
      <c r="C207" s="77" t="s">
        <v>39</v>
      </c>
      <c r="D207" s="78">
        <v>57.95</v>
      </c>
      <c r="E207" s="79">
        <f t="shared" si="266"/>
        <v>9.2720000000000002</v>
      </c>
      <c r="F207" s="79">
        <f t="shared" si="263"/>
        <v>67.222000000000008</v>
      </c>
      <c r="H207" s="80"/>
      <c r="I207" s="78"/>
      <c r="J207" s="79"/>
      <c r="K207" s="79"/>
      <c r="M207" s="76">
        <v>41936</v>
      </c>
      <c r="N207" s="76">
        <v>41939</v>
      </c>
      <c r="O207" s="80" t="s">
        <v>41</v>
      </c>
      <c r="P207" s="78">
        <v>45.95</v>
      </c>
      <c r="Q207" s="79">
        <f t="shared" si="267"/>
        <v>7.3520000000000003</v>
      </c>
      <c r="R207" s="79">
        <f t="shared" si="265"/>
        <v>53.302000000000007</v>
      </c>
      <c r="S207" s="129"/>
      <c r="T207" s="76">
        <v>41936</v>
      </c>
      <c r="U207" s="76">
        <v>41939</v>
      </c>
      <c r="V207" s="80" t="s">
        <v>42</v>
      </c>
      <c r="W207" s="78">
        <v>54.45</v>
      </c>
      <c r="X207" s="79">
        <f t="shared" si="268"/>
        <v>8.7120000000000015</v>
      </c>
      <c r="Y207" s="79">
        <f t="shared" si="264"/>
        <v>63.162000000000006</v>
      </c>
      <c r="AA207" s="57"/>
      <c r="AB207" s="58"/>
      <c r="AC207" s="59"/>
      <c r="AD207" s="59"/>
    </row>
    <row r="208" spans="1:30" ht="45" customHeight="1">
      <c r="A208" s="76">
        <v>41940</v>
      </c>
      <c r="B208" s="76">
        <v>41942</v>
      </c>
      <c r="C208" s="77" t="s">
        <v>39</v>
      </c>
      <c r="D208" s="78">
        <v>58.55</v>
      </c>
      <c r="E208" s="79">
        <f t="shared" si="266"/>
        <v>9.3680000000000003</v>
      </c>
      <c r="F208" s="79">
        <f t="shared" si="263"/>
        <v>67.917999999999992</v>
      </c>
      <c r="H208" s="80"/>
      <c r="I208" s="78"/>
      <c r="J208" s="79"/>
      <c r="K208" s="79"/>
      <c r="M208" s="76">
        <v>41940</v>
      </c>
      <c r="N208" s="76">
        <v>41942</v>
      </c>
      <c r="O208" s="80" t="s">
        <v>41</v>
      </c>
      <c r="P208" s="78">
        <v>46.55</v>
      </c>
      <c r="Q208" s="79">
        <f t="shared" si="267"/>
        <v>7.4479999999999995</v>
      </c>
      <c r="R208" s="79">
        <f t="shared" si="265"/>
        <v>53.997999999999998</v>
      </c>
      <c r="S208" s="129"/>
      <c r="T208" s="76">
        <v>41940</v>
      </c>
      <c r="U208" s="76">
        <v>41942</v>
      </c>
      <c r="V208" s="80" t="s">
        <v>42</v>
      </c>
      <c r="W208" s="78">
        <v>55.05</v>
      </c>
      <c r="X208" s="79">
        <f t="shared" si="268"/>
        <v>8.8079999999999998</v>
      </c>
      <c r="Y208" s="79">
        <f t="shared" si="264"/>
        <v>63.857999999999997</v>
      </c>
      <c r="AA208" s="57"/>
      <c r="AB208" s="58"/>
      <c r="AC208" s="59"/>
      <c r="AD208" s="59"/>
    </row>
    <row r="209" spans="1:30" ht="45" customHeight="1">
      <c r="A209" s="76">
        <v>41943</v>
      </c>
      <c r="B209" s="76">
        <v>41947</v>
      </c>
      <c r="C209" s="77" t="s">
        <v>39</v>
      </c>
      <c r="D209" s="78">
        <v>60.150000000000006</v>
      </c>
      <c r="E209" s="79">
        <f t="shared" si="266"/>
        <v>9.6240000000000006</v>
      </c>
      <c r="F209" s="79">
        <f t="shared" ref="F209:F214" si="269">+D209+E209</f>
        <v>69.774000000000001</v>
      </c>
      <c r="H209" s="80"/>
      <c r="I209" s="78"/>
      <c r="J209" s="79"/>
      <c r="K209" s="79"/>
      <c r="M209" s="76">
        <v>41943</v>
      </c>
      <c r="N209" s="76">
        <v>41947</v>
      </c>
      <c r="O209" s="80" t="s">
        <v>41</v>
      </c>
      <c r="P209" s="78">
        <v>48.150000000000006</v>
      </c>
      <c r="Q209" s="79">
        <f t="shared" si="267"/>
        <v>7.7040000000000015</v>
      </c>
      <c r="R209" s="79">
        <f t="shared" si="265"/>
        <v>55.854000000000006</v>
      </c>
      <c r="S209" s="129"/>
      <c r="T209" s="76">
        <v>41943</v>
      </c>
      <c r="U209" s="76">
        <v>41947</v>
      </c>
      <c r="V209" s="80" t="s">
        <v>42</v>
      </c>
      <c r="W209" s="78">
        <v>56.650000000000006</v>
      </c>
      <c r="X209" s="79">
        <f t="shared" si="268"/>
        <v>9.0640000000000018</v>
      </c>
      <c r="Y209" s="79">
        <f t="shared" ref="Y209:Y214" si="270">+W209+X209</f>
        <v>65.714000000000013</v>
      </c>
      <c r="AA209" s="57"/>
      <c r="AB209" s="58"/>
      <c r="AC209" s="59"/>
      <c r="AD209" s="59"/>
    </row>
    <row r="210" spans="1:30" ht="45" customHeight="1">
      <c r="A210" s="76">
        <v>41948</v>
      </c>
      <c r="B210" s="76">
        <v>41949</v>
      </c>
      <c r="C210" s="77" t="s">
        <v>39</v>
      </c>
      <c r="D210" s="78">
        <v>56.7</v>
      </c>
      <c r="E210" s="79">
        <f t="shared" si="266"/>
        <v>9.072000000000001</v>
      </c>
      <c r="F210" s="79">
        <f t="shared" si="269"/>
        <v>65.772000000000006</v>
      </c>
      <c r="H210" s="80"/>
      <c r="I210" s="78"/>
      <c r="J210" s="79"/>
      <c r="K210" s="79"/>
      <c r="M210" s="76">
        <v>41948</v>
      </c>
      <c r="N210" s="76">
        <v>41949</v>
      </c>
      <c r="O210" s="80" t="s">
        <v>41</v>
      </c>
      <c r="P210" s="78">
        <v>44.7</v>
      </c>
      <c r="Q210" s="79">
        <f t="shared" si="267"/>
        <v>7.152000000000001</v>
      </c>
      <c r="R210" s="79">
        <f t="shared" ref="R210:R215" si="271">+P210+Q210</f>
        <v>51.852000000000004</v>
      </c>
      <c r="S210" s="129"/>
      <c r="T210" s="76">
        <v>41948</v>
      </c>
      <c r="U210" s="76">
        <v>41949</v>
      </c>
      <c r="V210" s="80" t="s">
        <v>42</v>
      </c>
      <c r="W210" s="78">
        <v>53.2</v>
      </c>
      <c r="X210" s="79">
        <f t="shared" si="268"/>
        <v>8.5120000000000005</v>
      </c>
      <c r="Y210" s="79">
        <f t="shared" si="270"/>
        <v>61.712000000000003</v>
      </c>
      <c r="AA210" s="57"/>
      <c r="AB210" s="58"/>
      <c r="AC210" s="59"/>
      <c r="AD210" s="59"/>
    </row>
    <row r="211" spans="1:30" ht="45" customHeight="1">
      <c r="A211" s="76">
        <v>41950</v>
      </c>
      <c r="B211" s="76">
        <v>41953</v>
      </c>
      <c r="C211" s="77" t="s">
        <v>39</v>
      </c>
      <c r="D211" s="78">
        <v>55.55</v>
      </c>
      <c r="E211" s="79">
        <f t="shared" si="266"/>
        <v>8.8879999999999999</v>
      </c>
      <c r="F211" s="79">
        <f t="shared" si="269"/>
        <v>64.438000000000002</v>
      </c>
      <c r="H211" s="80"/>
      <c r="I211" s="78"/>
      <c r="J211" s="79"/>
      <c r="K211" s="79"/>
      <c r="M211" s="76">
        <v>41950</v>
      </c>
      <c r="N211" s="76">
        <v>41953</v>
      </c>
      <c r="O211" s="80" t="s">
        <v>41</v>
      </c>
      <c r="P211" s="78">
        <v>43.55</v>
      </c>
      <c r="Q211" s="79">
        <f t="shared" si="267"/>
        <v>6.968</v>
      </c>
      <c r="R211" s="79">
        <f t="shared" si="271"/>
        <v>50.518000000000001</v>
      </c>
      <c r="S211" s="129"/>
      <c r="T211" s="76">
        <v>41950</v>
      </c>
      <c r="U211" s="76">
        <v>41953</v>
      </c>
      <c r="V211" s="80" t="s">
        <v>42</v>
      </c>
      <c r="W211" s="78">
        <v>52.05</v>
      </c>
      <c r="X211" s="79">
        <f t="shared" si="268"/>
        <v>8.3279999999999994</v>
      </c>
      <c r="Y211" s="79">
        <f t="shared" si="270"/>
        <v>60.378</v>
      </c>
      <c r="AA211" s="57"/>
      <c r="AB211" s="58"/>
      <c r="AC211" s="59"/>
      <c r="AD211" s="59"/>
    </row>
    <row r="212" spans="1:30" ht="45" customHeight="1">
      <c r="A212" s="76">
        <v>41954</v>
      </c>
      <c r="B212" s="76">
        <v>41956</v>
      </c>
      <c r="C212" s="77" t="s">
        <v>39</v>
      </c>
      <c r="D212" s="78">
        <v>56.129999999999995</v>
      </c>
      <c r="E212" s="79">
        <f t="shared" si="266"/>
        <v>8.9808000000000003</v>
      </c>
      <c r="F212" s="79">
        <f t="shared" si="269"/>
        <v>65.110799999999998</v>
      </c>
      <c r="H212" s="80"/>
      <c r="I212" s="78"/>
      <c r="J212" s="79"/>
      <c r="K212" s="79"/>
      <c r="M212" s="76">
        <v>41954</v>
      </c>
      <c r="N212" s="76">
        <v>41956</v>
      </c>
      <c r="O212" s="80" t="s">
        <v>41</v>
      </c>
      <c r="P212" s="78">
        <v>44.129999999999995</v>
      </c>
      <c r="Q212" s="79">
        <f t="shared" si="267"/>
        <v>7.0607999999999995</v>
      </c>
      <c r="R212" s="79">
        <f t="shared" si="271"/>
        <v>51.190799999999996</v>
      </c>
      <c r="S212" s="129"/>
      <c r="T212" s="76">
        <v>41954</v>
      </c>
      <c r="U212" s="76">
        <v>41956</v>
      </c>
      <c r="V212" s="80" t="s">
        <v>42</v>
      </c>
      <c r="W212" s="78">
        <v>52.629999999999995</v>
      </c>
      <c r="X212" s="79">
        <f t="shared" si="268"/>
        <v>8.4207999999999998</v>
      </c>
      <c r="Y212" s="79">
        <f t="shared" si="270"/>
        <v>61.050799999999995</v>
      </c>
      <c r="AA212" s="57"/>
      <c r="AB212" s="58"/>
      <c r="AC212" s="59"/>
      <c r="AD212" s="59"/>
    </row>
    <row r="213" spans="1:30" ht="45" customHeight="1">
      <c r="A213" s="76">
        <v>41957</v>
      </c>
      <c r="B213" s="76">
        <v>41961</v>
      </c>
      <c r="C213" s="77" t="s">
        <v>39</v>
      </c>
      <c r="D213" s="78">
        <v>53.25</v>
      </c>
      <c r="E213" s="79">
        <f t="shared" ref="E213:E219" si="272">+D213*16%</f>
        <v>8.52</v>
      </c>
      <c r="F213" s="79">
        <f t="shared" si="269"/>
        <v>61.769999999999996</v>
      </c>
      <c r="H213" s="80"/>
      <c r="I213" s="78"/>
      <c r="J213" s="79"/>
      <c r="K213" s="79"/>
      <c r="M213" s="76">
        <v>41957</v>
      </c>
      <c r="N213" s="76">
        <v>41961</v>
      </c>
      <c r="O213" s="80" t="s">
        <v>41</v>
      </c>
      <c r="P213" s="78">
        <v>41.25</v>
      </c>
      <c r="Q213" s="79">
        <f t="shared" ref="Q213:Q219" si="273">+P213*16%</f>
        <v>6.6000000000000005</v>
      </c>
      <c r="R213" s="79">
        <f t="shared" si="271"/>
        <v>47.85</v>
      </c>
      <c r="S213" s="129"/>
      <c r="T213" s="76">
        <v>41957</v>
      </c>
      <c r="U213" s="76">
        <v>41961</v>
      </c>
      <c r="V213" s="80" t="s">
        <v>42</v>
      </c>
      <c r="W213" s="78">
        <v>49.75</v>
      </c>
      <c r="X213" s="79">
        <f t="shared" ref="X213:X219" si="274">+W213*16%</f>
        <v>7.96</v>
      </c>
      <c r="Y213" s="79">
        <f t="shared" si="270"/>
        <v>57.71</v>
      </c>
      <c r="AA213" s="57"/>
      <c r="AB213" s="58"/>
      <c r="AC213" s="59"/>
      <c r="AD213" s="59"/>
    </row>
    <row r="214" spans="1:30" ht="45" customHeight="1">
      <c r="A214" s="76">
        <v>41962</v>
      </c>
      <c r="B214" s="76">
        <v>41963</v>
      </c>
      <c r="C214" s="77" t="s">
        <v>39</v>
      </c>
      <c r="D214" s="78">
        <v>51.03</v>
      </c>
      <c r="E214" s="79">
        <f t="shared" si="272"/>
        <v>8.1647999999999996</v>
      </c>
      <c r="F214" s="79">
        <f t="shared" si="269"/>
        <v>59.194800000000001</v>
      </c>
      <c r="H214" s="80"/>
      <c r="I214" s="78"/>
      <c r="J214" s="79"/>
      <c r="K214" s="79"/>
      <c r="M214" s="76">
        <v>41962</v>
      </c>
      <c r="N214" s="76">
        <v>41963</v>
      </c>
      <c r="O214" s="80" t="s">
        <v>41</v>
      </c>
      <c r="P214" s="78">
        <v>39.03</v>
      </c>
      <c r="Q214" s="79">
        <f t="shared" si="273"/>
        <v>6.2448000000000006</v>
      </c>
      <c r="R214" s="79">
        <f t="shared" si="271"/>
        <v>45.274799999999999</v>
      </c>
      <c r="S214" s="129"/>
      <c r="T214" s="76">
        <v>41962</v>
      </c>
      <c r="U214" s="76">
        <v>41963</v>
      </c>
      <c r="V214" s="80" t="s">
        <v>42</v>
      </c>
      <c r="W214" s="78">
        <v>47.53</v>
      </c>
      <c r="X214" s="79">
        <f t="shared" si="274"/>
        <v>7.6048</v>
      </c>
      <c r="Y214" s="79">
        <f t="shared" si="270"/>
        <v>55.134799999999998</v>
      </c>
      <c r="AA214" s="57"/>
      <c r="AB214" s="58"/>
      <c r="AC214" s="59"/>
      <c r="AD214" s="59"/>
    </row>
    <row r="215" spans="1:30" ht="45" customHeight="1">
      <c r="A215" s="76">
        <v>41964</v>
      </c>
      <c r="B215" s="76">
        <v>41967</v>
      </c>
      <c r="C215" s="77" t="s">
        <v>39</v>
      </c>
      <c r="D215" s="78">
        <v>50.23</v>
      </c>
      <c r="E215" s="79">
        <f t="shared" si="272"/>
        <v>8.0367999999999995</v>
      </c>
      <c r="F215" s="79">
        <f t="shared" ref="F215:F220" si="275">+D215+E215</f>
        <v>58.266799999999996</v>
      </c>
      <c r="H215" s="80"/>
      <c r="I215" s="78"/>
      <c r="J215" s="79"/>
      <c r="K215" s="79"/>
      <c r="M215" s="76">
        <v>41964</v>
      </c>
      <c r="N215" s="76">
        <v>41967</v>
      </c>
      <c r="O215" s="80" t="s">
        <v>41</v>
      </c>
      <c r="P215" s="78">
        <v>38.229999999999997</v>
      </c>
      <c r="Q215" s="79">
        <f t="shared" si="273"/>
        <v>6.1167999999999996</v>
      </c>
      <c r="R215" s="79">
        <f t="shared" si="271"/>
        <v>44.346799999999995</v>
      </c>
      <c r="S215" s="129"/>
      <c r="T215" s="76">
        <v>41964</v>
      </c>
      <c r="U215" s="76">
        <v>41967</v>
      </c>
      <c r="V215" s="80" t="s">
        <v>42</v>
      </c>
      <c r="W215" s="78">
        <v>46.73</v>
      </c>
      <c r="X215" s="79">
        <f t="shared" si="274"/>
        <v>7.4767999999999999</v>
      </c>
      <c r="Y215" s="79">
        <f t="shared" ref="Y215:Y220" si="276">+W215+X215</f>
        <v>54.206799999999994</v>
      </c>
      <c r="AA215" s="57"/>
      <c r="AB215" s="58"/>
      <c r="AC215" s="59"/>
      <c r="AD215" s="59"/>
    </row>
    <row r="216" spans="1:30" ht="45" customHeight="1">
      <c r="A216" s="76">
        <v>41968</v>
      </c>
      <c r="B216" s="76">
        <v>41970</v>
      </c>
      <c r="C216" s="77" t="s">
        <v>39</v>
      </c>
      <c r="D216" s="78">
        <v>52.85</v>
      </c>
      <c r="E216" s="79">
        <f t="shared" si="272"/>
        <v>8.4559999999999995</v>
      </c>
      <c r="F216" s="79">
        <f t="shared" si="275"/>
        <v>61.305999999999997</v>
      </c>
      <c r="H216" s="80"/>
      <c r="I216" s="78"/>
      <c r="J216" s="79"/>
      <c r="K216" s="79"/>
      <c r="M216" s="76">
        <v>41968</v>
      </c>
      <c r="N216" s="76">
        <v>41970</v>
      </c>
      <c r="O216" s="80" t="s">
        <v>41</v>
      </c>
      <c r="P216" s="78">
        <v>40.85</v>
      </c>
      <c r="Q216" s="79">
        <f t="shared" si="273"/>
        <v>6.5360000000000005</v>
      </c>
      <c r="R216" s="79">
        <f t="shared" ref="R216:R221" si="277">+P216+Q216</f>
        <v>47.386000000000003</v>
      </c>
      <c r="S216" s="129"/>
      <c r="T216" s="76">
        <v>41968</v>
      </c>
      <c r="U216" s="76">
        <v>41970</v>
      </c>
      <c r="V216" s="80" t="s">
        <v>42</v>
      </c>
      <c r="W216" s="78">
        <v>49.35</v>
      </c>
      <c r="X216" s="79">
        <f t="shared" si="274"/>
        <v>7.8960000000000008</v>
      </c>
      <c r="Y216" s="79">
        <f t="shared" si="276"/>
        <v>57.246000000000002</v>
      </c>
      <c r="AA216" s="57"/>
      <c r="AB216" s="58"/>
      <c r="AC216" s="59"/>
      <c r="AD216" s="59"/>
    </row>
    <row r="217" spans="1:30" ht="45" customHeight="1">
      <c r="A217" s="76">
        <v>41971</v>
      </c>
      <c r="B217" s="76">
        <v>41974</v>
      </c>
      <c r="C217" s="77" t="s">
        <v>39</v>
      </c>
      <c r="D217" s="78">
        <v>50.69</v>
      </c>
      <c r="E217" s="79">
        <f t="shared" si="272"/>
        <v>8.1104000000000003</v>
      </c>
      <c r="F217" s="79">
        <f t="shared" si="275"/>
        <v>58.800399999999996</v>
      </c>
      <c r="H217" s="80"/>
      <c r="I217" s="78"/>
      <c r="J217" s="79"/>
      <c r="K217" s="79"/>
      <c r="M217" s="76">
        <v>41971</v>
      </c>
      <c r="N217" s="76">
        <v>41974</v>
      </c>
      <c r="O217" s="80" t="s">
        <v>41</v>
      </c>
      <c r="P217" s="78">
        <v>38.69</v>
      </c>
      <c r="Q217" s="79">
        <f t="shared" si="273"/>
        <v>6.1903999999999995</v>
      </c>
      <c r="R217" s="79">
        <f t="shared" si="277"/>
        <v>44.880399999999995</v>
      </c>
      <c r="S217" s="129"/>
      <c r="T217" s="76">
        <v>41971</v>
      </c>
      <c r="U217" s="76">
        <v>41974</v>
      </c>
      <c r="V217" s="80" t="s">
        <v>42</v>
      </c>
      <c r="W217" s="78">
        <v>47.19</v>
      </c>
      <c r="X217" s="79">
        <f t="shared" si="274"/>
        <v>7.5503999999999998</v>
      </c>
      <c r="Y217" s="79">
        <f t="shared" si="276"/>
        <v>54.740399999999994</v>
      </c>
      <c r="AA217" s="57"/>
      <c r="AB217" s="58"/>
      <c r="AC217" s="59"/>
      <c r="AD217" s="59"/>
    </row>
    <row r="218" spans="1:30" ht="45" customHeight="1">
      <c r="A218" s="76">
        <v>41975</v>
      </c>
      <c r="B218" s="76">
        <v>41977</v>
      </c>
      <c r="C218" s="77" t="s">
        <v>39</v>
      </c>
      <c r="D218" s="78">
        <v>50.69</v>
      </c>
      <c r="E218" s="79">
        <f t="shared" si="272"/>
        <v>8.1104000000000003</v>
      </c>
      <c r="F218" s="79">
        <f t="shared" si="275"/>
        <v>58.800399999999996</v>
      </c>
      <c r="H218" s="80"/>
      <c r="I218" s="78"/>
      <c r="J218" s="79"/>
      <c r="K218" s="79"/>
      <c r="M218" s="76">
        <v>41975</v>
      </c>
      <c r="N218" s="76">
        <v>41977</v>
      </c>
      <c r="O218" s="80" t="s">
        <v>41</v>
      </c>
      <c r="P218" s="78">
        <v>38.69</v>
      </c>
      <c r="Q218" s="79">
        <f t="shared" si="273"/>
        <v>6.1903999999999995</v>
      </c>
      <c r="R218" s="79">
        <f t="shared" si="277"/>
        <v>44.880399999999995</v>
      </c>
      <c r="S218" s="129"/>
      <c r="T218" s="76">
        <v>41975</v>
      </c>
      <c r="U218" s="76">
        <v>41977</v>
      </c>
      <c r="V218" s="80" t="s">
        <v>42</v>
      </c>
      <c r="W218" s="78">
        <v>47.19</v>
      </c>
      <c r="X218" s="79">
        <f t="shared" si="274"/>
        <v>7.5503999999999998</v>
      </c>
      <c r="Y218" s="79">
        <f t="shared" si="276"/>
        <v>54.740399999999994</v>
      </c>
      <c r="AA218" s="57"/>
      <c r="AB218" s="58"/>
      <c r="AC218" s="59"/>
      <c r="AD218" s="59"/>
    </row>
    <row r="219" spans="1:30" ht="45" customHeight="1">
      <c r="A219" s="76">
        <v>41978</v>
      </c>
      <c r="B219" s="76">
        <v>41982</v>
      </c>
      <c r="C219" s="77" t="s">
        <v>39</v>
      </c>
      <c r="D219" s="78">
        <v>44.7</v>
      </c>
      <c r="E219" s="79">
        <f t="shared" si="272"/>
        <v>7.152000000000001</v>
      </c>
      <c r="F219" s="79">
        <f t="shared" si="275"/>
        <v>51.852000000000004</v>
      </c>
      <c r="H219" s="80"/>
      <c r="I219" s="78"/>
      <c r="J219" s="79"/>
      <c r="K219" s="79"/>
      <c r="M219" s="76">
        <v>41978</v>
      </c>
      <c r="N219" s="76">
        <v>41982</v>
      </c>
      <c r="O219" s="80" t="s">
        <v>41</v>
      </c>
      <c r="P219" s="78">
        <v>32.700000000000003</v>
      </c>
      <c r="Q219" s="79">
        <f t="shared" si="273"/>
        <v>5.2320000000000002</v>
      </c>
      <c r="R219" s="79">
        <f t="shared" si="277"/>
        <v>37.932000000000002</v>
      </c>
      <c r="S219" s="129"/>
      <c r="T219" s="76">
        <v>41978</v>
      </c>
      <c r="U219" s="76">
        <v>41982</v>
      </c>
      <c r="V219" s="80" t="s">
        <v>42</v>
      </c>
      <c r="W219" s="78">
        <v>41.2</v>
      </c>
      <c r="X219" s="79">
        <f t="shared" si="274"/>
        <v>6.5920000000000005</v>
      </c>
      <c r="Y219" s="79">
        <f t="shared" si="276"/>
        <v>47.792000000000002</v>
      </c>
      <c r="AA219" s="57"/>
      <c r="AB219" s="58"/>
      <c r="AC219" s="59"/>
      <c r="AD219" s="59"/>
    </row>
    <row r="220" spans="1:30" ht="45" customHeight="1">
      <c r="A220" s="76">
        <v>41983</v>
      </c>
      <c r="B220" s="76">
        <v>41984</v>
      </c>
      <c r="C220" s="77" t="s">
        <v>39</v>
      </c>
      <c r="D220" s="78">
        <v>41.43</v>
      </c>
      <c r="E220" s="79">
        <f t="shared" ref="E220:E226" si="278">+D220*16%</f>
        <v>6.6288</v>
      </c>
      <c r="F220" s="79">
        <f t="shared" si="275"/>
        <v>48.058799999999998</v>
      </c>
      <c r="H220" s="80"/>
      <c r="I220" s="78"/>
      <c r="J220" s="79"/>
      <c r="K220" s="79"/>
      <c r="M220" s="76">
        <v>41983</v>
      </c>
      <c r="N220" s="76">
        <v>41984</v>
      </c>
      <c r="O220" s="80" t="s">
        <v>41</v>
      </c>
      <c r="P220" s="78">
        <v>29.43</v>
      </c>
      <c r="Q220" s="79">
        <f t="shared" ref="Q220:Q226" si="279">+P220*16%</f>
        <v>4.7088000000000001</v>
      </c>
      <c r="R220" s="79">
        <f t="shared" si="277"/>
        <v>34.138800000000003</v>
      </c>
      <c r="S220" s="129"/>
      <c r="T220" s="76">
        <v>41983</v>
      </c>
      <c r="U220" s="76">
        <v>41984</v>
      </c>
      <c r="V220" s="80" t="s">
        <v>42</v>
      </c>
      <c r="W220" s="78">
        <v>37.93</v>
      </c>
      <c r="X220" s="79">
        <f t="shared" ref="X220:X226" si="280">+W220*16%</f>
        <v>6.0688000000000004</v>
      </c>
      <c r="Y220" s="79">
        <f t="shared" si="276"/>
        <v>43.998800000000003</v>
      </c>
      <c r="AA220" s="57"/>
      <c r="AB220" s="58"/>
      <c r="AC220" s="59"/>
      <c r="AD220" s="59"/>
    </row>
    <row r="221" spans="1:30" ht="45" customHeight="1">
      <c r="A221" s="76">
        <v>41985</v>
      </c>
      <c r="B221" s="76">
        <v>41988</v>
      </c>
      <c r="C221" s="77" t="s">
        <v>39</v>
      </c>
      <c r="D221" s="78">
        <v>39.020000000000003</v>
      </c>
      <c r="E221" s="79">
        <f t="shared" si="278"/>
        <v>6.2432000000000007</v>
      </c>
      <c r="F221" s="79">
        <f t="shared" ref="F221:F226" si="281">+D221+E221</f>
        <v>45.263200000000005</v>
      </c>
      <c r="H221" s="80"/>
      <c r="I221" s="78"/>
      <c r="J221" s="79"/>
      <c r="K221" s="79"/>
      <c r="M221" s="76">
        <v>41985</v>
      </c>
      <c r="N221" s="76">
        <v>41988</v>
      </c>
      <c r="O221" s="80" t="s">
        <v>41</v>
      </c>
      <c r="P221" s="78">
        <v>27.020000000000003</v>
      </c>
      <c r="Q221" s="79">
        <f t="shared" si="279"/>
        <v>4.3232000000000008</v>
      </c>
      <c r="R221" s="79">
        <f t="shared" si="277"/>
        <v>31.343200000000003</v>
      </c>
      <c r="S221" s="129"/>
      <c r="T221" s="76">
        <v>41985</v>
      </c>
      <c r="U221" s="76">
        <v>41988</v>
      </c>
      <c r="V221" s="80" t="s">
        <v>42</v>
      </c>
      <c r="W221" s="78">
        <v>35.520000000000003</v>
      </c>
      <c r="X221" s="79">
        <f t="shared" si="280"/>
        <v>5.6832000000000003</v>
      </c>
      <c r="Y221" s="79">
        <f t="shared" ref="Y221:Y226" si="282">+W221+X221</f>
        <v>41.203200000000002</v>
      </c>
      <c r="AA221" s="57"/>
      <c r="AB221" s="58"/>
      <c r="AC221" s="59"/>
      <c r="AD221" s="59"/>
    </row>
    <row r="222" spans="1:30" ht="45" customHeight="1">
      <c r="A222" s="76">
        <v>41989</v>
      </c>
      <c r="B222" s="76">
        <v>41991</v>
      </c>
      <c r="C222" s="77" t="s">
        <v>39</v>
      </c>
      <c r="D222" s="78">
        <v>35.950000000000003</v>
      </c>
      <c r="E222" s="79">
        <f t="shared" si="278"/>
        <v>5.7520000000000007</v>
      </c>
      <c r="F222" s="79">
        <f t="shared" si="281"/>
        <v>41.702000000000005</v>
      </c>
      <c r="H222" s="80"/>
      <c r="I222" s="78"/>
      <c r="J222" s="79"/>
      <c r="K222" s="79"/>
      <c r="M222" s="76">
        <v>41989</v>
      </c>
      <c r="N222" s="76">
        <v>41991</v>
      </c>
      <c r="O222" s="80" t="s">
        <v>41</v>
      </c>
      <c r="P222" s="78">
        <v>23.950000000000003</v>
      </c>
      <c r="Q222" s="79">
        <f t="shared" si="279"/>
        <v>3.8320000000000007</v>
      </c>
      <c r="R222" s="79">
        <f t="shared" ref="R222:R227" si="283">+P222+Q222</f>
        <v>27.782000000000004</v>
      </c>
      <c r="S222" s="129"/>
      <c r="T222" s="76">
        <v>41989</v>
      </c>
      <c r="U222" s="76">
        <v>41991</v>
      </c>
      <c r="V222" s="80" t="s">
        <v>42</v>
      </c>
      <c r="W222" s="78">
        <v>32.450000000000003</v>
      </c>
      <c r="X222" s="79">
        <f t="shared" si="280"/>
        <v>5.1920000000000002</v>
      </c>
      <c r="Y222" s="79">
        <f t="shared" si="282"/>
        <v>37.642000000000003</v>
      </c>
      <c r="AA222" s="57"/>
      <c r="AB222" s="58"/>
      <c r="AC222" s="59"/>
      <c r="AD222" s="59"/>
    </row>
    <row r="223" spans="1:30" ht="45" customHeight="1">
      <c r="A223" s="76">
        <v>41992</v>
      </c>
      <c r="B223" s="76">
        <v>41995</v>
      </c>
      <c r="C223" s="77" t="s">
        <v>39</v>
      </c>
      <c r="D223" s="78">
        <v>34.340000000000003</v>
      </c>
      <c r="E223" s="79">
        <f t="shared" si="278"/>
        <v>5.4944000000000006</v>
      </c>
      <c r="F223" s="79">
        <f t="shared" si="281"/>
        <v>39.834400000000002</v>
      </c>
      <c r="H223" s="80"/>
      <c r="I223" s="78"/>
      <c r="J223" s="79"/>
      <c r="K223" s="79"/>
      <c r="M223" s="76">
        <v>41992</v>
      </c>
      <c r="N223" s="76">
        <v>41995</v>
      </c>
      <c r="O223" s="80" t="s">
        <v>41</v>
      </c>
      <c r="P223" s="78">
        <v>22.340000000000003</v>
      </c>
      <c r="Q223" s="79">
        <f t="shared" si="279"/>
        <v>3.5744000000000007</v>
      </c>
      <c r="R223" s="79">
        <f t="shared" si="283"/>
        <v>25.914400000000004</v>
      </c>
      <c r="S223" s="129"/>
      <c r="T223" s="76">
        <v>41992</v>
      </c>
      <c r="U223" s="76">
        <v>41995</v>
      </c>
      <c r="V223" s="80" t="s">
        <v>42</v>
      </c>
      <c r="W223" s="78">
        <v>30.840000000000003</v>
      </c>
      <c r="X223" s="79">
        <f t="shared" si="280"/>
        <v>4.934400000000001</v>
      </c>
      <c r="Y223" s="79">
        <f t="shared" si="282"/>
        <v>35.774400000000007</v>
      </c>
      <c r="AA223" s="57"/>
      <c r="AB223" s="58"/>
      <c r="AC223" s="59"/>
      <c r="AD223" s="59"/>
    </row>
    <row r="224" spans="1:30" ht="45" customHeight="1">
      <c r="A224" s="76">
        <v>41996</v>
      </c>
      <c r="B224" s="76">
        <v>41999</v>
      </c>
      <c r="C224" s="77" t="s">
        <v>39</v>
      </c>
      <c r="D224" s="78">
        <v>35.659999999999997</v>
      </c>
      <c r="E224" s="79">
        <f t="shared" si="278"/>
        <v>5.7055999999999996</v>
      </c>
      <c r="F224" s="79">
        <f t="shared" si="281"/>
        <v>41.365599999999993</v>
      </c>
      <c r="H224" s="80"/>
      <c r="I224" s="78"/>
      <c r="J224" s="79"/>
      <c r="K224" s="79"/>
      <c r="M224" s="76">
        <v>41996</v>
      </c>
      <c r="N224" s="76">
        <v>41999</v>
      </c>
      <c r="O224" s="80" t="s">
        <v>41</v>
      </c>
      <c r="P224" s="78">
        <v>23.659999999999997</v>
      </c>
      <c r="Q224" s="79">
        <f t="shared" si="279"/>
        <v>3.7855999999999996</v>
      </c>
      <c r="R224" s="79">
        <f t="shared" si="283"/>
        <v>27.445599999999995</v>
      </c>
      <c r="S224" s="129"/>
      <c r="T224" s="76">
        <v>41996</v>
      </c>
      <c r="U224" s="76">
        <v>41999</v>
      </c>
      <c r="V224" s="80" t="s">
        <v>42</v>
      </c>
      <c r="W224" s="78">
        <v>32.159999999999997</v>
      </c>
      <c r="X224" s="79">
        <f t="shared" si="280"/>
        <v>5.1456</v>
      </c>
      <c r="Y224" s="79">
        <f t="shared" si="282"/>
        <v>37.305599999999998</v>
      </c>
      <c r="AA224" s="57"/>
      <c r="AB224" s="58"/>
      <c r="AC224" s="59"/>
      <c r="AD224" s="59"/>
    </row>
    <row r="225" spans="1:30" ht="45" customHeight="1">
      <c r="A225" s="76">
        <v>42000</v>
      </c>
      <c r="B225" s="76">
        <v>42002</v>
      </c>
      <c r="C225" s="77" t="s">
        <v>39</v>
      </c>
      <c r="D225" s="78">
        <v>34.659999999999997</v>
      </c>
      <c r="E225" s="79">
        <f t="shared" si="278"/>
        <v>5.5455999999999994</v>
      </c>
      <c r="F225" s="79">
        <f t="shared" si="281"/>
        <v>40.205599999999997</v>
      </c>
      <c r="H225" s="80"/>
      <c r="I225" s="78"/>
      <c r="J225" s="79"/>
      <c r="K225" s="79"/>
      <c r="M225" s="76">
        <v>42000</v>
      </c>
      <c r="N225" s="76">
        <v>42002</v>
      </c>
      <c r="O225" s="80" t="s">
        <v>41</v>
      </c>
      <c r="P225" s="78">
        <v>22.659999999999997</v>
      </c>
      <c r="Q225" s="79">
        <f t="shared" si="279"/>
        <v>3.6255999999999995</v>
      </c>
      <c r="R225" s="79">
        <f t="shared" si="283"/>
        <v>26.285599999999995</v>
      </c>
      <c r="S225" s="129"/>
      <c r="T225" s="76">
        <v>42000</v>
      </c>
      <c r="U225" s="76">
        <v>42002</v>
      </c>
      <c r="V225" s="80" t="s">
        <v>42</v>
      </c>
      <c r="W225" s="78">
        <v>31.159999999999997</v>
      </c>
      <c r="X225" s="79">
        <f t="shared" si="280"/>
        <v>4.9855999999999998</v>
      </c>
      <c r="Y225" s="79">
        <f t="shared" si="282"/>
        <v>36.145599999999995</v>
      </c>
      <c r="AA225" s="57"/>
      <c r="AB225" s="58"/>
      <c r="AC225" s="59"/>
      <c r="AD225" s="59"/>
    </row>
    <row r="226" spans="1:30" ht="45" customHeight="1">
      <c r="A226" s="76">
        <v>42003</v>
      </c>
      <c r="B226" s="76">
        <v>42004</v>
      </c>
      <c r="C226" s="77" t="s">
        <v>39</v>
      </c>
      <c r="D226" s="78">
        <v>34.659999999999997</v>
      </c>
      <c r="E226" s="79">
        <f t="shared" si="278"/>
        <v>5.5455999999999994</v>
      </c>
      <c r="F226" s="79">
        <f t="shared" si="281"/>
        <v>40.205599999999997</v>
      </c>
      <c r="H226" s="80"/>
      <c r="I226" s="78"/>
      <c r="J226" s="79"/>
      <c r="K226" s="79"/>
      <c r="M226" s="76">
        <v>42003</v>
      </c>
      <c r="N226" s="76">
        <v>42004</v>
      </c>
      <c r="O226" s="80" t="s">
        <v>41</v>
      </c>
      <c r="P226" s="78">
        <v>22.659999999999997</v>
      </c>
      <c r="Q226" s="79">
        <f t="shared" si="279"/>
        <v>3.6255999999999995</v>
      </c>
      <c r="R226" s="79">
        <f t="shared" si="283"/>
        <v>26.285599999999995</v>
      </c>
      <c r="S226" s="129"/>
      <c r="T226" s="76">
        <v>42003</v>
      </c>
      <c r="U226" s="76">
        <v>42004</v>
      </c>
      <c r="V226" s="80" t="s">
        <v>42</v>
      </c>
      <c r="W226" s="78">
        <v>31.159999999999997</v>
      </c>
      <c r="X226" s="79">
        <f t="shared" si="280"/>
        <v>4.9855999999999998</v>
      </c>
      <c r="Y226" s="79">
        <f t="shared" si="282"/>
        <v>36.145599999999995</v>
      </c>
      <c r="AA226" s="57"/>
      <c r="AB226" s="58"/>
      <c r="AC226" s="59"/>
      <c r="AD226" s="59"/>
    </row>
    <row r="227" spans="1:30" ht="45" customHeight="1">
      <c r="A227" s="76">
        <v>42005</v>
      </c>
      <c r="B227" s="76">
        <v>42006</v>
      </c>
      <c r="C227" s="77" t="s">
        <v>46</v>
      </c>
      <c r="D227" s="78">
        <v>34.659999999999997</v>
      </c>
      <c r="E227" s="79">
        <f t="shared" ref="E227:E232" si="284">+D227*16%</f>
        <v>5.5455999999999994</v>
      </c>
      <c r="F227" s="79">
        <f t="shared" ref="F227:F232" si="285">+D227+E227</f>
        <v>40.205599999999997</v>
      </c>
      <c r="H227" s="80"/>
      <c r="I227" s="78"/>
      <c r="J227" s="79"/>
      <c r="K227" s="79"/>
      <c r="M227" s="76">
        <v>42005</v>
      </c>
      <c r="N227" s="76">
        <v>42006</v>
      </c>
      <c r="O227" s="80" t="s">
        <v>44</v>
      </c>
      <c r="P227" s="78">
        <v>38.94</v>
      </c>
      <c r="Q227" s="79">
        <f t="shared" ref="Q227:Q232" si="286">+P227*16%</f>
        <v>6.2303999999999995</v>
      </c>
      <c r="R227" s="79">
        <f t="shared" si="283"/>
        <v>45.170400000000001</v>
      </c>
      <c r="S227" s="129"/>
      <c r="T227" s="76">
        <v>42005</v>
      </c>
      <c r="U227" s="76">
        <v>42006</v>
      </c>
      <c r="V227" s="80" t="s">
        <v>45</v>
      </c>
      <c r="W227" s="78">
        <v>37.669999999999995</v>
      </c>
      <c r="X227" s="79">
        <f t="shared" ref="X227:X232" si="287">+W227*16%</f>
        <v>6.0271999999999997</v>
      </c>
      <c r="Y227" s="79">
        <f t="shared" ref="Y227:Y232" si="288">+W227+X227</f>
        <v>43.697199999999995</v>
      </c>
      <c r="AA227" s="57"/>
      <c r="AB227" s="58"/>
      <c r="AC227" s="59"/>
      <c r="AD227" s="59"/>
    </row>
    <row r="228" spans="1:30" ht="45" customHeight="1">
      <c r="A228" s="76">
        <v>42007</v>
      </c>
      <c r="B228" s="76">
        <v>42009</v>
      </c>
      <c r="C228" s="77" t="s">
        <v>46</v>
      </c>
      <c r="D228" s="78">
        <v>31.96</v>
      </c>
      <c r="E228" s="79">
        <f t="shared" si="284"/>
        <v>5.1135999999999999</v>
      </c>
      <c r="F228" s="79">
        <f t="shared" si="285"/>
        <v>37.073599999999999</v>
      </c>
      <c r="H228" s="80"/>
      <c r="I228" s="78"/>
      <c r="J228" s="79"/>
      <c r="K228" s="79"/>
      <c r="M228" s="76">
        <v>42007</v>
      </c>
      <c r="N228" s="76">
        <v>42009</v>
      </c>
      <c r="O228" s="80" t="s">
        <v>44</v>
      </c>
      <c r="P228" s="78">
        <v>36.24</v>
      </c>
      <c r="Q228" s="79">
        <f t="shared" si="286"/>
        <v>5.7984</v>
      </c>
      <c r="R228" s="79">
        <f t="shared" ref="R228:R233" si="289">+P228+Q228</f>
        <v>42.038400000000003</v>
      </c>
      <c r="S228" s="129"/>
      <c r="T228" s="76">
        <v>42007</v>
      </c>
      <c r="U228" s="76">
        <v>42009</v>
      </c>
      <c r="V228" s="80" t="s">
        <v>45</v>
      </c>
      <c r="W228" s="78">
        <v>34.97</v>
      </c>
      <c r="X228" s="79">
        <f t="shared" si="287"/>
        <v>5.5952000000000002</v>
      </c>
      <c r="Y228" s="79">
        <f t="shared" si="288"/>
        <v>40.565199999999997</v>
      </c>
      <c r="AA228" s="57"/>
      <c r="AB228" s="58"/>
      <c r="AC228" s="59"/>
      <c r="AD228" s="59"/>
    </row>
    <row r="229" spans="1:30" ht="45" customHeight="1">
      <c r="A229" s="76">
        <v>42010</v>
      </c>
      <c r="B229" s="76">
        <v>42012</v>
      </c>
      <c r="C229" s="77" t="s">
        <v>46</v>
      </c>
      <c r="D229" s="78">
        <v>31.159999999999997</v>
      </c>
      <c r="E229" s="79">
        <f t="shared" si="284"/>
        <v>4.9855999999999998</v>
      </c>
      <c r="F229" s="79">
        <f t="shared" si="285"/>
        <v>36.145599999999995</v>
      </c>
      <c r="H229" s="80"/>
      <c r="I229" s="78"/>
      <c r="J229" s="79"/>
      <c r="K229" s="79"/>
      <c r="M229" s="76">
        <v>42010</v>
      </c>
      <c r="N229" s="76">
        <v>42012</v>
      </c>
      <c r="O229" s="80" t="s">
        <v>44</v>
      </c>
      <c r="P229" s="78">
        <v>35.44</v>
      </c>
      <c r="Q229" s="79">
        <f t="shared" si="286"/>
        <v>5.6703999999999999</v>
      </c>
      <c r="R229" s="79">
        <f t="shared" si="289"/>
        <v>41.110399999999998</v>
      </c>
      <c r="S229" s="129"/>
      <c r="T229" s="76">
        <v>42010</v>
      </c>
      <c r="U229" s="76">
        <v>42012</v>
      </c>
      <c r="V229" s="80" t="s">
        <v>45</v>
      </c>
      <c r="W229" s="78">
        <v>34.169999999999995</v>
      </c>
      <c r="X229" s="79">
        <f t="shared" si="287"/>
        <v>5.4671999999999992</v>
      </c>
      <c r="Y229" s="79">
        <f t="shared" si="288"/>
        <v>39.637199999999993</v>
      </c>
      <c r="AA229" s="57"/>
      <c r="AB229" s="58"/>
      <c r="AC229" s="59"/>
      <c r="AD229" s="59"/>
    </row>
    <row r="230" spans="1:30" ht="45" customHeight="1">
      <c r="A230" s="76">
        <v>42013</v>
      </c>
      <c r="B230" s="76">
        <v>42017</v>
      </c>
      <c r="C230" s="77" t="s">
        <v>46</v>
      </c>
      <c r="D230" s="78">
        <v>27.25</v>
      </c>
      <c r="E230" s="79">
        <f t="shared" si="284"/>
        <v>4.3600000000000003</v>
      </c>
      <c r="F230" s="79">
        <f t="shared" si="285"/>
        <v>31.61</v>
      </c>
      <c r="H230" s="80"/>
      <c r="I230" s="78"/>
      <c r="J230" s="79"/>
      <c r="K230" s="79"/>
      <c r="M230" s="76">
        <v>42013</v>
      </c>
      <c r="N230" s="76">
        <v>42017</v>
      </c>
      <c r="O230" s="80" t="s">
        <v>44</v>
      </c>
      <c r="P230" s="78">
        <v>31.53</v>
      </c>
      <c r="Q230" s="79">
        <f t="shared" si="286"/>
        <v>5.0448000000000004</v>
      </c>
      <c r="R230" s="79">
        <f t="shared" si="289"/>
        <v>36.574800000000003</v>
      </c>
      <c r="S230" s="129"/>
      <c r="T230" s="76">
        <v>42013</v>
      </c>
      <c r="U230" s="76">
        <v>42017</v>
      </c>
      <c r="V230" s="80" t="s">
        <v>45</v>
      </c>
      <c r="W230" s="78">
        <v>30.259999999999998</v>
      </c>
      <c r="X230" s="79">
        <f t="shared" si="287"/>
        <v>4.8415999999999997</v>
      </c>
      <c r="Y230" s="79">
        <f t="shared" si="288"/>
        <v>35.101599999999998</v>
      </c>
      <c r="AA230" s="57"/>
      <c r="AB230" s="58"/>
      <c r="AC230" s="59"/>
      <c r="AD230" s="59"/>
    </row>
    <row r="231" spans="1:30" ht="45" customHeight="1">
      <c r="A231" s="76">
        <v>42018</v>
      </c>
      <c r="B231" s="76">
        <v>42019</v>
      </c>
      <c r="C231" s="77" t="s">
        <v>46</v>
      </c>
      <c r="D231" s="78">
        <v>26.049999999999997</v>
      </c>
      <c r="E231" s="79">
        <f t="shared" si="284"/>
        <v>4.1679999999999993</v>
      </c>
      <c r="F231" s="79">
        <f t="shared" si="285"/>
        <v>30.217999999999996</v>
      </c>
      <c r="H231" s="80"/>
      <c r="I231" s="78"/>
      <c r="J231" s="79"/>
      <c r="K231" s="79"/>
      <c r="M231" s="76">
        <v>42018</v>
      </c>
      <c r="N231" s="76">
        <v>42019</v>
      </c>
      <c r="O231" s="80" t="s">
        <v>44</v>
      </c>
      <c r="P231" s="78">
        <v>30.33</v>
      </c>
      <c r="Q231" s="79">
        <f t="shared" si="286"/>
        <v>4.8528000000000002</v>
      </c>
      <c r="R231" s="79">
        <f t="shared" si="289"/>
        <v>35.1828</v>
      </c>
      <c r="S231" s="129"/>
      <c r="T231" s="76">
        <v>42018</v>
      </c>
      <c r="U231" s="76">
        <v>42019</v>
      </c>
      <c r="V231" s="80" t="s">
        <v>45</v>
      </c>
      <c r="W231" s="78">
        <v>29.059999999999995</v>
      </c>
      <c r="X231" s="79">
        <f t="shared" si="287"/>
        <v>4.6495999999999995</v>
      </c>
      <c r="Y231" s="79">
        <f t="shared" si="288"/>
        <v>33.709599999999995</v>
      </c>
      <c r="AA231" s="57"/>
      <c r="AB231" s="58"/>
      <c r="AC231" s="59"/>
      <c r="AD231" s="59"/>
    </row>
    <row r="232" spans="1:30" ht="45" customHeight="1">
      <c r="A232" s="76">
        <v>42020</v>
      </c>
      <c r="B232" s="76">
        <v>42023</v>
      </c>
      <c r="C232" s="77" t="s">
        <v>46</v>
      </c>
      <c r="D232" s="78">
        <v>27.479999999999997</v>
      </c>
      <c r="E232" s="79">
        <f t="shared" si="284"/>
        <v>4.3967999999999998</v>
      </c>
      <c r="F232" s="79">
        <f t="shared" si="285"/>
        <v>31.876799999999996</v>
      </c>
      <c r="H232" s="80"/>
      <c r="I232" s="78"/>
      <c r="J232" s="79"/>
      <c r="K232" s="79"/>
      <c r="M232" s="76">
        <v>42020</v>
      </c>
      <c r="N232" s="76">
        <v>42023</v>
      </c>
      <c r="O232" s="80" t="s">
        <v>44</v>
      </c>
      <c r="P232" s="78">
        <v>31.759999999999998</v>
      </c>
      <c r="Q232" s="79">
        <f t="shared" si="286"/>
        <v>5.0815999999999999</v>
      </c>
      <c r="R232" s="79">
        <f t="shared" si="289"/>
        <v>36.8416</v>
      </c>
      <c r="S232" s="129"/>
      <c r="T232" s="76">
        <v>42020</v>
      </c>
      <c r="U232" s="76">
        <v>42023</v>
      </c>
      <c r="V232" s="80" t="s">
        <v>45</v>
      </c>
      <c r="W232" s="78">
        <v>30.489999999999995</v>
      </c>
      <c r="X232" s="79">
        <f t="shared" si="287"/>
        <v>4.8783999999999992</v>
      </c>
      <c r="Y232" s="79">
        <f t="shared" si="288"/>
        <v>35.368399999999994</v>
      </c>
      <c r="AA232" s="57"/>
      <c r="AB232" s="58"/>
      <c r="AC232" s="59"/>
      <c r="AD232" s="59"/>
    </row>
    <row r="233" spans="1:30" ht="45" customHeight="1">
      <c r="A233" s="76">
        <v>42024</v>
      </c>
      <c r="B233" s="76">
        <v>42026</v>
      </c>
      <c r="C233" s="77" t="s">
        <v>46</v>
      </c>
      <c r="D233" s="78">
        <v>27.200000000000003</v>
      </c>
      <c r="E233" s="79">
        <f t="shared" ref="E233:E239" si="290">+D233*16%</f>
        <v>4.3520000000000003</v>
      </c>
      <c r="F233" s="79">
        <f t="shared" ref="F233:F238" si="291">+D233+E233</f>
        <v>31.552000000000003</v>
      </c>
      <c r="H233" s="80"/>
      <c r="I233" s="78"/>
      <c r="J233" s="79"/>
      <c r="K233" s="79"/>
      <c r="M233" s="76">
        <v>42024</v>
      </c>
      <c r="N233" s="76">
        <v>42026</v>
      </c>
      <c r="O233" s="80" t="s">
        <v>44</v>
      </c>
      <c r="P233" s="78">
        <v>31.480000000000004</v>
      </c>
      <c r="Q233" s="79">
        <f t="shared" ref="Q233:Q239" si="292">+P233*16%</f>
        <v>5.0368000000000004</v>
      </c>
      <c r="R233" s="79">
        <f t="shared" si="289"/>
        <v>36.516800000000003</v>
      </c>
      <c r="S233" s="129"/>
      <c r="T233" s="76">
        <v>42024</v>
      </c>
      <c r="U233" s="76">
        <v>42026</v>
      </c>
      <c r="V233" s="80" t="s">
        <v>45</v>
      </c>
      <c r="W233" s="78">
        <v>30.21</v>
      </c>
      <c r="X233" s="79">
        <f t="shared" ref="X233:X241" si="293">+W233*16%</f>
        <v>4.8336000000000006</v>
      </c>
      <c r="Y233" s="79">
        <f t="shared" ref="Y233:Y240" si="294">+W233+X233</f>
        <v>35.043599999999998</v>
      </c>
      <c r="AA233" s="57"/>
      <c r="AB233" s="58"/>
      <c r="AC233" s="59"/>
      <c r="AD233" s="59"/>
    </row>
    <row r="234" spans="1:30" ht="45" customHeight="1">
      <c r="A234" s="76">
        <v>42027</v>
      </c>
      <c r="B234" s="76">
        <v>42030</v>
      </c>
      <c r="C234" s="77" t="s">
        <v>46</v>
      </c>
      <c r="D234" s="78">
        <v>26.57</v>
      </c>
      <c r="E234" s="79">
        <f t="shared" si="290"/>
        <v>4.2511999999999999</v>
      </c>
      <c r="F234" s="79">
        <f t="shared" si="291"/>
        <v>30.821200000000001</v>
      </c>
      <c r="H234" s="80"/>
      <c r="I234" s="78"/>
      <c r="J234" s="79"/>
      <c r="K234" s="79"/>
      <c r="M234" s="76">
        <v>42027</v>
      </c>
      <c r="N234" s="76">
        <v>42030</v>
      </c>
      <c r="O234" s="80" t="s">
        <v>44</v>
      </c>
      <c r="P234" s="78">
        <v>30.85</v>
      </c>
      <c r="Q234" s="79">
        <f t="shared" si="292"/>
        <v>4.9359999999999999</v>
      </c>
      <c r="R234" s="79">
        <f t="shared" ref="R234:R239" si="295">+P234+Q234</f>
        <v>35.786000000000001</v>
      </c>
      <c r="S234" s="129"/>
      <c r="T234" s="76">
        <v>42027</v>
      </c>
      <c r="U234" s="76">
        <v>42030</v>
      </c>
      <c r="V234" s="80" t="s">
        <v>45</v>
      </c>
      <c r="W234" s="78">
        <v>29.58</v>
      </c>
      <c r="X234" s="79">
        <f t="shared" si="293"/>
        <v>4.7328000000000001</v>
      </c>
      <c r="Y234" s="79">
        <f t="shared" si="294"/>
        <v>34.312799999999996</v>
      </c>
      <c r="AA234" s="57"/>
      <c r="AB234" s="58"/>
      <c r="AC234" s="59"/>
      <c r="AD234" s="59"/>
    </row>
    <row r="235" spans="1:30" ht="45" customHeight="1">
      <c r="A235" s="76">
        <v>42031</v>
      </c>
      <c r="B235" s="76">
        <v>42033</v>
      </c>
      <c r="C235" s="77" t="s">
        <v>46</v>
      </c>
      <c r="D235" s="78">
        <v>27.200000000000003</v>
      </c>
      <c r="E235" s="79">
        <f t="shared" si="290"/>
        <v>4.3520000000000003</v>
      </c>
      <c r="F235" s="79">
        <f t="shared" si="291"/>
        <v>31.552000000000003</v>
      </c>
      <c r="H235" s="80"/>
      <c r="I235" s="78"/>
      <c r="J235" s="79"/>
      <c r="K235" s="79"/>
      <c r="M235" s="76">
        <v>42031</v>
      </c>
      <c r="N235" s="76">
        <v>42033</v>
      </c>
      <c r="O235" s="80" t="s">
        <v>44</v>
      </c>
      <c r="P235" s="78">
        <v>31.480000000000004</v>
      </c>
      <c r="Q235" s="79">
        <f t="shared" si="292"/>
        <v>5.0368000000000004</v>
      </c>
      <c r="R235" s="79">
        <f t="shared" si="295"/>
        <v>36.516800000000003</v>
      </c>
      <c r="S235" s="129"/>
      <c r="T235" s="76">
        <v>42031</v>
      </c>
      <c r="U235" s="76">
        <v>42033</v>
      </c>
      <c r="V235" s="80" t="s">
        <v>45</v>
      </c>
      <c r="W235" s="78">
        <v>30.21</v>
      </c>
      <c r="X235" s="79">
        <f t="shared" si="293"/>
        <v>4.8336000000000006</v>
      </c>
      <c r="Y235" s="79">
        <f t="shared" si="294"/>
        <v>35.043599999999998</v>
      </c>
      <c r="AA235" s="57"/>
      <c r="AB235" s="58"/>
      <c r="AC235" s="59"/>
      <c r="AD235" s="59"/>
    </row>
    <row r="236" spans="1:30" ht="45" customHeight="1">
      <c r="A236" s="76">
        <v>42034</v>
      </c>
      <c r="B236" s="76">
        <v>42035</v>
      </c>
      <c r="C236" s="77" t="s">
        <v>46</v>
      </c>
      <c r="D236" s="78">
        <v>27.549999999999997</v>
      </c>
      <c r="E236" s="79">
        <f t="shared" si="290"/>
        <v>4.4079999999999995</v>
      </c>
      <c r="F236" s="79">
        <f t="shared" si="291"/>
        <v>31.957999999999998</v>
      </c>
      <c r="H236" s="80"/>
      <c r="I236" s="78"/>
      <c r="J236" s="79"/>
      <c r="K236" s="79"/>
      <c r="M236" s="76">
        <v>42034</v>
      </c>
      <c r="N236" s="76">
        <v>42035</v>
      </c>
      <c r="O236" s="80" t="s">
        <v>44</v>
      </c>
      <c r="P236" s="78">
        <v>31.83</v>
      </c>
      <c r="Q236" s="79">
        <f t="shared" si="292"/>
        <v>5.0927999999999995</v>
      </c>
      <c r="R236" s="79">
        <f t="shared" si="295"/>
        <v>36.922799999999995</v>
      </c>
      <c r="S236" s="129"/>
      <c r="T236" s="76">
        <v>42034</v>
      </c>
      <c r="U236" s="76">
        <v>42035</v>
      </c>
      <c r="V236" s="80" t="s">
        <v>45</v>
      </c>
      <c r="W236" s="78">
        <v>30.559999999999995</v>
      </c>
      <c r="X236" s="79">
        <f t="shared" si="293"/>
        <v>4.8895999999999997</v>
      </c>
      <c r="Y236" s="79">
        <f t="shared" si="294"/>
        <v>35.449599999999997</v>
      </c>
      <c r="AA236" s="57"/>
      <c r="AB236" s="58"/>
      <c r="AC236" s="59"/>
      <c r="AD236" s="59"/>
    </row>
    <row r="237" spans="1:30" ht="59.25" customHeight="1">
      <c r="A237" s="76">
        <v>42036</v>
      </c>
      <c r="B237" s="76">
        <v>42037</v>
      </c>
      <c r="C237" s="77" t="s">
        <v>47</v>
      </c>
      <c r="D237" s="78">
        <v>27.549999999999997</v>
      </c>
      <c r="E237" s="79">
        <f t="shared" si="290"/>
        <v>4.4079999999999995</v>
      </c>
      <c r="F237" s="79">
        <f t="shared" si="291"/>
        <v>31.957999999999998</v>
      </c>
      <c r="H237" s="80"/>
      <c r="I237" s="78"/>
      <c r="J237" s="79"/>
      <c r="K237" s="79"/>
      <c r="M237" s="76">
        <v>42036</v>
      </c>
      <c r="N237" s="76">
        <v>42037</v>
      </c>
      <c r="O237" s="77" t="s">
        <v>48</v>
      </c>
      <c r="P237" s="78">
        <v>31.83</v>
      </c>
      <c r="Q237" s="79">
        <f t="shared" si="292"/>
        <v>5.0927999999999995</v>
      </c>
      <c r="R237" s="79">
        <f t="shared" si="295"/>
        <v>36.922799999999995</v>
      </c>
      <c r="S237" s="129"/>
      <c r="T237" s="76">
        <v>42036</v>
      </c>
      <c r="U237" s="76">
        <v>42037</v>
      </c>
      <c r="V237" s="80" t="s">
        <v>52</v>
      </c>
      <c r="W237" s="78">
        <v>30.559999999999995</v>
      </c>
      <c r="X237" s="79">
        <f t="shared" si="293"/>
        <v>4.8895999999999997</v>
      </c>
      <c r="Y237" s="79">
        <f t="shared" si="294"/>
        <v>35.449599999999997</v>
      </c>
      <c r="AA237" s="57"/>
      <c r="AB237" s="58"/>
      <c r="AC237" s="59"/>
      <c r="AD237" s="59"/>
    </row>
    <row r="238" spans="1:30" ht="60" customHeight="1">
      <c r="A238" s="76">
        <v>42038</v>
      </c>
      <c r="B238" s="76">
        <v>42040</v>
      </c>
      <c r="C238" s="77" t="s">
        <v>47</v>
      </c>
      <c r="D238" s="78">
        <v>30.54</v>
      </c>
      <c r="E238" s="79">
        <f t="shared" si="290"/>
        <v>4.8864000000000001</v>
      </c>
      <c r="F238" s="79">
        <f t="shared" si="291"/>
        <v>35.426400000000001</v>
      </c>
      <c r="H238" s="80"/>
      <c r="I238" s="78"/>
      <c r="J238" s="79"/>
      <c r="K238" s="79"/>
      <c r="M238" s="76">
        <v>42038</v>
      </c>
      <c r="N238" s="76">
        <v>42040</v>
      </c>
      <c r="O238" s="77" t="s">
        <v>48</v>
      </c>
      <c r="P238" s="78">
        <v>34.82</v>
      </c>
      <c r="Q238" s="79">
        <f t="shared" si="292"/>
        <v>5.5712000000000002</v>
      </c>
      <c r="R238" s="79">
        <f t="shared" si="295"/>
        <v>40.391199999999998</v>
      </c>
      <c r="S238" s="129"/>
      <c r="T238" s="76">
        <v>42038</v>
      </c>
      <c r="U238" s="76">
        <v>42040</v>
      </c>
      <c r="V238" s="80" t="s">
        <v>52</v>
      </c>
      <c r="W238" s="78">
        <v>33.549999999999997</v>
      </c>
      <c r="X238" s="79">
        <f t="shared" si="293"/>
        <v>5.3679999999999994</v>
      </c>
      <c r="Y238" s="79">
        <f t="shared" si="294"/>
        <v>38.917999999999999</v>
      </c>
      <c r="AA238" s="57"/>
      <c r="AB238" s="58"/>
      <c r="AC238" s="59"/>
      <c r="AD238" s="59"/>
    </row>
    <row r="239" spans="1:30" ht="60" customHeight="1">
      <c r="A239" s="76">
        <v>42041</v>
      </c>
      <c r="B239" s="76">
        <v>42044</v>
      </c>
      <c r="C239" s="77" t="s">
        <v>47</v>
      </c>
      <c r="D239" s="78">
        <v>34.15</v>
      </c>
      <c r="E239" s="79">
        <f t="shared" si="290"/>
        <v>5.4639999999999995</v>
      </c>
      <c r="F239" s="79">
        <f t="shared" ref="F239:F244" si="296">+D239+E239</f>
        <v>39.613999999999997</v>
      </c>
      <c r="H239" s="80"/>
      <c r="I239" s="78"/>
      <c r="J239" s="79"/>
      <c r="K239" s="79"/>
      <c r="M239" s="76">
        <v>42041</v>
      </c>
      <c r="N239" s="76">
        <v>42044</v>
      </c>
      <c r="O239" s="77" t="s">
        <v>48</v>
      </c>
      <c r="P239" s="78">
        <v>38.43</v>
      </c>
      <c r="Q239" s="79">
        <f t="shared" si="292"/>
        <v>6.1488000000000005</v>
      </c>
      <c r="R239" s="79">
        <f t="shared" si="295"/>
        <v>44.578800000000001</v>
      </c>
      <c r="S239" s="129"/>
      <c r="T239" s="76">
        <v>42041</v>
      </c>
      <c r="U239" s="76">
        <v>42044</v>
      </c>
      <c r="V239" s="80" t="s">
        <v>52</v>
      </c>
      <c r="W239" s="78">
        <v>37.159999999999997</v>
      </c>
      <c r="X239" s="79">
        <f t="shared" si="293"/>
        <v>5.9455999999999998</v>
      </c>
      <c r="Y239" s="79">
        <f t="shared" si="294"/>
        <v>43.105599999999995</v>
      </c>
      <c r="AA239" s="57"/>
      <c r="AB239" s="58"/>
      <c r="AC239" s="59"/>
      <c r="AD239" s="59"/>
    </row>
    <row r="240" spans="1:30" ht="60" customHeight="1">
      <c r="A240" s="76">
        <v>42045</v>
      </c>
      <c r="B240" s="76">
        <v>42047</v>
      </c>
      <c r="C240" s="77" t="s">
        <v>47</v>
      </c>
      <c r="D240" s="78">
        <v>37.65</v>
      </c>
      <c r="E240" s="79">
        <f t="shared" ref="E240:E246" si="297">+D240*16%</f>
        <v>6.024</v>
      </c>
      <c r="F240" s="79">
        <f t="shared" si="296"/>
        <v>43.673999999999999</v>
      </c>
      <c r="H240" s="80"/>
      <c r="I240" s="78"/>
      <c r="J240" s="79"/>
      <c r="K240" s="79"/>
      <c r="M240" s="76">
        <v>42045</v>
      </c>
      <c r="N240" s="76">
        <v>42047</v>
      </c>
      <c r="O240" s="77" t="s">
        <v>48</v>
      </c>
      <c r="P240" s="78">
        <v>41.93</v>
      </c>
      <c r="Q240" s="79">
        <f t="shared" ref="Q240:Q246" si="298">+P240*16%</f>
        <v>6.7088000000000001</v>
      </c>
      <c r="R240" s="79">
        <f t="shared" ref="R240:R245" si="299">+P240+Q240</f>
        <v>48.638800000000003</v>
      </c>
      <c r="S240" s="129"/>
      <c r="T240" s="76">
        <v>42045</v>
      </c>
      <c r="U240" s="76">
        <v>42047</v>
      </c>
      <c r="V240" s="80" t="s">
        <v>52</v>
      </c>
      <c r="W240" s="78">
        <v>40.659999999999997</v>
      </c>
      <c r="X240" s="79">
        <f t="shared" si="293"/>
        <v>6.5055999999999994</v>
      </c>
      <c r="Y240" s="79">
        <f t="shared" si="294"/>
        <v>47.165599999999998</v>
      </c>
      <c r="AA240" s="57"/>
      <c r="AB240" s="58"/>
      <c r="AC240" s="59"/>
      <c r="AD240" s="59"/>
    </row>
    <row r="241" spans="1:30" ht="60" customHeight="1">
      <c r="A241" s="76">
        <v>42048</v>
      </c>
      <c r="B241" s="76">
        <v>42051</v>
      </c>
      <c r="C241" s="77" t="s">
        <v>47</v>
      </c>
      <c r="D241" s="78">
        <v>35.950000000000003</v>
      </c>
      <c r="E241" s="79">
        <f t="shared" si="297"/>
        <v>5.7520000000000007</v>
      </c>
      <c r="F241" s="79">
        <f t="shared" si="296"/>
        <v>41.702000000000005</v>
      </c>
      <c r="H241" s="80"/>
      <c r="I241" s="78"/>
      <c r="J241" s="79"/>
      <c r="K241" s="79"/>
      <c r="M241" s="76">
        <v>42048</v>
      </c>
      <c r="N241" s="76">
        <v>42051</v>
      </c>
      <c r="O241" s="77" t="s">
        <v>48</v>
      </c>
      <c r="P241" s="78">
        <v>40.230000000000004</v>
      </c>
      <c r="Q241" s="79">
        <f t="shared" si="298"/>
        <v>6.4368000000000007</v>
      </c>
      <c r="R241" s="79">
        <f t="shared" si="299"/>
        <v>46.666800000000002</v>
      </c>
      <c r="S241" s="129"/>
      <c r="T241" s="76">
        <v>42048</v>
      </c>
      <c r="U241" s="76">
        <v>42051</v>
      </c>
      <c r="V241" s="80" t="s">
        <v>52</v>
      </c>
      <c r="W241" s="78">
        <v>38.96</v>
      </c>
      <c r="X241" s="79">
        <f t="shared" si="293"/>
        <v>6.2336</v>
      </c>
      <c r="Y241" s="79">
        <f t="shared" ref="Y241:Y246" si="300">+W241+X241</f>
        <v>45.193600000000004</v>
      </c>
      <c r="AA241" s="57"/>
      <c r="AB241" s="58"/>
      <c r="AC241" s="59"/>
      <c r="AD241" s="59"/>
    </row>
    <row r="242" spans="1:30" ht="60" customHeight="1">
      <c r="A242" s="76">
        <v>42052</v>
      </c>
      <c r="B242" s="76">
        <v>42054</v>
      </c>
      <c r="C242" s="77" t="s">
        <v>47</v>
      </c>
      <c r="D242" s="78">
        <v>40.159999999999997</v>
      </c>
      <c r="E242" s="79">
        <f t="shared" si="297"/>
        <v>6.4255999999999993</v>
      </c>
      <c r="F242" s="79">
        <f t="shared" si="296"/>
        <v>46.585599999999999</v>
      </c>
      <c r="H242" s="80"/>
      <c r="I242" s="78"/>
      <c r="J242" s="79"/>
      <c r="K242" s="79"/>
      <c r="M242" s="76">
        <v>42052</v>
      </c>
      <c r="N242" s="76">
        <v>42054</v>
      </c>
      <c r="O242" s="77" t="s">
        <v>48</v>
      </c>
      <c r="P242" s="78">
        <v>44.44</v>
      </c>
      <c r="Q242" s="79">
        <f t="shared" si="298"/>
        <v>7.1103999999999994</v>
      </c>
      <c r="R242" s="79">
        <f t="shared" si="299"/>
        <v>51.550399999999996</v>
      </c>
      <c r="S242" s="129"/>
      <c r="T242" s="76">
        <v>42052</v>
      </c>
      <c r="U242" s="76">
        <v>42054</v>
      </c>
      <c r="V242" s="80" t="s">
        <v>52</v>
      </c>
      <c r="W242" s="78">
        <v>43.169999999999995</v>
      </c>
      <c r="X242" s="79">
        <f t="shared" ref="X242:X248" si="301">+W242*16%</f>
        <v>6.9071999999999996</v>
      </c>
      <c r="Y242" s="79">
        <f t="shared" si="300"/>
        <v>50.077199999999991</v>
      </c>
      <c r="AA242" s="57"/>
      <c r="AB242" s="58"/>
      <c r="AC242" s="59"/>
      <c r="AD242" s="59"/>
    </row>
    <row r="243" spans="1:30" ht="60" customHeight="1">
      <c r="A243" s="76">
        <v>42055</v>
      </c>
      <c r="B243" s="76">
        <v>42058</v>
      </c>
      <c r="C243" s="77" t="s">
        <v>47</v>
      </c>
      <c r="D243" s="78">
        <v>38.4</v>
      </c>
      <c r="E243" s="79">
        <f t="shared" si="297"/>
        <v>6.1440000000000001</v>
      </c>
      <c r="F243" s="79">
        <f t="shared" si="296"/>
        <v>44.543999999999997</v>
      </c>
      <c r="H243" s="80"/>
      <c r="I243" s="78"/>
      <c r="J243" s="79"/>
      <c r="K243" s="79"/>
      <c r="M243" s="76">
        <v>42055</v>
      </c>
      <c r="N243" s="76">
        <v>42058</v>
      </c>
      <c r="O243" s="77" t="s">
        <v>48</v>
      </c>
      <c r="P243" s="78">
        <v>42.68</v>
      </c>
      <c r="Q243" s="79">
        <f t="shared" si="298"/>
        <v>6.8288000000000002</v>
      </c>
      <c r="R243" s="79">
        <f t="shared" si="299"/>
        <v>49.508800000000001</v>
      </c>
      <c r="S243" s="129"/>
      <c r="T243" s="76">
        <v>42055</v>
      </c>
      <c r="U243" s="76">
        <v>42058</v>
      </c>
      <c r="V243" s="80" t="s">
        <v>52</v>
      </c>
      <c r="W243" s="78">
        <v>41.41</v>
      </c>
      <c r="X243" s="79">
        <f t="shared" si="301"/>
        <v>6.6255999999999995</v>
      </c>
      <c r="Y243" s="79">
        <f t="shared" si="300"/>
        <v>48.035599999999995</v>
      </c>
      <c r="AA243" s="57"/>
      <c r="AB243" s="58"/>
      <c r="AC243" s="59"/>
      <c r="AD243" s="59"/>
    </row>
    <row r="244" spans="1:30" ht="60" customHeight="1">
      <c r="A244" s="76">
        <v>42059</v>
      </c>
      <c r="B244" s="76">
        <v>42061</v>
      </c>
      <c r="C244" s="77" t="s">
        <v>47</v>
      </c>
      <c r="D244" s="78">
        <v>38.56</v>
      </c>
      <c r="E244" s="79">
        <f t="shared" si="297"/>
        <v>6.1696000000000009</v>
      </c>
      <c r="F244" s="79">
        <f t="shared" si="296"/>
        <v>44.729600000000005</v>
      </c>
      <c r="H244" s="80"/>
      <c r="I244" s="78"/>
      <c r="J244" s="79"/>
      <c r="K244" s="79"/>
      <c r="M244" s="76">
        <v>42059</v>
      </c>
      <c r="N244" s="76">
        <v>42061</v>
      </c>
      <c r="O244" s="77" t="s">
        <v>48</v>
      </c>
      <c r="P244" s="78">
        <v>42.84</v>
      </c>
      <c r="Q244" s="79">
        <f t="shared" si="298"/>
        <v>6.8544000000000009</v>
      </c>
      <c r="R244" s="79">
        <f t="shared" si="299"/>
        <v>49.694400000000002</v>
      </c>
      <c r="S244" s="129"/>
      <c r="T244" s="76">
        <v>42059</v>
      </c>
      <c r="U244" s="76">
        <v>42061</v>
      </c>
      <c r="V244" s="80" t="s">
        <v>52</v>
      </c>
      <c r="W244" s="78">
        <v>41.57</v>
      </c>
      <c r="X244" s="79">
        <f t="shared" si="301"/>
        <v>6.6512000000000002</v>
      </c>
      <c r="Y244" s="79">
        <f t="shared" si="300"/>
        <v>48.221200000000003</v>
      </c>
      <c r="AA244" s="57"/>
      <c r="AB244" s="58"/>
      <c r="AC244" s="59"/>
      <c r="AD244" s="59"/>
    </row>
    <row r="245" spans="1:30" ht="60" customHeight="1">
      <c r="A245" s="76">
        <v>42062</v>
      </c>
      <c r="B245" s="76">
        <v>42065</v>
      </c>
      <c r="C245" s="77" t="s">
        <v>47</v>
      </c>
      <c r="D245" s="78">
        <v>38.89</v>
      </c>
      <c r="E245" s="79">
        <f t="shared" si="297"/>
        <v>6.2224000000000004</v>
      </c>
      <c r="F245" s="79">
        <f t="shared" ref="F245:F250" si="302">+D245+E245</f>
        <v>45.112400000000001</v>
      </c>
      <c r="H245" s="80"/>
      <c r="I245" s="78"/>
      <c r="J245" s="79"/>
      <c r="K245" s="79"/>
      <c r="M245" s="76">
        <v>42062</v>
      </c>
      <c r="N245" s="76">
        <v>42065</v>
      </c>
      <c r="O245" s="77" t="s">
        <v>48</v>
      </c>
      <c r="P245" s="78">
        <v>43.17</v>
      </c>
      <c r="Q245" s="79">
        <f t="shared" si="298"/>
        <v>6.9072000000000005</v>
      </c>
      <c r="R245" s="79">
        <f t="shared" si="299"/>
        <v>50.077200000000005</v>
      </c>
      <c r="S245" s="129"/>
      <c r="T245" s="76">
        <v>42062</v>
      </c>
      <c r="U245" s="76">
        <v>42065</v>
      </c>
      <c r="V245" s="80" t="s">
        <v>52</v>
      </c>
      <c r="W245" s="78">
        <v>41.9</v>
      </c>
      <c r="X245" s="79">
        <f t="shared" si="301"/>
        <v>6.7039999999999997</v>
      </c>
      <c r="Y245" s="79">
        <f t="shared" si="300"/>
        <v>48.603999999999999</v>
      </c>
      <c r="AA245" s="57"/>
      <c r="AB245" s="58"/>
      <c r="AC245" s="59"/>
      <c r="AD245" s="59"/>
    </row>
    <row r="246" spans="1:30" ht="60" customHeight="1">
      <c r="A246" s="76">
        <v>42066</v>
      </c>
      <c r="B246" s="76">
        <v>42068</v>
      </c>
      <c r="C246" s="77" t="s">
        <v>47</v>
      </c>
      <c r="D246" s="78">
        <v>39.6</v>
      </c>
      <c r="E246" s="79">
        <f t="shared" si="297"/>
        <v>6.3360000000000003</v>
      </c>
      <c r="F246" s="79">
        <f t="shared" si="302"/>
        <v>45.936</v>
      </c>
      <c r="H246" s="80"/>
      <c r="I246" s="78"/>
      <c r="J246" s="79"/>
      <c r="K246" s="79"/>
      <c r="M246" s="76">
        <v>42066</v>
      </c>
      <c r="N246" s="76">
        <v>42068</v>
      </c>
      <c r="O246" s="77" t="s">
        <v>48</v>
      </c>
      <c r="P246" s="78">
        <v>43.88</v>
      </c>
      <c r="Q246" s="79">
        <f t="shared" si="298"/>
        <v>7.0208000000000004</v>
      </c>
      <c r="R246" s="79">
        <f t="shared" ref="R246:R251" si="303">+P246+Q246</f>
        <v>50.900800000000004</v>
      </c>
      <c r="S246" s="129"/>
      <c r="T246" s="76">
        <v>42066</v>
      </c>
      <c r="U246" s="76">
        <v>42068</v>
      </c>
      <c r="V246" s="80" t="s">
        <v>52</v>
      </c>
      <c r="W246" s="78">
        <v>42.61</v>
      </c>
      <c r="X246" s="79">
        <f t="shared" si="301"/>
        <v>6.8175999999999997</v>
      </c>
      <c r="Y246" s="79">
        <f t="shared" si="300"/>
        <v>49.427599999999998</v>
      </c>
      <c r="AA246" s="57"/>
      <c r="AB246" s="58"/>
      <c r="AC246" s="59"/>
      <c r="AD246" s="59"/>
    </row>
    <row r="247" spans="1:30" ht="60" customHeight="1">
      <c r="A247" s="76">
        <v>42069</v>
      </c>
      <c r="B247" s="76">
        <v>42072</v>
      </c>
      <c r="C247" s="77" t="s">
        <v>47</v>
      </c>
      <c r="D247" s="78">
        <v>38.159999999999997</v>
      </c>
      <c r="E247" s="79">
        <f t="shared" ref="E247:E253" si="304">+D247*16%</f>
        <v>6.1055999999999999</v>
      </c>
      <c r="F247" s="79">
        <f t="shared" si="302"/>
        <v>44.265599999999999</v>
      </c>
      <c r="H247" s="80"/>
      <c r="I247" s="78"/>
      <c r="J247" s="79"/>
      <c r="K247" s="79"/>
      <c r="M247" s="76">
        <v>42069</v>
      </c>
      <c r="N247" s="76">
        <v>42072</v>
      </c>
      <c r="O247" s="77" t="s">
        <v>48</v>
      </c>
      <c r="P247" s="78">
        <v>42.44</v>
      </c>
      <c r="Q247" s="79">
        <f t="shared" ref="Q247:Q253" si="305">+P247*16%</f>
        <v>6.7904</v>
      </c>
      <c r="R247" s="79">
        <f t="shared" si="303"/>
        <v>49.230399999999996</v>
      </c>
      <c r="S247" s="129"/>
      <c r="T247" s="76">
        <v>42069</v>
      </c>
      <c r="U247" s="76">
        <v>42072</v>
      </c>
      <c r="V247" s="80" t="s">
        <v>52</v>
      </c>
      <c r="W247" s="78">
        <v>41.169999999999995</v>
      </c>
      <c r="X247" s="79">
        <f t="shared" si="301"/>
        <v>6.5871999999999993</v>
      </c>
      <c r="Y247" s="79">
        <f t="shared" ref="Y247:Y252" si="306">+W247+X247</f>
        <v>47.757199999999997</v>
      </c>
      <c r="AA247" s="57"/>
      <c r="AB247" s="58"/>
      <c r="AC247" s="59"/>
      <c r="AD247" s="59"/>
    </row>
    <row r="248" spans="1:30" ht="60" customHeight="1">
      <c r="A248" s="76">
        <v>42073</v>
      </c>
      <c r="B248" s="76">
        <v>42075</v>
      </c>
      <c r="C248" s="77" t="s">
        <v>47</v>
      </c>
      <c r="D248" s="78">
        <v>36.93</v>
      </c>
      <c r="E248" s="79">
        <f t="shared" si="304"/>
        <v>5.9088000000000003</v>
      </c>
      <c r="F248" s="79">
        <f t="shared" si="302"/>
        <v>42.838799999999999</v>
      </c>
      <c r="H248" s="80"/>
      <c r="I248" s="78"/>
      <c r="J248" s="79"/>
      <c r="K248" s="79"/>
      <c r="M248" s="76">
        <v>42073</v>
      </c>
      <c r="N248" s="76">
        <v>42075</v>
      </c>
      <c r="O248" s="77" t="s">
        <v>48</v>
      </c>
      <c r="P248" s="78">
        <v>41.21</v>
      </c>
      <c r="Q248" s="79">
        <f t="shared" si="305"/>
        <v>6.5936000000000003</v>
      </c>
      <c r="R248" s="79">
        <f t="shared" si="303"/>
        <v>47.803600000000003</v>
      </c>
      <c r="S248" s="129"/>
      <c r="T248" s="76">
        <v>42073</v>
      </c>
      <c r="U248" s="76">
        <v>42075</v>
      </c>
      <c r="V248" s="80" t="s">
        <v>52</v>
      </c>
      <c r="W248" s="78">
        <v>39.94</v>
      </c>
      <c r="X248" s="79">
        <f t="shared" si="301"/>
        <v>6.3903999999999996</v>
      </c>
      <c r="Y248" s="79">
        <f t="shared" si="306"/>
        <v>46.330399999999997</v>
      </c>
      <c r="AA248" s="57"/>
      <c r="AB248" s="58"/>
      <c r="AC248" s="59"/>
      <c r="AD248" s="59"/>
    </row>
    <row r="249" spans="1:30" ht="60" customHeight="1">
      <c r="A249" s="76">
        <v>42076</v>
      </c>
      <c r="B249" s="76">
        <v>42079</v>
      </c>
      <c r="C249" s="77" t="s">
        <v>47</v>
      </c>
      <c r="D249" s="78">
        <v>35.380000000000003</v>
      </c>
      <c r="E249" s="79">
        <f t="shared" si="304"/>
        <v>5.6608000000000009</v>
      </c>
      <c r="F249" s="79">
        <f t="shared" si="302"/>
        <v>41.040800000000004</v>
      </c>
      <c r="H249" s="80"/>
      <c r="I249" s="78"/>
      <c r="J249" s="79"/>
      <c r="K249" s="79"/>
      <c r="M249" s="76">
        <v>42076</v>
      </c>
      <c r="N249" s="76">
        <v>42079</v>
      </c>
      <c r="O249" s="77" t="s">
        <v>48</v>
      </c>
      <c r="P249" s="78">
        <v>39.660000000000004</v>
      </c>
      <c r="Q249" s="79">
        <f t="shared" si="305"/>
        <v>6.345600000000001</v>
      </c>
      <c r="R249" s="79">
        <f t="shared" si="303"/>
        <v>46.005600000000001</v>
      </c>
      <c r="S249" s="129"/>
      <c r="T249" s="76">
        <v>42076</v>
      </c>
      <c r="U249" s="76">
        <v>42079</v>
      </c>
      <c r="V249" s="80" t="s">
        <v>52</v>
      </c>
      <c r="W249" s="78">
        <v>38.39</v>
      </c>
      <c r="X249" s="79">
        <f t="shared" ref="X249:X255" si="307">+W249*16%</f>
        <v>6.1424000000000003</v>
      </c>
      <c r="Y249" s="79">
        <f t="shared" si="306"/>
        <v>44.532400000000003</v>
      </c>
      <c r="AA249" s="57"/>
      <c r="AB249" s="58"/>
      <c r="AC249" s="59"/>
      <c r="AD249" s="59"/>
    </row>
    <row r="250" spans="1:30" ht="60" customHeight="1">
      <c r="A250" s="76">
        <f>+B249+1</f>
        <v>42080</v>
      </c>
      <c r="B250" s="76">
        <f>+A250+2</f>
        <v>42082</v>
      </c>
      <c r="C250" s="77" t="s">
        <v>47</v>
      </c>
      <c r="D250" s="78">
        <v>32.82</v>
      </c>
      <c r="E250" s="79">
        <f t="shared" si="304"/>
        <v>5.2511999999999999</v>
      </c>
      <c r="F250" s="79">
        <f t="shared" si="302"/>
        <v>38.071199999999997</v>
      </c>
      <c r="H250" s="80"/>
      <c r="I250" s="78"/>
      <c r="J250" s="79"/>
      <c r="K250" s="79"/>
      <c r="M250" s="76">
        <f>+N249+1</f>
        <v>42080</v>
      </c>
      <c r="N250" s="76">
        <f>+M250+2</f>
        <v>42082</v>
      </c>
      <c r="O250" s="77" t="s">
        <v>48</v>
      </c>
      <c r="P250" s="78">
        <v>37.1</v>
      </c>
      <c r="Q250" s="79">
        <f t="shared" si="305"/>
        <v>5.9359999999999999</v>
      </c>
      <c r="R250" s="79">
        <f t="shared" si="303"/>
        <v>43.036000000000001</v>
      </c>
      <c r="S250" s="129"/>
      <c r="T250" s="76">
        <f>+U249+1</f>
        <v>42080</v>
      </c>
      <c r="U250" s="76">
        <f>+T250+2</f>
        <v>42082</v>
      </c>
      <c r="V250" s="80" t="s">
        <v>52</v>
      </c>
      <c r="W250" s="78">
        <v>35.83</v>
      </c>
      <c r="X250" s="79">
        <f t="shared" si="307"/>
        <v>5.7328000000000001</v>
      </c>
      <c r="Y250" s="79">
        <f t="shared" si="306"/>
        <v>41.562799999999996</v>
      </c>
      <c r="AA250" s="57"/>
      <c r="AB250" s="58"/>
      <c r="AC250" s="59"/>
      <c r="AD250" s="59"/>
    </row>
    <row r="251" spans="1:30" ht="60" customHeight="1">
      <c r="A251" s="76">
        <v>42083</v>
      </c>
      <c r="B251" s="76">
        <v>42087</v>
      </c>
      <c r="C251" s="77" t="s">
        <v>47</v>
      </c>
      <c r="D251" s="78">
        <v>34</v>
      </c>
      <c r="E251" s="79">
        <f t="shared" si="304"/>
        <v>5.44</v>
      </c>
      <c r="F251" s="79">
        <f t="shared" ref="F251:F256" si="308">+D251+E251</f>
        <v>39.44</v>
      </c>
      <c r="H251" s="80"/>
      <c r="I251" s="78"/>
      <c r="J251" s="79"/>
      <c r="K251" s="79"/>
      <c r="M251" s="76">
        <v>42083</v>
      </c>
      <c r="N251" s="76">
        <v>42087</v>
      </c>
      <c r="O251" s="77" t="s">
        <v>48</v>
      </c>
      <c r="P251" s="78">
        <v>38.28</v>
      </c>
      <c r="Q251" s="79">
        <f t="shared" si="305"/>
        <v>6.1248000000000005</v>
      </c>
      <c r="R251" s="79">
        <f t="shared" si="303"/>
        <v>44.404800000000002</v>
      </c>
      <c r="S251" s="129"/>
      <c r="T251" s="76">
        <v>42083</v>
      </c>
      <c r="U251" s="76">
        <v>42087</v>
      </c>
      <c r="V251" s="80" t="s">
        <v>52</v>
      </c>
      <c r="W251" s="78">
        <v>37.01</v>
      </c>
      <c r="X251" s="79">
        <f t="shared" si="307"/>
        <v>5.9215999999999998</v>
      </c>
      <c r="Y251" s="79">
        <f t="shared" si="306"/>
        <v>42.931599999999996</v>
      </c>
      <c r="AA251" s="57"/>
      <c r="AB251" s="58"/>
      <c r="AC251" s="59"/>
      <c r="AD251" s="59"/>
    </row>
    <row r="252" spans="1:30" ht="60" customHeight="1">
      <c r="A252" s="76">
        <v>42088</v>
      </c>
      <c r="B252" s="76">
        <v>42089</v>
      </c>
      <c r="C252" s="77" t="s">
        <v>47</v>
      </c>
      <c r="D252" s="78">
        <v>33.450000000000003</v>
      </c>
      <c r="E252" s="79">
        <f t="shared" si="304"/>
        <v>5.3520000000000003</v>
      </c>
      <c r="F252" s="79">
        <f t="shared" si="308"/>
        <v>38.802000000000007</v>
      </c>
      <c r="H252" s="80"/>
      <c r="I252" s="78"/>
      <c r="J252" s="79"/>
      <c r="K252" s="79"/>
      <c r="M252" s="76">
        <v>42088</v>
      </c>
      <c r="N252" s="76">
        <v>42089</v>
      </c>
      <c r="O252" s="77" t="s">
        <v>48</v>
      </c>
      <c r="P252" s="78">
        <v>37.730000000000004</v>
      </c>
      <c r="Q252" s="79">
        <f t="shared" si="305"/>
        <v>6.0368000000000004</v>
      </c>
      <c r="R252" s="79">
        <f t="shared" ref="R252:R257" si="309">+P252+Q252</f>
        <v>43.766800000000003</v>
      </c>
      <c r="S252" s="129"/>
      <c r="T252" s="76">
        <v>42088</v>
      </c>
      <c r="U252" s="76">
        <v>42089</v>
      </c>
      <c r="V252" s="80" t="s">
        <v>52</v>
      </c>
      <c r="W252" s="78">
        <v>36.46</v>
      </c>
      <c r="X252" s="79">
        <f t="shared" si="307"/>
        <v>5.8336000000000006</v>
      </c>
      <c r="Y252" s="79">
        <f t="shared" si="306"/>
        <v>42.293599999999998</v>
      </c>
      <c r="AA252" s="57"/>
      <c r="AB252" s="58"/>
      <c r="AC252" s="59"/>
      <c r="AD252" s="59"/>
    </row>
    <row r="253" spans="1:30" ht="60" customHeight="1">
      <c r="A253" s="76">
        <v>42090</v>
      </c>
      <c r="B253" s="76">
        <v>42093</v>
      </c>
      <c r="C253" s="77" t="s">
        <v>47</v>
      </c>
      <c r="D253" s="78">
        <v>34.5</v>
      </c>
      <c r="E253" s="79">
        <f t="shared" si="304"/>
        <v>5.5200000000000005</v>
      </c>
      <c r="F253" s="79">
        <f t="shared" si="308"/>
        <v>40.020000000000003</v>
      </c>
      <c r="H253" s="80"/>
      <c r="I253" s="78"/>
      <c r="J253" s="79"/>
      <c r="K253" s="79"/>
      <c r="M253" s="76">
        <v>42090</v>
      </c>
      <c r="N253" s="76">
        <v>42093</v>
      </c>
      <c r="O253" s="77" t="s">
        <v>48</v>
      </c>
      <c r="P253" s="78">
        <v>38.78</v>
      </c>
      <c r="Q253" s="79">
        <f t="shared" si="305"/>
        <v>6.2048000000000005</v>
      </c>
      <c r="R253" s="79">
        <f t="shared" si="309"/>
        <v>44.9848</v>
      </c>
      <c r="S253" s="129"/>
      <c r="T253" s="76">
        <v>42090</v>
      </c>
      <c r="U253" s="76">
        <v>42093</v>
      </c>
      <c r="V253" s="80" t="s">
        <v>52</v>
      </c>
      <c r="W253" s="78">
        <v>37.51</v>
      </c>
      <c r="X253" s="79">
        <f t="shared" si="307"/>
        <v>6.0015999999999998</v>
      </c>
      <c r="Y253" s="79">
        <f t="shared" ref="Y253:Y258" si="310">+W253+X253</f>
        <v>43.511600000000001</v>
      </c>
      <c r="AA253" s="57"/>
      <c r="AB253" s="58"/>
      <c r="AC253" s="59"/>
      <c r="AD253" s="59"/>
    </row>
    <row r="254" spans="1:30" ht="60" customHeight="1">
      <c r="A254" s="76">
        <v>42094</v>
      </c>
      <c r="B254" s="76">
        <v>42094</v>
      </c>
      <c r="C254" s="77" t="s">
        <v>47</v>
      </c>
      <c r="D254" s="78">
        <v>34.07</v>
      </c>
      <c r="E254" s="79">
        <f t="shared" ref="E254:E260" si="311">+D254*16%</f>
        <v>5.4512</v>
      </c>
      <c r="F254" s="79">
        <f t="shared" si="308"/>
        <v>39.5212</v>
      </c>
      <c r="H254" s="80"/>
      <c r="I254" s="78"/>
      <c r="J254" s="79"/>
      <c r="K254" s="79"/>
      <c r="M254" s="76">
        <v>42094</v>
      </c>
      <c r="N254" s="76">
        <v>42094</v>
      </c>
      <c r="O254" s="77" t="s">
        <v>48</v>
      </c>
      <c r="P254" s="78">
        <v>38.35</v>
      </c>
      <c r="Q254" s="79">
        <f t="shared" ref="Q254:Q260" si="312">+P254*16%</f>
        <v>6.1360000000000001</v>
      </c>
      <c r="R254" s="79">
        <f t="shared" si="309"/>
        <v>44.486000000000004</v>
      </c>
      <c r="S254" s="129"/>
      <c r="T254" s="76">
        <v>42094</v>
      </c>
      <c r="U254" s="76">
        <v>42094</v>
      </c>
      <c r="V254" s="80" t="s">
        <v>52</v>
      </c>
      <c r="W254" s="78">
        <v>37.08</v>
      </c>
      <c r="X254" s="79">
        <f t="shared" si="307"/>
        <v>5.9327999999999994</v>
      </c>
      <c r="Y254" s="79">
        <f t="shared" si="310"/>
        <v>43.012799999999999</v>
      </c>
      <c r="AA254" s="57"/>
      <c r="AB254" s="58"/>
      <c r="AC254" s="59"/>
      <c r="AD254" s="59"/>
    </row>
    <row r="255" spans="1:30" ht="60" customHeight="1">
      <c r="A255" s="76">
        <v>42095</v>
      </c>
      <c r="B255" s="76">
        <v>42095</v>
      </c>
      <c r="C255" s="77" t="s">
        <v>54</v>
      </c>
      <c r="D255" s="78">
        <v>37.120000000000005</v>
      </c>
      <c r="E255" s="79">
        <f t="shared" si="311"/>
        <v>5.9392000000000005</v>
      </c>
      <c r="F255" s="79">
        <f t="shared" si="308"/>
        <v>43.059200000000004</v>
      </c>
      <c r="H255" s="80"/>
      <c r="I255" s="78"/>
      <c r="J255" s="79"/>
      <c r="K255" s="79"/>
      <c r="M255" s="76">
        <v>42095</v>
      </c>
      <c r="N255" s="76">
        <v>42095</v>
      </c>
      <c r="O255" s="77" t="s">
        <v>55</v>
      </c>
      <c r="P255" s="78">
        <v>38.380000000000003</v>
      </c>
      <c r="Q255" s="79">
        <f t="shared" si="312"/>
        <v>6.1408000000000005</v>
      </c>
      <c r="R255" s="79">
        <f t="shared" si="309"/>
        <v>44.520800000000001</v>
      </c>
      <c r="S255" s="129"/>
      <c r="T255" s="76">
        <v>42095</v>
      </c>
      <c r="U255" s="76">
        <v>42095</v>
      </c>
      <c r="V255" s="80" t="s">
        <v>56</v>
      </c>
      <c r="W255" s="78">
        <v>40.15</v>
      </c>
      <c r="X255" s="79">
        <f t="shared" si="307"/>
        <v>6.4239999999999995</v>
      </c>
      <c r="Y255" s="79">
        <f t="shared" si="310"/>
        <v>46.573999999999998</v>
      </c>
      <c r="AA255" s="57"/>
      <c r="AB255" s="58"/>
      <c r="AC255" s="59"/>
      <c r="AD255" s="59"/>
    </row>
    <row r="256" spans="1:30" ht="60" customHeight="1">
      <c r="A256" s="76">
        <v>42096</v>
      </c>
      <c r="B256" s="76">
        <v>42100</v>
      </c>
      <c r="C256" s="77" t="s">
        <v>54</v>
      </c>
      <c r="D256" s="78">
        <v>36.230000000000004</v>
      </c>
      <c r="E256" s="79">
        <f t="shared" si="311"/>
        <v>5.7968000000000011</v>
      </c>
      <c r="F256" s="79">
        <f t="shared" si="308"/>
        <v>42.026800000000009</v>
      </c>
      <c r="H256" s="80"/>
      <c r="I256" s="78"/>
      <c r="J256" s="79"/>
      <c r="K256" s="79"/>
      <c r="M256" s="76">
        <v>42096</v>
      </c>
      <c r="N256" s="76">
        <v>42100</v>
      </c>
      <c r="O256" s="77" t="s">
        <v>55</v>
      </c>
      <c r="P256" s="78">
        <v>37.49</v>
      </c>
      <c r="Q256" s="79">
        <f t="shared" si="312"/>
        <v>5.9984000000000002</v>
      </c>
      <c r="R256" s="79">
        <f t="shared" si="309"/>
        <v>43.488399999999999</v>
      </c>
      <c r="S256" s="129"/>
      <c r="T256" s="76">
        <v>42096</v>
      </c>
      <c r="U256" s="76">
        <v>42100</v>
      </c>
      <c r="V256" s="80" t="s">
        <v>56</v>
      </c>
      <c r="W256" s="78">
        <v>39.26</v>
      </c>
      <c r="X256" s="79">
        <f t="shared" ref="X256:X262" si="313">+W256*16%</f>
        <v>6.2816000000000001</v>
      </c>
      <c r="Y256" s="79">
        <f t="shared" si="310"/>
        <v>45.541599999999995</v>
      </c>
      <c r="AA256" s="57"/>
      <c r="AB256" s="58"/>
      <c r="AC256" s="59"/>
      <c r="AD256" s="59"/>
    </row>
    <row r="257" spans="1:30" ht="60" customHeight="1">
      <c r="A257" s="76">
        <v>42101</v>
      </c>
      <c r="B257" s="76">
        <v>42103</v>
      </c>
      <c r="C257" s="77" t="s">
        <v>54</v>
      </c>
      <c r="D257" s="78">
        <v>35.22</v>
      </c>
      <c r="E257" s="79">
        <f t="shared" si="311"/>
        <v>5.6352000000000002</v>
      </c>
      <c r="F257" s="79">
        <f t="shared" ref="F257:F262" si="314">+D257+E257</f>
        <v>40.855199999999996</v>
      </c>
      <c r="H257" s="80"/>
      <c r="I257" s="78"/>
      <c r="J257" s="79"/>
      <c r="K257" s="79"/>
      <c r="M257" s="76">
        <v>42101</v>
      </c>
      <c r="N257" s="76">
        <v>42103</v>
      </c>
      <c r="O257" s="77" t="s">
        <v>55</v>
      </c>
      <c r="P257" s="78">
        <v>36.480000000000004</v>
      </c>
      <c r="Q257" s="79">
        <f t="shared" si="312"/>
        <v>5.8368000000000011</v>
      </c>
      <c r="R257" s="79">
        <f t="shared" si="309"/>
        <v>42.316800000000008</v>
      </c>
      <c r="S257" s="129"/>
      <c r="T257" s="76">
        <v>42101</v>
      </c>
      <c r="U257" s="76">
        <v>42103</v>
      </c>
      <c r="V257" s="80" t="s">
        <v>56</v>
      </c>
      <c r="W257" s="78">
        <v>38.25</v>
      </c>
      <c r="X257" s="79">
        <f t="shared" si="313"/>
        <v>6.12</v>
      </c>
      <c r="Y257" s="79">
        <f t="shared" si="310"/>
        <v>44.37</v>
      </c>
      <c r="AA257" s="57"/>
      <c r="AB257" s="58"/>
      <c r="AC257" s="59"/>
      <c r="AD257" s="59"/>
    </row>
    <row r="258" spans="1:30" ht="60" customHeight="1">
      <c r="A258" s="76">
        <v>42104</v>
      </c>
      <c r="B258" s="76">
        <v>42107</v>
      </c>
      <c r="C258" s="77" t="s">
        <v>54</v>
      </c>
      <c r="D258" s="78">
        <v>36.239999999999995</v>
      </c>
      <c r="E258" s="79">
        <f t="shared" si="311"/>
        <v>5.7983999999999991</v>
      </c>
      <c r="F258" s="79">
        <f t="shared" si="314"/>
        <v>42.038399999999996</v>
      </c>
      <c r="H258" s="80"/>
      <c r="I258" s="78"/>
      <c r="J258" s="79"/>
      <c r="K258" s="79"/>
      <c r="M258" s="76">
        <v>42104</v>
      </c>
      <c r="N258" s="76">
        <v>42107</v>
      </c>
      <c r="O258" s="77" t="s">
        <v>55</v>
      </c>
      <c r="P258" s="78">
        <v>37.5</v>
      </c>
      <c r="Q258" s="79">
        <f t="shared" si="312"/>
        <v>6</v>
      </c>
      <c r="R258" s="79">
        <f t="shared" ref="R258:R263" si="315">+P258+Q258</f>
        <v>43.5</v>
      </c>
      <c r="S258" s="129"/>
      <c r="T258" s="76">
        <v>42104</v>
      </c>
      <c r="U258" s="76">
        <v>42107</v>
      </c>
      <c r="V258" s="80" t="s">
        <v>56</v>
      </c>
      <c r="W258" s="78">
        <v>39.269999999999996</v>
      </c>
      <c r="X258" s="79">
        <f t="shared" si="313"/>
        <v>6.2831999999999999</v>
      </c>
      <c r="Y258" s="79">
        <f t="shared" si="310"/>
        <v>45.553199999999997</v>
      </c>
      <c r="AA258" s="57"/>
      <c r="AB258" s="58"/>
      <c r="AC258" s="59"/>
      <c r="AD258" s="59"/>
    </row>
    <row r="259" spans="1:30" ht="60" customHeight="1">
      <c r="A259" s="76">
        <v>42108</v>
      </c>
      <c r="B259" s="76">
        <v>42110</v>
      </c>
      <c r="C259" s="77" t="s">
        <v>54</v>
      </c>
      <c r="D259" s="78">
        <v>38.519999999999996</v>
      </c>
      <c r="E259" s="79">
        <f t="shared" si="311"/>
        <v>6.1631999999999998</v>
      </c>
      <c r="F259" s="79">
        <f t="shared" si="314"/>
        <v>44.683199999999999</v>
      </c>
      <c r="H259" s="80"/>
      <c r="I259" s="78"/>
      <c r="J259" s="79"/>
      <c r="K259" s="79"/>
      <c r="M259" s="76">
        <v>42108</v>
      </c>
      <c r="N259" s="76">
        <v>42110</v>
      </c>
      <c r="O259" s="77" t="s">
        <v>55</v>
      </c>
      <c r="P259" s="78">
        <v>39.78</v>
      </c>
      <c r="Q259" s="79">
        <f t="shared" si="312"/>
        <v>6.3648000000000007</v>
      </c>
      <c r="R259" s="79">
        <f t="shared" si="315"/>
        <v>46.144800000000004</v>
      </c>
      <c r="S259" s="129"/>
      <c r="T259" s="76">
        <v>42108</v>
      </c>
      <c r="U259" s="76">
        <v>42110</v>
      </c>
      <c r="V259" s="80" t="s">
        <v>56</v>
      </c>
      <c r="W259" s="78">
        <v>41.55</v>
      </c>
      <c r="X259" s="79">
        <f t="shared" si="313"/>
        <v>6.6479999999999997</v>
      </c>
      <c r="Y259" s="79">
        <f t="shared" ref="Y259:Y264" si="316">+W259+X259</f>
        <v>48.197999999999993</v>
      </c>
      <c r="AA259" s="57"/>
      <c r="AB259" s="58"/>
      <c r="AC259" s="59"/>
      <c r="AD259" s="59"/>
    </row>
    <row r="260" spans="1:30" ht="60" customHeight="1">
      <c r="A260" s="76">
        <v>42111</v>
      </c>
      <c r="B260" s="76">
        <v>42114</v>
      </c>
      <c r="C260" s="77" t="s">
        <v>54</v>
      </c>
      <c r="D260" s="78">
        <v>41.94</v>
      </c>
      <c r="E260" s="79">
        <f t="shared" si="311"/>
        <v>6.7103999999999999</v>
      </c>
      <c r="F260" s="79">
        <f t="shared" si="314"/>
        <v>48.650399999999998</v>
      </c>
      <c r="H260" s="80"/>
      <c r="I260" s="78"/>
      <c r="J260" s="79"/>
      <c r="K260" s="79"/>
      <c r="M260" s="76">
        <v>42111</v>
      </c>
      <c r="N260" s="76">
        <v>42114</v>
      </c>
      <c r="O260" s="77" t="s">
        <v>55</v>
      </c>
      <c r="P260" s="78">
        <v>43.2</v>
      </c>
      <c r="Q260" s="79">
        <f t="shared" si="312"/>
        <v>6.9120000000000008</v>
      </c>
      <c r="R260" s="79">
        <f t="shared" si="315"/>
        <v>50.112000000000002</v>
      </c>
      <c r="S260" s="129"/>
      <c r="T260" s="76">
        <v>42111</v>
      </c>
      <c r="U260" s="76">
        <v>42114</v>
      </c>
      <c r="V260" s="80" t="s">
        <v>56</v>
      </c>
      <c r="W260" s="78">
        <v>44.97</v>
      </c>
      <c r="X260" s="79">
        <f t="shared" si="313"/>
        <v>7.1951999999999998</v>
      </c>
      <c r="Y260" s="79">
        <f t="shared" si="316"/>
        <v>52.165199999999999</v>
      </c>
      <c r="AA260" s="57"/>
      <c r="AB260" s="58"/>
      <c r="AC260" s="59"/>
      <c r="AD260" s="59"/>
    </row>
    <row r="261" spans="1:30" ht="60" customHeight="1">
      <c r="A261" s="76">
        <v>42115</v>
      </c>
      <c r="B261" s="76">
        <v>42117</v>
      </c>
      <c r="C261" s="77" t="s">
        <v>54</v>
      </c>
      <c r="D261" s="78">
        <v>42.370000000000005</v>
      </c>
      <c r="E261" s="79">
        <f t="shared" ref="E261:E267" si="317">+D261*16%</f>
        <v>6.7792000000000012</v>
      </c>
      <c r="F261" s="79">
        <f t="shared" si="314"/>
        <v>49.149200000000008</v>
      </c>
      <c r="H261" s="80"/>
      <c r="I261" s="78"/>
      <c r="J261" s="79"/>
      <c r="K261" s="79"/>
      <c r="M261" s="76">
        <v>42115</v>
      </c>
      <c r="N261" s="76">
        <v>42117</v>
      </c>
      <c r="O261" s="77" t="s">
        <v>55</v>
      </c>
      <c r="P261" s="78">
        <v>43.63</v>
      </c>
      <c r="Q261" s="79">
        <f t="shared" ref="Q261:Q267" si="318">+P261*16%</f>
        <v>6.9808000000000003</v>
      </c>
      <c r="R261" s="79">
        <f t="shared" si="315"/>
        <v>50.610800000000005</v>
      </c>
      <c r="S261" s="129"/>
      <c r="T261" s="76">
        <v>42115</v>
      </c>
      <c r="U261" s="76">
        <v>42117</v>
      </c>
      <c r="V261" s="80" t="s">
        <v>56</v>
      </c>
      <c r="W261" s="78">
        <v>45.4</v>
      </c>
      <c r="X261" s="79">
        <f t="shared" si="313"/>
        <v>7.2640000000000002</v>
      </c>
      <c r="Y261" s="79">
        <f t="shared" si="316"/>
        <v>52.664000000000001</v>
      </c>
      <c r="AA261" s="57"/>
      <c r="AB261" s="58"/>
      <c r="AC261" s="59"/>
      <c r="AD261" s="59"/>
    </row>
    <row r="262" spans="1:30" ht="60" customHeight="1">
      <c r="A262" s="76">
        <v>42118</v>
      </c>
      <c r="B262" s="76">
        <v>42121</v>
      </c>
      <c r="C262" s="77" t="s">
        <v>54</v>
      </c>
      <c r="D262" s="78">
        <v>41.67</v>
      </c>
      <c r="E262" s="79">
        <f t="shared" si="317"/>
        <v>6.6672000000000002</v>
      </c>
      <c r="F262" s="79">
        <f t="shared" si="314"/>
        <v>48.337200000000003</v>
      </c>
      <c r="H262" s="80"/>
      <c r="I262" s="78"/>
      <c r="J262" s="79"/>
      <c r="K262" s="79"/>
      <c r="M262" s="76">
        <v>42118</v>
      </c>
      <c r="N262" s="76">
        <v>42121</v>
      </c>
      <c r="O262" s="77" t="s">
        <v>55</v>
      </c>
      <c r="P262" s="78">
        <v>42.93</v>
      </c>
      <c r="Q262" s="79">
        <f t="shared" si="318"/>
        <v>6.8688000000000002</v>
      </c>
      <c r="R262" s="79">
        <f t="shared" si="315"/>
        <v>49.7988</v>
      </c>
      <c r="S262" s="129"/>
      <c r="T262" s="76">
        <v>42118</v>
      </c>
      <c r="U262" s="76">
        <v>42121</v>
      </c>
      <c r="V262" s="80" t="s">
        <v>56</v>
      </c>
      <c r="W262" s="78">
        <v>44.699999999999996</v>
      </c>
      <c r="X262" s="79">
        <f t="shared" si="313"/>
        <v>7.1519999999999992</v>
      </c>
      <c r="Y262" s="79">
        <f t="shared" si="316"/>
        <v>51.851999999999997</v>
      </c>
      <c r="AA262" s="57"/>
      <c r="AB262" s="58"/>
      <c r="AC262" s="59"/>
      <c r="AD262" s="59"/>
    </row>
    <row r="263" spans="1:30" ht="60" customHeight="1">
      <c r="A263" s="76">
        <v>42122</v>
      </c>
      <c r="B263" s="76">
        <v>42124</v>
      </c>
      <c r="C263" s="77" t="s">
        <v>54</v>
      </c>
      <c r="D263" s="78">
        <v>43.67</v>
      </c>
      <c r="E263" s="79">
        <f t="shared" si="317"/>
        <v>6.9872000000000005</v>
      </c>
      <c r="F263" s="79">
        <f t="shared" ref="F263:F268" si="319">+D263+E263</f>
        <v>50.657200000000003</v>
      </c>
      <c r="H263" s="80"/>
      <c r="I263" s="78"/>
      <c r="J263" s="79"/>
      <c r="K263" s="79"/>
      <c r="M263" s="76">
        <v>42122</v>
      </c>
      <c r="N263" s="76">
        <v>42124</v>
      </c>
      <c r="O263" s="77" t="s">
        <v>55</v>
      </c>
      <c r="P263" s="78">
        <v>44.93</v>
      </c>
      <c r="Q263" s="79">
        <f t="shared" si="318"/>
        <v>7.1888000000000005</v>
      </c>
      <c r="R263" s="79">
        <f t="shared" si="315"/>
        <v>52.1188</v>
      </c>
      <c r="S263" s="129"/>
      <c r="T263" s="76">
        <v>42122</v>
      </c>
      <c r="U263" s="76">
        <v>42124</v>
      </c>
      <c r="V263" s="80" t="s">
        <v>56</v>
      </c>
      <c r="W263" s="78">
        <v>46.699999999999996</v>
      </c>
      <c r="X263" s="79">
        <f t="shared" ref="X263:X269" si="320">+W263*16%</f>
        <v>7.4719999999999995</v>
      </c>
      <c r="Y263" s="79">
        <f t="shared" si="316"/>
        <v>54.171999999999997</v>
      </c>
      <c r="AA263" s="57"/>
      <c r="AB263" s="58"/>
      <c r="AC263" s="59"/>
      <c r="AD263" s="59"/>
    </row>
    <row r="264" spans="1:30" ht="60" customHeight="1">
      <c r="A264" s="76">
        <v>42125</v>
      </c>
      <c r="B264" s="76">
        <v>42128</v>
      </c>
      <c r="C264" s="77" t="s">
        <v>68</v>
      </c>
      <c r="D264" s="78">
        <v>45.91</v>
      </c>
      <c r="E264" s="79">
        <f t="shared" si="317"/>
        <v>7.3455999999999992</v>
      </c>
      <c r="F264" s="79">
        <f t="shared" si="319"/>
        <v>53.255599999999994</v>
      </c>
      <c r="H264" s="80"/>
      <c r="I264" s="78"/>
      <c r="J264" s="79"/>
      <c r="K264" s="79"/>
      <c r="M264" s="76">
        <v>42125</v>
      </c>
      <c r="N264" s="76">
        <v>42128</v>
      </c>
      <c r="O264" s="77" t="s">
        <v>69</v>
      </c>
      <c r="P264" s="78">
        <v>47.25</v>
      </c>
      <c r="Q264" s="79">
        <f t="shared" si="318"/>
        <v>7.5600000000000005</v>
      </c>
      <c r="R264" s="79">
        <f t="shared" ref="R264:R269" si="321">+P264+Q264</f>
        <v>54.81</v>
      </c>
      <c r="S264" s="129"/>
      <c r="T264" s="76">
        <v>42125</v>
      </c>
      <c r="U264" s="76">
        <v>42128</v>
      </c>
      <c r="V264" s="80" t="s">
        <v>70</v>
      </c>
      <c r="W264" s="78">
        <v>47.269999999999996</v>
      </c>
      <c r="X264" s="79">
        <f t="shared" si="320"/>
        <v>7.5631999999999993</v>
      </c>
      <c r="Y264" s="79">
        <f t="shared" si="316"/>
        <v>54.833199999999998</v>
      </c>
      <c r="AA264" s="57"/>
      <c r="AB264" s="58"/>
      <c r="AC264" s="59"/>
      <c r="AD264" s="59"/>
    </row>
    <row r="265" spans="1:30" ht="60" customHeight="1">
      <c r="A265" s="76">
        <v>42129</v>
      </c>
      <c r="B265" s="76">
        <v>42131</v>
      </c>
      <c r="C265" s="77" t="s">
        <v>68</v>
      </c>
      <c r="D265" s="78">
        <v>46.74</v>
      </c>
      <c r="E265" s="79">
        <f t="shared" si="317"/>
        <v>7.4784000000000006</v>
      </c>
      <c r="F265" s="79">
        <f t="shared" si="319"/>
        <v>54.218400000000003</v>
      </c>
      <c r="H265" s="80"/>
      <c r="I265" s="78"/>
      <c r="J265" s="79"/>
      <c r="K265" s="79"/>
      <c r="M265" s="76">
        <v>42129</v>
      </c>
      <c r="N265" s="76">
        <v>42131</v>
      </c>
      <c r="O265" s="77" t="s">
        <v>69</v>
      </c>
      <c r="P265" s="78">
        <v>48.08</v>
      </c>
      <c r="Q265" s="79">
        <f t="shared" si="318"/>
        <v>7.6928000000000001</v>
      </c>
      <c r="R265" s="79">
        <f t="shared" si="321"/>
        <v>55.772799999999997</v>
      </c>
      <c r="S265" s="129"/>
      <c r="T265" s="76">
        <v>42129</v>
      </c>
      <c r="U265" s="76">
        <v>42131</v>
      </c>
      <c r="V265" s="80" t="s">
        <v>70</v>
      </c>
      <c r="W265" s="78">
        <v>48.1</v>
      </c>
      <c r="X265" s="79">
        <f t="shared" si="320"/>
        <v>7.6960000000000006</v>
      </c>
      <c r="Y265" s="79">
        <f t="shared" ref="Y265:Y270" si="322">+W265+X265</f>
        <v>55.795999999999999</v>
      </c>
      <c r="AA265" s="57"/>
      <c r="AB265" s="58"/>
      <c r="AC265" s="59"/>
      <c r="AD265" s="59"/>
    </row>
    <row r="266" spans="1:30" ht="60" customHeight="1">
      <c r="A266" s="76">
        <v>42132</v>
      </c>
      <c r="B266" s="76">
        <v>42135</v>
      </c>
      <c r="C266" s="77" t="s">
        <v>68</v>
      </c>
      <c r="D266" s="78">
        <v>48.63</v>
      </c>
      <c r="E266" s="79">
        <f t="shared" si="317"/>
        <v>7.7808000000000002</v>
      </c>
      <c r="F266" s="79">
        <f t="shared" si="319"/>
        <v>56.410800000000002</v>
      </c>
      <c r="H266" s="80"/>
      <c r="I266" s="78"/>
      <c r="J266" s="79"/>
      <c r="K266" s="79"/>
      <c r="M266" s="76">
        <v>42132</v>
      </c>
      <c r="N266" s="76">
        <v>42135</v>
      </c>
      <c r="O266" s="77" t="s">
        <v>69</v>
      </c>
      <c r="P266" s="78">
        <v>49.97</v>
      </c>
      <c r="Q266" s="79">
        <f t="shared" si="318"/>
        <v>7.9951999999999996</v>
      </c>
      <c r="R266" s="79">
        <f t="shared" si="321"/>
        <v>57.965199999999996</v>
      </c>
      <c r="S266" s="129"/>
      <c r="T266" s="76">
        <v>42132</v>
      </c>
      <c r="U266" s="76">
        <v>42135</v>
      </c>
      <c r="V266" s="80" t="s">
        <v>70</v>
      </c>
      <c r="W266" s="78">
        <v>49.99</v>
      </c>
      <c r="X266" s="79">
        <f t="shared" si="320"/>
        <v>7.9984000000000002</v>
      </c>
      <c r="Y266" s="79">
        <f t="shared" si="322"/>
        <v>57.988399999999999</v>
      </c>
      <c r="AA266" s="57"/>
      <c r="AB266" s="58"/>
      <c r="AC266" s="59"/>
      <c r="AD266" s="59"/>
    </row>
    <row r="267" spans="1:30" ht="60" customHeight="1">
      <c r="A267" s="76">
        <v>42136</v>
      </c>
      <c r="B267" s="76">
        <v>42138</v>
      </c>
      <c r="C267" s="77" t="s">
        <v>68</v>
      </c>
      <c r="D267" s="78">
        <v>46.66</v>
      </c>
      <c r="E267" s="79">
        <f t="shared" si="317"/>
        <v>7.4655999999999993</v>
      </c>
      <c r="F267" s="79">
        <f t="shared" si="319"/>
        <v>54.125599999999999</v>
      </c>
      <c r="H267" s="80"/>
      <c r="I267" s="78"/>
      <c r="J267" s="79"/>
      <c r="K267" s="79"/>
      <c r="M267" s="76">
        <v>42136</v>
      </c>
      <c r="N267" s="76">
        <v>42138</v>
      </c>
      <c r="O267" s="77" t="s">
        <v>69</v>
      </c>
      <c r="P267" s="78">
        <v>48</v>
      </c>
      <c r="Q267" s="79">
        <f t="shared" si="318"/>
        <v>7.68</v>
      </c>
      <c r="R267" s="79">
        <f t="shared" si="321"/>
        <v>55.68</v>
      </c>
      <c r="S267" s="129"/>
      <c r="T267" s="76">
        <v>42136</v>
      </c>
      <c r="U267" s="76">
        <v>42138</v>
      </c>
      <c r="V267" s="80" t="s">
        <v>70</v>
      </c>
      <c r="W267" s="78">
        <v>48.019999999999996</v>
      </c>
      <c r="X267" s="79">
        <f t="shared" si="320"/>
        <v>7.6831999999999994</v>
      </c>
      <c r="Y267" s="79">
        <f t="shared" si="322"/>
        <v>55.703199999999995</v>
      </c>
      <c r="AA267" s="57"/>
      <c r="AB267" s="58"/>
      <c r="AC267" s="59"/>
      <c r="AD267" s="59"/>
    </row>
    <row r="268" spans="1:30" ht="60" customHeight="1">
      <c r="A268" s="76">
        <v>42139</v>
      </c>
      <c r="B268" s="76">
        <v>42143</v>
      </c>
      <c r="C268" s="77" t="s">
        <v>68</v>
      </c>
      <c r="D268" s="78">
        <v>47.56</v>
      </c>
      <c r="E268" s="79">
        <f t="shared" ref="E268:E274" si="323">+D268*16%</f>
        <v>7.6096000000000004</v>
      </c>
      <c r="F268" s="79">
        <f t="shared" si="319"/>
        <v>55.169600000000003</v>
      </c>
      <c r="H268" s="80"/>
      <c r="I268" s="78"/>
      <c r="J268" s="79"/>
      <c r="K268" s="79"/>
      <c r="M268" s="76">
        <v>42139</v>
      </c>
      <c r="N268" s="76">
        <v>42143</v>
      </c>
      <c r="O268" s="77" t="s">
        <v>69</v>
      </c>
      <c r="P268" s="78">
        <v>48.900000000000006</v>
      </c>
      <c r="Q268" s="79">
        <f t="shared" ref="Q268:Q274" si="324">+P268*16%</f>
        <v>7.8240000000000007</v>
      </c>
      <c r="R268" s="79">
        <f t="shared" si="321"/>
        <v>56.724000000000004</v>
      </c>
      <c r="S268" s="129"/>
      <c r="T268" s="76">
        <v>42139</v>
      </c>
      <c r="U268" s="76">
        <v>42143</v>
      </c>
      <c r="V268" s="80" t="s">
        <v>70</v>
      </c>
      <c r="W268" s="78">
        <v>48.92</v>
      </c>
      <c r="X268" s="79">
        <f t="shared" si="320"/>
        <v>7.8272000000000004</v>
      </c>
      <c r="Y268" s="79">
        <f t="shared" si="322"/>
        <v>56.747199999999999</v>
      </c>
      <c r="AA268" s="57"/>
      <c r="AB268" s="58"/>
      <c r="AC268" s="59"/>
      <c r="AD268" s="59"/>
    </row>
    <row r="269" spans="1:30" ht="60" customHeight="1">
      <c r="A269" s="76">
        <v>42144</v>
      </c>
      <c r="B269" s="76">
        <v>42145</v>
      </c>
      <c r="C269" s="77" t="s">
        <v>68</v>
      </c>
      <c r="D269" s="78">
        <v>46.91</v>
      </c>
      <c r="E269" s="79">
        <f t="shared" si="323"/>
        <v>7.5055999999999994</v>
      </c>
      <c r="F269" s="79">
        <f t="shared" ref="F269:F274" si="325">+D269+E269</f>
        <v>54.415599999999998</v>
      </c>
      <c r="H269" s="80"/>
      <c r="I269" s="78"/>
      <c r="J269" s="79"/>
      <c r="K269" s="79"/>
      <c r="M269" s="76">
        <v>42144</v>
      </c>
      <c r="N269" s="76">
        <v>42145</v>
      </c>
      <c r="O269" s="77" t="s">
        <v>69</v>
      </c>
      <c r="P269" s="78">
        <v>48.25</v>
      </c>
      <c r="Q269" s="79">
        <f t="shared" si="324"/>
        <v>7.72</v>
      </c>
      <c r="R269" s="79">
        <f t="shared" si="321"/>
        <v>55.97</v>
      </c>
      <c r="S269" s="129"/>
      <c r="T269" s="76">
        <v>42144</v>
      </c>
      <c r="U269" s="76">
        <v>42145</v>
      </c>
      <c r="V269" s="80" t="s">
        <v>70</v>
      </c>
      <c r="W269" s="78">
        <v>48.269999999999996</v>
      </c>
      <c r="X269" s="79">
        <f t="shared" si="320"/>
        <v>7.7231999999999994</v>
      </c>
      <c r="Y269" s="79">
        <f t="shared" si="322"/>
        <v>55.993199999999995</v>
      </c>
      <c r="AA269" s="57"/>
      <c r="AB269" s="58"/>
      <c r="AC269" s="59"/>
      <c r="AD269" s="59"/>
    </row>
    <row r="270" spans="1:30" ht="60" customHeight="1">
      <c r="A270" s="76">
        <v>42146</v>
      </c>
      <c r="B270" s="76">
        <v>42149</v>
      </c>
      <c r="C270" s="77" t="s">
        <v>68</v>
      </c>
      <c r="D270" s="78">
        <v>45.46</v>
      </c>
      <c r="E270" s="79">
        <f t="shared" si="323"/>
        <v>7.2736000000000001</v>
      </c>
      <c r="F270" s="79">
        <f t="shared" si="325"/>
        <v>52.733600000000003</v>
      </c>
      <c r="H270" s="80"/>
      <c r="I270" s="78"/>
      <c r="J270" s="79"/>
      <c r="K270" s="79"/>
      <c r="M270" s="76">
        <v>42146</v>
      </c>
      <c r="N270" s="76">
        <v>42149</v>
      </c>
      <c r="O270" s="77" t="s">
        <v>69</v>
      </c>
      <c r="P270" s="78">
        <v>46.8</v>
      </c>
      <c r="Q270" s="79">
        <f t="shared" si="324"/>
        <v>7.4879999999999995</v>
      </c>
      <c r="R270" s="79">
        <f t="shared" ref="R270:R275" si="326">+P270+Q270</f>
        <v>54.287999999999997</v>
      </c>
      <c r="S270" s="129"/>
      <c r="T270" s="76">
        <v>42146</v>
      </c>
      <c r="U270" s="76">
        <v>42149</v>
      </c>
      <c r="V270" s="80" t="s">
        <v>70</v>
      </c>
      <c r="W270" s="78">
        <v>46.82</v>
      </c>
      <c r="X270" s="79">
        <f t="shared" ref="X270:X276" si="327">+W270*16%</f>
        <v>7.4912000000000001</v>
      </c>
      <c r="Y270" s="79">
        <f t="shared" si="322"/>
        <v>54.311199999999999</v>
      </c>
      <c r="AA270" s="57"/>
      <c r="AB270" s="58"/>
      <c r="AC270" s="59"/>
      <c r="AD270" s="59"/>
    </row>
    <row r="271" spans="1:30" ht="60" customHeight="1">
      <c r="A271" s="76">
        <v>42150</v>
      </c>
      <c r="B271" s="76">
        <v>42152</v>
      </c>
      <c r="C271" s="77" t="s">
        <v>68</v>
      </c>
      <c r="D271" s="78">
        <v>46.63</v>
      </c>
      <c r="E271" s="79">
        <f t="shared" si="323"/>
        <v>7.4608000000000008</v>
      </c>
      <c r="F271" s="79">
        <f t="shared" si="325"/>
        <v>54.090800000000002</v>
      </c>
      <c r="H271" s="80"/>
      <c r="I271" s="78"/>
      <c r="J271" s="79"/>
      <c r="K271" s="79"/>
      <c r="M271" s="76">
        <v>42150</v>
      </c>
      <c r="N271" s="76">
        <v>42152</v>
      </c>
      <c r="O271" s="77" t="s">
        <v>69</v>
      </c>
      <c r="P271" s="78">
        <v>47.97</v>
      </c>
      <c r="Q271" s="79">
        <f t="shared" si="324"/>
        <v>7.6752000000000002</v>
      </c>
      <c r="R271" s="79">
        <f t="shared" si="326"/>
        <v>55.645200000000003</v>
      </c>
      <c r="S271" s="129"/>
      <c r="T271" s="76">
        <v>42150</v>
      </c>
      <c r="U271" s="76">
        <v>42152</v>
      </c>
      <c r="V271" s="80" t="s">
        <v>70</v>
      </c>
      <c r="W271" s="78">
        <v>47.99</v>
      </c>
      <c r="X271" s="79">
        <f t="shared" si="327"/>
        <v>7.6784000000000008</v>
      </c>
      <c r="Y271" s="79">
        <f t="shared" ref="Y271:Y276" si="328">+W271+X271</f>
        <v>55.668400000000005</v>
      </c>
      <c r="AA271" s="57"/>
      <c r="AB271" s="58"/>
      <c r="AC271" s="59"/>
      <c r="AD271" s="59"/>
    </row>
    <row r="272" spans="1:30" ht="60" customHeight="1">
      <c r="A272" s="76">
        <v>42153</v>
      </c>
      <c r="B272" s="76">
        <v>42155</v>
      </c>
      <c r="C272" s="77" t="s">
        <v>68</v>
      </c>
      <c r="D272" s="78">
        <v>44.45</v>
      </c>
      <c r="E272" s="79">
        <f t="shared" si="323"/>
        <v>7.112000000000001</v>
      </c>
      <c r="F272" s="79">
        <f t="shared" si="325"/>
        <v>51.562000000000005</v>
      </c>
      <c r="H272" s="80"/>
      <c r="I272" s="78"/>
      <c r="J272" s="79"/>
      <c r="K272" s="79"/>
      <c r="M272" s="76">
        <v>42153</v>
      </c>
      <c r="N272" s="76">
        <v>42155</v>
      </c>
      <c r="O272" s="77" t="s">
        <v>69</v>
      </c>
      <c r="P272" s="78">
        <v>45.790000000000006</v>
      </c>
      <c r="Q272" s="79">
        <f t="shared" si="324"/>
        <v>7.3264000000000014</v>
      </c>
      <c r="R272" s="79">
        <f t="shared" si="326"/>
        <v>53.116400000000006</v>
      </c>
      <c r="S272" s="129"/>
      <c r="T272" s="76">
        <v>42153</v>
      </c>
      <c r="U272" s="76">
        <v>42155</v>
      </c>
      <c r="V272" s="80" t="s">
        <v>70</v>
      </c>
      <c r="W272" s="78">
        <v>45.81</v>
      </c>
      <c r="X272" s="79">
        <f t="shared" si="327"/>
        <v>7.3296000000000001</v>
      </c>
      <c r="Y272" s="79">
        <f t="shared" si="328"/>
        <v>53.139600000000002</v>
      </c>
      <c r="AA272" s="57"/>
      <c r="AB272" s="58"/>
      <c r="AC272" s="59"/>
      <c r="AD272" s="59"/>
    </row>
    <row r="273" spans="1:30" ht="60" customHeight="1">
      <c r="A273" s="76">
        <v>42156</v>
      </c>
      <c r="B273" s="76">
        <v>42156</v>
      </c>
      <c r="C273" s="77" t="s">
        <v>73</v>
      </c>
      <c r="D273" s="78">
        <v>44.45</v>
      </c>
      <c r="E273" s="79">
        <f t="shared" si="323"/>
        <v>7.112000000000001</v>
      </c>
      <c r="F273" s="79">
        <f t="shared" si="325"/>
        <v>51.562000000000005</v>
      </c>
      <c r="H273" s="80"/>
      <c r="I273" s="78"/>
      <c r="J273" s="79"/>
      <c r="K273" s="79"/>
      <c r="M273" s="76">
        <v>42156</v>
      </c>
      <c r="N273" s="76">
        <v>42156</v>
      </c>
      <c r="O273" s="77" t="s">
        <v>74</v>
      </c>
      <c r="P273" s="78">
        <v>45.790000000000006</v>
      </c>
      <c r="Q273" s="79">
        <f t="shared" si="324"/>
        <v>7.3264000000000014</v>
      </c>
      <c r="R273" s="79">
        <f t="shared" si="326"/>
        <v>53.116400000000006</v>
      </c>
      <c r="S273" s="129"/>
      <c r="T273" s="76">
        <v>42156</v>
      </c>
      <c r="U273" s="76">
        <v>42156</v>
      </c>
      <c r="V273" s="80" t="s">
        <v>75</v>
      </c>
      <c r="W273" s="78">
        <v>45.81</v>
      </c>
      <c r="X273" s="79">
        <f t="shared" si="327"/>
        <v>7.3296000000000001</v>
      </c>
      <c r="Y273" s="79">
        <f t="shared" si="328"/>
        <v>53.139600000000002</v>
      </c>
      <c r="AA273" s="57"/>
      <c r="AB273" s="58"/>
      <c r="AC273" s="59"/>
      <c r="AD273" s="59"/>
    </row>
    <row r="274" spans="1:30" ht="60" customHeight="1">
      <c r="A274" s="76">
        <v>42157</v>
      </c>
      <c r="B274" s="76">
        <v>42159</v>
      </c>
      <c r="C274" s="77" t="s">
        <v>73</v>
      </c>
      <c r="D274" s="78">
        <v>47.28</v>
      </c>
      <c r="E274" s="79">
        <f t="shared" si="323"/>
        <v>7.5648</v>
      </c>
      <c r="F274" s="79">
        <f t="shared" si="325"/>
        <v>54.844799999999999</v>
      </c>
      <c r="H274" s="80"/>
      <c r="I274" s="78"/>
      <c r="J274" s="79"/>
      <c r="K274" s="79"/>
      <c r="M274" s="76">
        <v>42157</v>
      </c>
      <c r="N274" s="76">
        <v>42159</v>
      </c>
      <c r="O274" s="77" t="s">
        <v>74</v>
      </c>
      <c r="P274" s="78">
        <v>48.620000000000005</v>
      </c>
      <c r="Q274" s="79">
        <f t="shared" si="324"/>
        <v>7.7792000000000012</v>
      </c>
      <c r="R274" s="79">
        <f t="shared" si="326"/>
        <v>56.399200000000008</v>
      </c>
      <c r="S274" s="129"/>
      <c r="T274" s="76">
        <v>42157</v>
      </c>
      <c r="U274" s="76">
        <v>42159</v>
      </c>
      <c r="V274" s="80" t="s">
        <v>75</v>
      </c>
      <c r="W274" s="78">
        <v>48.64</v>
      </c>
      <c r="X274" s="79">
        <f t="shared" si="327"/>
        <v>7.7824</v>
      </c>
      <c r="Y274" s="79">
        <f t="shared" si="328"/>
        <v>56.422400000000003</v>
      </c>
      <c r="AA274" s="57"/>
      <c r="AB274" s="58"/>
      <c r="AC274" s="59"/>
      <c r="AD274" s="59"/>
    </row>
    <row r="275" spans="1:30" ht="60" customHeight="1">
      <c r="A275" s="76">
        <v>42160</v>
      </c>
      <c r="B275" s="76">
        <v>42164</v>
      </c>
      <c r="C275" s="77" t="s">
        <v>73</v>
      </c>
      <c r="D275" s="78">
        <v>47</v>
      </c>
      <c r="E275" s="79">
        <f t="shared" ref="E275:E281" si="329">+D275*16%</f>
        <v>7.5200000000000005</v>
      </c>
      <c r="F275" s="79">
        <f t="shared" ref="F275:F280" si="330">+D275+E275</f>
        <v>54.52</v>
      </c>
      <c r="H275" s="80"/>
      <c r="I275" s="78"/>
      <c r="J275" s="79"/>
      <c r="K275" s="79"/>
      <c r="M275" s="76">
        <v>42160</v>
      </c>
      <c r="N275" s="76">
        <v>42164</v>
      </c>
      <c r="O275" s="77" t="s">
        <v>74</v>
      </c>
      <c r="P275" s="78">
        <v>48.34</v>
      </c>
      <c r="Q275" s="79">
        <f t="shared" ref="Q275:Q281" si="331">+P275*16%</f>
        <v>7.7344000000000008</v>
      </c>
      <c r="R275" s="79">
        <f t="shared" si="326"/>
        <v>56.074400000000004</v>
      </c>
      <c r="S275" s="129"/>
      <c r="T275" s="76">
        <v>42160</v>
      </c>
      <c r="U275" s="76">
        <v>42164</v>
      </c>
      <c r="V275" s="80" t="s">
        <v>75</v>
      </c>
      <c r="W275" s="78">
        <v>48.36</v>
      </c>
      <c r="X275" s="79">
        <f t="shared" si="327"/>
        <v>7.7376000000000005</v>
      </c>
      <c r="Y275" s="79">
        <f t="shared" si="328"/>
        <v>56.0976</v>
      </c>
      <c r="AA275" s="57"/>
      <c r="AB275" s="58"/>
      <c r="AC275" s="59"/>
      <c r="AD275" s="59"/>
    </row>
    <row r="276" spans="1:30" ht="60" customHeight="1">
      <c r="A276" s="76">
        <v>42165</v>
      </c>
      <c r="B276" s="76">
        <v>42166</v>
      </c>
      <c r="C276" s="77" t="s">
        <v>73</v>
      </c>
      <c r="D276" s="78">
        <v>45.75</v>
      </c>
      <c r="E276" s="79">
        <f t="shared" si="329"/>
        <v>7.32</v>
      </c>
      <c r="F276" s="79">
        <f t="shared" si="330"/>
        <v>53.07</v>
      </c>
      <c r="H276" s="80"/>
      <c r="I276" s="78"/>
      <c r="J276" s="79"/>
      <c r="K276" s="79"/>
      <c r="M276" s="76">
        <v>42165</v>
      </c>
      <c r="N276" s="76">
        <v>42166</v>
      </c>
      <c r="O276" s="77" t="s">
        <v>74</v>
      </c>
      <c r="P276" s="78">
        <v>47.09</v>
      </c>
      <c r="Q276" s="79">
        <f t="shared" si="331"/>
        <v>7.5344000000000007</v>
      </c>
      <c r="R276" s="79">
        <f t="shared" ref="R276:R281" si="332">+P276+Q276</f>
        <v>54.624400000000001</v>
      </c>
      <c r="S276" s="129"/>
      <c r="T276" s="76">
        <v>42165</v>
      </c>
      <c r="U276" s="76">
        <v>42166</v>
      </c>
      <c r="V276" s="80" t="s">
        <v>75</v>
      </c>
      <c r="W276" s="78">
        <v>47.11</v>
      </c>
      <c r="X276" s="79">
        <f t="shared" si="327"/>
        <v>7.5376000000000003</v>
      </c>
      <c r="Y276" s="79">
        <f t="shared" si="328"/>
        <v>54.647599999999997</v>
      </c>
      <c r="AA276" s="57"/>
      <c r="AB276" s="58"/>
      <c r="AC276" s="59"/>
      <c r="AD276" s="59"/>
    </row>
    <row r="277" spans="1:30" ht="60" customHeight="1">
      <c r="A277" s="76">
        <v>42167</v>
      </c>
      <c r="B277" s="76">
        <v>42171</v>
      </c>
      <c r="C277" s="77" t="s">
        <v>73</v>
      </c>
      <c r="D277" s="78">
        <v>48.76</v>
      </c>
      <c r="E277" s="79">
        <f t="shared" si="329"/>
        <v>7.8015999999999996</v>
      </c>
      <c r="F277" s="79">
        <f t="shared" si="330"/>
        <v>56.561599999999999</v>
      </c>
      <c r="H277" s="80"/>
      <c r="I277" s="78"/>
      <c r="J277" s="79"/>
      <c r="K277" s="79"/>
      <c r="M277" s="76">
        <v>42167</v>
      </c>
      <c r="N277" s="76">
        <v>42171</v>
      </c>
      <c r="O277" s="77" t="s">
        <v>74</v>
      </c>
      <c r="P277" s="78">
        <v>50.099999999999994</v>
      </c>
      <c r="Q277" s="79">
        <f t="shared" si="331"/>
        <v>8.016</v>
      </c>
      <c r="R277" s="79">
        <f t="shared" si="332"/>
        <v>58.115999999999993</v>
      </c>
      <c r="S277" s="129"/>
      <c r="T277" s="76">
        <v>42167</v>
      </c>
      <c r="U277" s="76">
        <v>42171</v>
      </c>
      <c r="V277" s="80" t="s">
        <v>75</v>
      </c>
      <c r="W277" s="78">
        <v>50.12</v>
      </c>
      <c r="X277" s="79">
        <f t="shared" ref="X277:X283" si="333">+W277*16%</f>
        <v>8.0191999999999997</v>
      </c>
      <c r="Y277" s="79">
        <f t="shared" ref="Y277:Y282" si="334">+W277+X277</f>
        <v>58.139199999999995</v>
      </c>
      <c r="AA277" s="57"/>
      <c r="AB277" s="58"/>
      <c r="AC277" s="59"/>
      <c r="AD277" s="59"/>
    </row>
    <row r="278" spans="1:30" ht="60" customHeight="1">
      <c r="A278" s="76">
        <v>42172</v>
      </c>
      <c r="B278" s="76">
        <v>42173</v>
      </c>
      <c r="C278" s="77" t="s">
        <v>73</v>
      </c>
      <c r="D278" s="78">
        <v>46.86</v>
      </c>
      <c r="E278" s="79">
        <f t="shared" si="329"/>
        <v>7.4976000000000003</v>
      </c>
      <c r="F278" s="79">
        <f t="shared" si="330"/>
        <v>54.357599999999998</v>
      </c>
      <c r="H278" s="80"/>
      <c r="I278" s="78"/>
      <c r="J278" s="79"/>
      <c r="K278" s="79"/>
      <c r="M278" s="76">
        <v>42172</v>
      </c>
      <c r="N278" s="76">
        <v>42173</v>
      </c>
      <c r="O278" s="77" t="s">
        <v>74</v>
      </c>
      <c r="P278" s="78">
        <v>48.2</v>
      </c>
      <c r="Q278" s="79">
        <f t="shared" si="331"/>
        <v>7.7120000000000006</v>
      </c>
      <c r="R278" s="79">
        <f t="shared" si="332"/>
        <v>55.912000000000006</v>
      </c>
      <c r="S278" s="129"/>
      <c r="T278" s="76">
        <v>42172</v>
      </c>
      <c r="U278" s="76">
        <v>42173</v>
      </c>
      <c r="V278" s="80" t="s">
        <v>75</v>
      </c>
      <c r="W278" s="78">
        <v>48.22</v>
      </c>
      <c r="X278" s="79">
        <f t="shared" si="333"/>
        <v>7.7152000000000003</v>
      </c>
      <c r="Y278" s="79">
        <f t="shared" si="334"/>
        <v>55.935200000000002</v>
      </c>
      <c r="AA278" s="57"/>
      <c r="AB278" s="58"/>
      <c r="AC278" s="59"/>
      <c r="AD278" s="59"/>
    </row>
    <row r="279" spans="1:30" ht="60" customHeight="1">
      <c r="A279" s="76">
        <v>42174</v>
      </c>
      <c r="B279" s="76">
        <v>42177</v>
      </c>
      <c r="C279" s="77" t="s">
        <v>73</v>
      </c>
      <c r="D279" s="78">
        <v>47.25</v>
      </c>
      <c r="E279" s="79">
        <f t="shared" si="329"/>
        <v>7.5600000000000005</v>
      </c>
      <c r="F279" s="79">
        <f t="shared" si="330"/>
        <v>54.81</v>
      </c>
      <c r="H279" s="80"/>
      <c r="I279" s="78"/>
      <c r="J279" s="79"/>
      <c r="K279" s="79"/>
      <c r="M279" s="76">
        <v>42174</v>
      </c>
      <c r="N279" s="76">
        <v>42177</v>
      </c>
      <c r="O279" s="77" t="s">
        <v>74</v>
      </c>
      <c r="P279" s="78">
        <v>48.59</v>
      </c>
      <c r="Q279" s="79">
        <f t="shared" si="331"/>
        <v>7.7744000000000009</v>
      </c>
      <c r="R279" s="79">
        <f t="shared" si="332"/>
        <v>56.364400000000003</v>
      </c>
      <c r="S279" s="129"/>
      <c r="T279" s="76">
        <v>42174</v>
      </c>
      <c r="U279" s="76">
        <v>42177</v>
      </c>
      <c r="V279" s="80" t="s">
        <v>75</v>
      </c>
      <c r="W279" s="78">
        <v>48.61</v>
      </c>
      <c r="X279" s="79">
        <f t="shared" si="333"/>
        <v>7.7776000000000005</v>
      </c>
      <c r="Y279" s="79">
        <f t="shared" si="334"/>
        <v>56.387599999999999</v>
      </c>
      <c r="AA279" s="57"/>
      <c r="AB279" s="58"/>
      <c r="AC279" s="59"/>
      <c r="AD279" s="59"/>
    </row>
    <row r="280" spans="1:30" ht="60" customHeight="1">
      <c r="A280" s="76">
        <v>42178</v>
      </c>
      <c r="B280" s="76">
        <v>42180</v>
      </c>
      <c r="C280" s="77" t="s">
        <v>73</v>
      </c>
      <c r="D280" s="78">
        <v>47.06</v>
      </c>
      <c r="E280" s="79">
        <f t="shared" si="329"/>
        <v>7.5296000000000003</v>
      </c>
      <c r="F280" s="79">
        <f t="shared" si="330"/>
        <v>54.589600000000004</v>
      </c>
      <c r="H280" s="80"/>
      <c r="I280" s="78"/>
      <c r="J280" s="79"/>
      <c r="K280" s="79"/>
      <c r="M280" s="76">
        <v>42178</v>
      </c>
      <c r="N280" s="76">
        <v>42180</v>
      </c>
      <c r="O280" s="77" t="s">
        <v>74</v>
      </c>
      <c r="P280" s="78">
        <v>48.400000000000006</v>
      </c>
      <c r="Q280" s="79">
        <f t="shared" si="331"/>
        <v>7.7440000000000007</v>
      </c>
      <c r="R280" s="79">
        <f t="shared" si="332"/>
        <v>56.144000000000005</v>
      </c>
      <c r="S280" s="129"/>
      <c r="T280" s="76">
        <v>42178</v>
      </c>
      <c r="U280" s="76">
        <v>42180</v>
      </c>
      <c r="V280" s="80" t="s">
        <v>75</v>
      </c>
      <c r="W280" s="78">
        <v>48.42</v>
      </c>
      <c r="X280" s="79">
        <f t="shared" si="333"/>
        <v>7.7472000000000003</v>
      </c>
      <c r="Y280" s="79">
        <f t="shared" si="334"/>
        <v>56.167200000000001</v>
      </c>
      <c r="AA280" s="57"/>
      <c r="AB280" s="58"/>
      <c r="AC280" s="59"/>
      <c r="AD280" s="59"/>
    </row>
    <row r="281" spans="1:30" ht="60" customHeight="1">
      <c r="A281" s="76">
        <v>42181</v>
      </c>
      <c r="B281" s="76">
        <v>42185</v>
      </c>
      <c r="C281" s="77" t="s">
        <v>73</v>
      </c>
      <c r="D281" s="78">
        <v>47.22</v>
      </c>
      <c r="E281" s="79">
        <f t="shared" si="329"/>
        <v>7.5552000000000001</v>
      </c>
      <c r="F281" s="79">
        <f t="shared" ref="F281:F286" si="335">+D281+E281</f>
        <v>54.775199999999998</v>
      </c>
      <c r="H281" s="80"/>
      <c r="I281" s="78"/>
      <c r="J281" s="79"/>
      <c r="K281" s="79"/>
      <c r="M281" s="76">
        <v>42181</v>
      </c>
      <c r="N281" s="76">
        <v>42185</v>
      </c>
      <c r="O281" s="77" t="s">
        <v>74</v>
      </c>
      <c r="P281" s="78">
        <v>48.56</v>
      </c>
      <c r="Q281" s="79">
        <f t="shared" si="331"/>
        <v>7.7696000000000005</v>
      </c>
      <c r="R281" s="79">
        <f t="shared" si="332"/>
        <v>56.329599999999999</v>
      </c>
      <c r="S281" s="129"/>
      <c r="T281" s="76">
        <v>42181</v>
      </c>
      <c r="U281" s="76">
        <v>42185</v>
      </c>
      <c r="V281" s="80" t="s">
        <v>75</v>
      </c>
      <c r="W281" s="78">
        <v>48.58</v>
      </c>
      <c r="X281" s="79">
        <f t="shared" si="333"/>
        <v>7.7728000000000002</v>
      </c>
      <c r="Y281" s="79">
        <f t="shared" si="334"/>
        <v>56.352800000000002</v>
      </c>
      <c r="AA281" s="57"/>
      <c r="AB281" s="58"/>
      <c r="AC281" s="59"/>
      <c r="AD281" s="59"/>
    </row>
    <row r="282" spans="1:30" ht="60" customHeight="1">
      <c r="A282" s="76">
        <v>42186</v>
      </c>
      <c r="B282" s="76">
        <v>42187</v>
      </c>
      <c r="C282" s="77" t="s">
        <v>76</v>
      </c>
      <c r="D282" s="78">
        <v>45.75</v>
      </c>
      <c r="E282" s="79">
        <f t="shared" ref="E282:E288" si="336">+D282*16%</f>
        <v>7.32</v>
      </c>
      <c r="F282" s="79">
        <f t="shared" si="335"/>
        <v>53.07</v>
      </c>
      <c r="H282" s="80"/>
      <c r="I282" s="78"/>
      <c r="J282" s="79"/>
      <c r="K282" s="79"/>
      <c r="M282" s="76">
        <v>42186</v>
      </c>
      <c r="N282" s="76">
        <v>42187</v>
      </c>
      <c r="O282" s="77" t="s">
        <v>77</v>
      </c>
      <c r="P282" s="78">
        <v>46.790000000000006</v>
      </c>
      <c r="Q282" s="79">
        <f t="shared" ref="Q282:Q288" si="337">+P282*16%</f>
        <v>7.4864000000000015</v>
      </c>
      <c r="R282" s="79">
        <f t="shared" ref="R282:R287" si="338">+P282+Q282</f>
        <v>54.27640000000001</v>
      </c>
      <c r="S282" s="129"/>
      <c r="T282" s="76">
        <v>42186</v>
      </c>
      <c r="U282" s="76">
        <v>42187</v>
      </c>
      <c r="V282" s="80" t="s">
        <v>78</v>
      </c>
      <c r="W282" s="78">
        <v>46.81</v>
      </c>
      <c r="X282" s="79">
        <f t="shared" si="333"/>
        <v>7.4896000000000003</v>
      </c>
      <c r="Y282" s="79">
        <f t="shared" si="334"/>
        <v>54.299600000000005</v>
      </c>
      <c r="AA282" s="57"/>
      <c r="AB282" s="58"/>
      <c r="AC282" s="59"/>
      <c r="AD282" s="59"/>
    </row>
    <row r="283" spans="1:30" ht="60" customHeight="1">
      <c r="A283" s="76">
        <v>42188</v>
      </c>
      <c r="B283" s="76">
        <v>42191</v>
      </c>
      <c r="C283" s="77" t="s">
        <v>76</v>
      </c>
      <c r="D283" s="78">
        <v>45.22</v>
      </c>
      <c r="E283" s="79">
        <f t="shared" si="336"/>
        <v>7.2351999999999999</v>
      </c>
      <c r="F283" s="79">
        <f t="shared" si="335"/>
        <v>52.455199999999998</v>
      </c>
      <c r="H283" s="80"/>
      <c r="I283" s="78"/>
      <c r="J283" s="79"/>
      <c r="K283" s="79"/>
      <c r="M283" s="76">
        <v>42188</v>
      </c>
      <c r="N283" s="76">
        <v>42191</v>
      </c>
      <c r="O283" s="77" t="s">
        <v>77</v>
      </c>
      <c r="P283" s="78">
        <v>46.260000000000005</v>
      </c>
      <c r="Q283" s="79">
        <f t="shared" si="337"/>
        <v>7.4016000000000011</v>
      </c>
      <c r="R283" s="79">
        <f t="shared" si="338"/>
        <v>53.661600000000007</v>
      </c>
      <c r="S283" s="129"/>
      <c r="T283" s="76">
        <v>42188</v>
      </c>
      <c r="U283" s="76">
        <v>42191</v>
      </c>
      <c r="V283" s="80" t="s">
        <v>78</v>
      </c>
      <c r="W283" s="78">
        <v>46.28</v>
      </c>
      <c r="X283" s="79">
        <f t="shared" si="333"/>
        <v>7.4048000000000007</v>
      </c>
      <c r="Y283" s="79">
        <f t="shared" ref="Y283:Y288" si="339">+W283+X283</f>
        <v>53.684800000000003</v>
      </c>
      <c r="AA283" s="57"/>
      <c r="AB283" s="58"/>
      <c r="AC283" s="59"/>
      <c r="AD283" s="59"/>
    </row>
    <row r="284" spans="1:30" ht="60" customHeight="1">
      <c r="A284" s="76">
        <v>42192</v>
      </c>
      <c r="B284" s="76">
        <v>42194</v>
      </c>
      <c r="C284" s="77" t="s">
        <v>76</v>
      </c>
      <c r="D284" s="78">
        <v>45.379999999999995</v>
      </c>
      <c r="E284" s="79">
        <f t="shared" si="336"/>
        <v>7.2607999999999997</v>
      </c>
      <c r="F284" s="79">
        <f t="shared" si="335"/>
        <v>52.640799999999999</v>
      </c>
      <c r="H284" s="80"/>
      <c r="I284" s="78"/>
      <c r="J284" s="79"/>
      <c r="K284" s="79"/>
      <c r="M284" s="76">
        <v>42192</v>
      </c>
      <c r="N284" s="76">
        <v>42194</v>
      </c>
      <c r="O284" s="77" t="s">
        <v>81</v>
      </c>
      <c r="P284" s="78">
        <v>46.42</v>
      </c>
      <c r="Q284" s="79">
        <f t="shared" si="337"/>
        <v>7.4272</v>
      </c>
      <c r="R284" s="79">
        <f t="shared" si="338"/>
        <v>53.847200000000001</v>
      </c>
      <c r="S284" s="129"/>
      <c r="T284" s="76">
        <v>42192</v>
      </c>
      <c r="U284" s="76">
        <v>42194</v>
      </c>
      <c r="V284" s="80" t="s">
        <v>78</v>
      </c>
      <c r="W284" s="78">
        <v>46.44</v>
      </c>
      <c r="X284" s="79">
        <f t="shared" ref="X284:X290" si="340">+W284*16%</f>
        <v>7.4303999999999997</v>
      </c>
      <c r="Y284" s="79">
        <f t="shared" si="339"/>
        <v>53.870399999999997</v>
      </c>
      <c r="AA284" s="57"/>
      <c r="AB284" s="58"/>
      <c r="AC284" s="59"/>
      <c r="AD284" s="59"/>
    </row>
    <row r="285" spans="1:30" ht="60" customHeight="1">
      <c r="A285" s="76">
        <v>42195</v>
      </c>
      <c r="B285" s="76">
        <v>42198</v>
      </c>
      <c r="C285" s="77" t="s">
        <v>76</v>
      </c>
      <c r="D285" s="78">
        <v>40.120000000000005</v>
      </c>
      <c r="E285" s="79">
        <f t="shared" si="336"/>
        <v>6.4192000000000009</v>
      </c>
      <c r="F285" s="79">
        <f t="shared" si="335"/>
        <v>46.539200000000008</v>
      </c>
      <c r="H285" s="80"/>
      <c r="I285" s="78"/>
      <c r="J285" s="79"/>
      <c r="K285" s="79"/>
      <c r="M285" s="76">
        <v>42195</v>
      </c>
      <c r="N285" s="76">
        <v>42198</v>
      </c>
      <c r="O285" s="77" t="s">
        <v>80</v>
      </c>
      <c r="P285" s="78">
        <v>27.5</v>
      </c>
      <c r="Q285" s="79">
        <f t="shared" si="337"/>
        <v>4.4000000000000004</v>
      </c>
      <c r="R285" s="79">
        <f t="shared" si="338"/>
        <v>31.9</v>
      </c>
      <c r="S285" s="129"/>
      <c r="T285" s="76">
        <v>42195</v>
      </c>
      <c r="U285" s="76">
        <v>42198</v>
      </c>
      <c r="V285" s="80" t="s">
        <v>78</v>
      </c>
      <c r="W285" s="78">
        <v>41.18</v>
      </c>
      <c r="X285" s="79">
        <f t="shared" si="340"/>
        <v>6.5888</v>
      </c>
      <c r="Y285" s="79">
        <f t="shared" si="339"/>
        <v>47.768799999999999</v>
      </c>
      <c r="AA285" s="57"/>
      <c r="AB285" s="58"/>
      <c r="AC285" s="59"/>
      <c r="AD285" s="59"/>
    </row>
    <row r="286" spans="1:30" ht="60" customHeight="1">
      <c r="A286" s="76">
        <v>42199</v>
      </c>
      <c r="B286" s="76">
        <v>42201</v>
      </c>
      <c r="C286" s="77" t="s">
        <v>76</v>
      </c>
      <c r="D286" s="78">
        <v>41.33</v>
      </c>
      <c r="E286" s="79">
        <f t="shared" si="336"/>
        <v>6.6128</v>
      </c>
      <c r="F286" s="79">
        <f t="shared" si="335"/>
        <v>47.942799999999998</v>
      </c>
      <c r="H286" s="80"/>
      <c r="I286" s="78"/>
      <c r="J286" s="79"/>
      <c r="K286" s="79"/>
      <c r="M286" s="76">
        <v>42199</v>
      </c>
      <c r="N286" s="76">
        <v>42201</v>
      </c>
      <c r="O286" s="77" t="s">
        <v>80</v>
      </c>
      <c r="P286" s="78">
        <v>27.830000000000002</v>
      </c>
      <c r="Q286" s="79">
        <f t="shared" si="337"/>
        <v>4.4528000000000008</v>
      </c>
      <c r="R286" s="79">
        <f t="shared" si="338"/>
        <v>32.282800000000002</v>
      </c>
      <c r="S286" s="129"/>
      <c r="T286" s="76">
        <v>42199</v>
      </c>
      <c r="U286" s="76">
        <v>42201</v>
      </c>
      <c r="V286" s="80" t="s">
        <v>78</v>
      </c>
      <c r="W286" s="78">
        <v>42.39</v>
      </c>
      <c r="X286" s="79">
        <f t="shared" si="340"/>
        <v>6.7824</v>
      </c>
      <c r="Y286" s="79">
        <f t="shared" si="339"/>
        <v>49.172400000000003</v>
      </c>
      <c r="AA286" s="57"/>
      <c r="AB286" s="58"/>
      <c r="AC286" s="59"/>
      <c r="AD286" s="59"/>
    </row>
    <row r="287" spans="1:30" ht="60" customHeight="1">
      <c r="A287" s="76">
        <v>42202</v>
      </c>
      <c r="B287" s="76">
        <v>42206</v>
      </c>
      <c r="C287" s="77" t="s">
        <v>76</v>
      </c>
      <c r="D287" s="78">
        <v>40.120000000000005</v>
      </c>
      <c r="E287" s="79">
        <f t="shared" si="336"/>
        <v>6.4192000000000009</v>
      </c>
      <c r="F287" s="79">
        <f t="shared" ref="F287:F292" si="341">+D287+E287</f>
        <v>46.539200000000008</v>
      </c>
      <c r="H287" s="80"/>
      <c r="I287" s="78"/>
      <c r="J287" s="79"/>
      <c r="K287" s="79"/>
      <c r="M287" s="76">
        <v>42202</v>
      </c>
      <c r="N287" s="76">
        <v>42206</v>
      </c>
      <c r="O287" s="77" t="s">
        <v>80</v>
      </c>
      <c r="P287" s="78">
        <v>27.5</v>
      </c>
      <c r="Q287" s="79">
        <f t="shared" si="337"/>
        <v>4.4000000000000004</v>
      </c>
      <c r="R287" s="79">
        <f t="shared" si="338"/>
        <v>31.9</v>
      </c>
      <c r="S287" s="129"/>
      <c r="T287" s="76">
        <v>42202</v>
      </c>
      <c r="U287" s="76">
        <v>42206</v>
      </c>
      <c r="V287" s="80" t="s">
        <v>78</v>
      </c>
      <c r="W287" s="78">
        <v>41.18</v>
      </c>
      <c r="X287" s="79">
        <f t="shared" si="340"/>
        <v>6.5888</v>
      </c>
      <c r="Y287" s="79">
        <f t="shared" si="339"/>
        <v>47.768799999999999</v>
      </c>
      <c r="AA287" s="57"/>
      <c r="AB287" s="58"/>
      <c r="AC287" s="59"/>
      <c r="AD287" s="59"/>
    </row>
    <row r="288" spans="1:30" ht="60" customHeight="1">
      <c r="A288" s="76">
        <v>42207</v>
      </c>
      <c r="B288" s="76">
        <v>42208</v>
      </c>
      <c r="C288" s="77" t="s">
        <v>76</v>
      </c>
      <c r="D288" s="78">
        <v>38.97</v>
      </c>
      <c r="E288" s="79">
        <f t="shared" si="336"/>
        <v>6.2351999999999999</v>
      </c>
      <c r="F288" s="79">
        <f t="shared" si="341"/>
        <v>45.205199999999998</v>
      </c>
      <c r="H288" s="80"/>
      <c r="I288" s="78"/>
      <c r="J288" s="79"/>
      <c r="K288" s="79"/>
      <c r="M288" s="76">
        <v>42207</v>
      </c>
      <c r="N288" s="76">
        <v>42208</v>
      </c>
      <c r="O288" s="77" t="s">
        <v>80</v>
      </c>
      <c r="P288" s="78">
        <v>27.5</v>
      </c>
      <c r="Q288" s="79">
        <f t="shared" si="337"/>
        <v>4.4000000000000004</v>
      </c>
      <c r="R288" s="79">
        <f t="shared" ref="R288:R293" si="342">+P288+Q288</f>
        <v>31.9</v>
      </c>
      <c r="S288" s="129"/>
      <c r="T288" s="76">
        <v>42207</v>
      </c>
      <c r="U288" s="76">
        <v>42208</v>
      </c>
      <c r="V288" s="80" t="s">
        <v>78</v>
      </c>
      <c r="W288" s="78">
        <v>40.03</v>
      </c>
      <c r="X288" s="79">
        <f t="shared" si="340"/>
        <v>6.4048000000000007</v>
      </c>
      <c r="Y288" s="79">
        <f t="shared" si="339"/>
        <v>46.434800000000003</v>
      </c>
      <c r="AA288" s="57"/>
      <c r="AB288" s="58"/>
      <c r="AC288" s="59"/>
      <c r="AD288" s="59"/>
    </row>
    <row r="289" spans="1:30" ht="60" customHeight="1">
      <c r="A289" s="76">
        <v>42209</v>
      </c>
      <c r="B289" s="76">
        <v>42212</v>
      </c>
      <c r="C289" s="77" t="s">
        <v>76</v>
      </c>
      <c r="D289" s="78">
        <v>37.92</v>
      </c>
      <c r="E289" s="79">
        <f t="shared" ref="E289:E295" si="343">+D289*16%</f>
        <v>6.0672000000000006</v>
      </c>
      <c r="F289" s="79">
        <f t="shared" si="341"/>
        <v>43.987200000000001</v>
      </c>
      <c r="H289" s="80"/>
      <c r="I289" s="78"/>
      <c r="J289" s="79"/>
      <c r="K289" s="79"/>
      <c r="M289" s="76">
        <v>42209</v>
      </c>
      <c r="N289" s="76">
        <v>42212</v>
      </c>
      <c r="O289" s="77" t="s">
        <v>80</v>
      </c>
      <c r="P289" s="78">
        <v>27.5</v>
      </c>
      <c r="Q289" s="79">
        <f t="shared" ref="Q289:Q295" si="344">+P289*16%</f>
        <v>4.4000000000000004</v>
      </c>
      <c r="R289" s="79">
        <f t="shared" si="342"/>
        <v>31.9</v>
      </c>
      <c r="S289" s="129"/>
      <c r="T289" s="76">
        <v>42209</v>
      </c>
      <c r="U289" s="76">
        <v>42212</v>
      </c>
      <c r="V289" s="80" t="s">
        <v>78</v>
      </c>
      <c r="W289" s="78">
        <v>38.979999999999997</v>
      </c>
      <c r="X289" s="79">
        <f t="shared" si="340"/>
        <v>6.2367999999999997</v>
      </c>
      <c r="Y289" s="79">
        <f t="shared" ref="Y289:Y294" si="345">+W289+X289</f>
        <v>45.216799999999999</v>
      </c>
      <c r="AA289" s="57"/>
      <c r="AB289" s="58"/>
      <c r="AC289" s="59"/>
      <c r="AD289" s="59"/>
    </row>
    <row r="290" spans="1:30" ht="60" customHeight="1">
      <c r="A290" s="76">
        <v>42213</v>
      </c>
      <c r="B290" s="76">
        <v>42215</v>
      </c>
      <c r="C290" s="77" t="s">
        <v>76</v>
      </c>
      <c r="D290" s="78">
        <v>36.709999999999994</v>
      </c>
      <c r="E290" s="79">
        <f t="shared" si="343"/>
        <v>5.8735999999999988</v>
      </c>
      <c r="F290" s="79">
        <f t="shared" si="341"/>
        <v>42.58359999999999</v>
      </c>
      <c r="H290" s="80"/>
      <c r="I290" s="78"/>
      <c r="J290" s="79"/>
      <c r="K290" s="79"/>
      <c r="M290" s="76">
        <v>42213</v>
      </c>
      <c r="N290" s="76">
        <v>42215</v>
      </c>
      <c r="O290" s="77" t="s">
        <v>80</v>
      </c>
      <c r="P290" s="78">
        <v>27.5</v>
      </c>
      <c r="Q290" s="79">
        <f t="shared" si="344"/>
        <v>4.4000000000000004</v>
      </c>
      <c r="R290" s="79">
        <f t="shared" si="342"/>
        <v>31.9</v>
      </c>
      <c r="S290" s="129"/>
      <c r="T290" s="76">
        <v>42213</v>
      </c>
      <c r="U290" s="76">
        <v>42215</v>
      </c>
      <c r="V290" s="80" t="s">
        <v>78</v>
      </c>
      <c r="W290" s="78">
        <v>37.769999999999996</v>
      </c>
      <c r="X290" s="79">
        <f t="shared" si="340"/>
        <v>6.0431999999999997</v>
      </c>
      <c r="Y290" s="79">
        <f t="shared" si="345"/>
        <v>43.813199999999995</v>
      </c>
      <c r="AA290" s="57"/>
      <c r="AB290" s="58"/>
      <c r="AC290" s="59"/>
      <c r="AD290" s="59"/>
    </row>
    <row r="291" spans="1:30" ht="60" customHeight="1">
      <c r="A291" s="76">
        <v>42216</v>
      </c>
      <c r="B291" s="76">
        <v>42216</v>
      </c>
      <c r="C291" s="77" t="s">
        <v>76</v>
      </c>
      <c r="D291" s="78">
        <v>36.849999999999994</v>
      </c>
      <c r="E291" s="79">
        <f t="shared" si="343"/>
        <v>5.895999999999999</v>
      </c>
      <c r="F291" s="79">
        <f t="shared" si="341"/>
        <v>42.745999999999995</v>
      </c>
      <c r="H291" s="80"/>
      <c r="I291" s="78"/>
      <c r="J291" s="79"/>
      <c r="K291" s="79"/>
      <c r="M291" s="76">
        <v>42216</v>
      </c>
      <c r="N291" s="76">
        <v>42216</v>
      </c>
      <c r="O291" s="77" t="s">
        <v>80</v>
      </c>
      <c r="P291" s="78">
        <v>27.5</v>
      </c>
      <c r="Q291" s="79">
        <f t="shared" si="344"/>
        <v>4.4000000000000004</v>
      </c>
      <c r="R291" s="79">
        <f t="shared" si="342"/>
        <v>31.9</v>
      </c>
      <c r="S291" s="129"/>
      <c r="T291" s="76">
        <v>42216</v>
      </c>
      <c r="U291" s="76">
        <v>42216</v>
      </c>
      <c r="V291" s="80" t="s">
        <v>78</v>
      </c>
      <c r="W291" s="78">
        <v>37.909999999999997</v>
      </c>
      <c r="X291" s="79">
        <f t="shared" ref="X291:X297" si="346">+W291*16%</f>
        <v>6.0655999999999999</v>
      </c>
      <c r="Y291" s="79">
        <f t="shared" si="345"/>
        <v>43.9756</v>
      </c>
      <c r="AA291" s="57"/>
      <c r="AB291" s="58"/>
      <c r="AC291" s="59"/>
      <c r="AD291" s="59"/>
    </row>
    <row r="292" spans="1:30" ht="60" customHeight="1">
      <c r="A292" s="76">
        <v>42217</v>
      </c>
      <c r="B292" s="76">
        <v>42219</v>
      </c>
      <c r="C292" s="77" t="s">
        <v>82</v>
      </c>
      <c r="D292" s="78">
        <v>37.049999999999997</v>
      </c>
      <c r="E292" s="79">
        <f t="shared" si="343"/>
        <v>5.9279999999999999</v>
      </c>
      <c r="F292" s="79">
        <f t="shared" si="341"/>
        <v>42.977999999999994</v>
      </c>
      <c r="H292" s="80"/>
      <c r="I292" s="78"/>
      <c r="J292" s="79"/>
      <c r="K292" s="79"/>
      <c r="M292" s="76">
        <v>42217</v>
      </c>
      <c r="N292" s="76">
        <v>42219</v>
      </c>
      <c r="O292" s="77" t="s">
        <v>83</v>
      </c>
      <c r="P292" s="78">
        <v>27.5</v>
      </c>
      <c r="Q292" s="79">
        <f t="shared" si="344"/>
        <v>4.4000000000000004</v>
      </c>
      <c r="R292" s="79">
        <f t="shared" si="342"/>
        <v>31.9</v>
      </c>
      <c r="S292" s="129"/>
      <c r="T292" s="76">
        <v>42217</v>
      </c>
      <c r="U292" s="76">
        <v>42219</v>
      </c>
      <c r="V292" s="80" t="s">
        <v>84</v>
      </c>
      <c r="W292" s="78">
        <v>37.909999999999997</v>
      </c>
      <c r="X292" s="79">
        <f t="shared" si="346"/>
        <v>6.0655999999999999</v>
      </c>
      <c r="Y292" s="79">
        <f t="shared" si="345"/>
        <v>43.9756</v>
      </c>
      <c r="AA292" s="57"/>
      <c r="AB292" s="58"/>
      <c r="AC292" s="59"/>
      <c r="AD292" s="59"/>
    </row>
    <row r="293" spans="1:30" ht="60" customHeight="1">
      <c r="A293" s="76">
        <v>42220</v>
      </c>
      <c r="B293" s="76">
        <v>42222</v>
      </c>
      <c r="C293" s="77" t="s">
        <v>82</v>
      </c>
      <c r="D293" s="78">
        <v>35.380000000000003</v>
      </c>
      <c r="E293" s="79">
        <f t="shared" si="343"/>
        <v>5.6608000000000009</v>
      </c>
      <c r="F293" s="79">
        <f t="shared" ref="F293:F298" si="347">+D293+E293</f>
        <v>41.040800000000004</v>
      </c>
      <c r="H293" s="80"/>
      <c r="I293" s="78"/>
      <c r="J293" s="79"/>
      <c r="K293" s="79"/>
      <c r="M293" s="76">
        <v>42220</v>
      </c>
      <c r="N293" s="76">
        <v>42222</v>
      </c>
      <c r="O293" s="77" t="s">
        <v>83</v>
      </c>
      <c r="P293" s="78">
        <v>27.5</v>
      </c>
      <c r="Q293" s="79">
        <f t="shared" si="344"/>
        <v>4.4000000000000004</v>
      </c>
      <c r="R293" s="79">
        <f t="shared" si="342"/>
        <v>31.9</v>
      </c>
      <c r="S293" s="129"/>
      <c r="T293" s="76">
        <v>42220</v>
      </c>
      <c r="U293" s="76">
        <v>42222</v>
      </c>
      <c r="V293" s="80" t="s">
        <v>84</v>
      </c>
      <c r="W293" s="78">
        <v>36.24</v>
      </c>
      <c r="X293" s="79">
        <f t="shared" si="346"/>
        <v>5.7984</v>
      </c>
      <c r="Y293" s="79">
        <f t="shared" si="345"/>
        <v>42.038400000000003</v>
      </c>
      <c r="AA293" s="57"/>
      <c r="AB293" s="58"/>
      <c r="AC293" s="59"/>
      <c r="AD293" s="59"/>
    </row>
    <row r="294" spans="1:30" ht="60" customHeight="1">
      <c r="A294" s="76">
        <v>42223</v>
      </c>
      <c r="B294" s="76">
        <v>42226</v>
      </c>
      <c r="C294" s="77" t="s">
        <v>82</v>
      </c>
      <c r="D294" s="78">
        <v>31.85</v>
      </c>
      <c r="E294" s="79">
        <f t="shared" si="343"/>
        <v>5.0960000000000001</v>
      </c>
      <c r="F294" s="79">
        <f t="shared" si="347"/>
        <v>36.945999999999998</v>
      </c>
      <c r="H294" s="80"/>
      <c r="I294" s="78"/>
      <c r="J294" s="79"/>
      <c r="K294" s="79"/>
      <c r="M294" s="76">
        <v>42223</v>
      </c>
      <c r="N294" s="76">
        <v>42226</v>
      </c>
      <c r="O294" s="77" t="s">
        <v>83</v>
      </c>
      <c r="P294" s="78">
        <v>27.5</v>
      </c>
      <c r="Q294" s="79">
        <f t="shared" si="344"/>
        <v>4.4000000000000004</v>
      </c>
      <c r="R294" s="79">
        <f t="shared" ref="R294:R299" si="348">+P294+Q294</f>
        <v>31.9</v>
      </c>
      <c r="S294" s="129"/>
      <c r="T294" s="76">
        <v>42223</v>
      </c>
      <c r="U294" s="76">
        <v>42226</v>
      </c>
      <c r="V294" s="80" t="s">
        <v>84</v>
      </c>
      <c r="W294" s="78">
        <v>32.71</v>
      </c>
      <c r="X294" s="79">
        <f t="shared" si="346"/>
        <v>5.2336</v>
      </c>
      <c r="Y294" s="79">
        <f t="shared" si="345"/>
        <v>37.943600000000004</v>
      </c>
      <c r="AA294" s="57"/>
      <c r="AB294" s="58"/>
      <c r="AC294" s="59"/>
      <c r="AD294" s="59"/>
    </row>
    <row r="295" spans="1:30" ht="60" customHeight="1">
      <c r="A295" s="76">
        <v>42227</v>
      </c>
      <c r="B295" s="76">
        <v>42229</v>
      </c>
      <c r="C295" s="77" t="s">
        <v>82</v>
      </c>
      <c r="D295" s="78">
        <v>30.83</v>
      </c>
      <c r="E295" s="79">
        <f t="shared" si="343"/>
        <v>4.9327999999999994</v>
      </c>
      <c r="F295" s="79">
        <f t="shared" si="347"/>
        <v>35.762799999999999</v>
      </c>
      <c r="H295" s="80"/>
      <c r="I295" s="78"/>
      <c r="J295" s="79"/>
      <c r="K295" s="79"/>
      <c r="M295" s="76">
        <v>42227</v>
      </c>
      <c r="N295" s="76">
        <v>42229</v>
      </c>
      <c r="O295" s="77" t="s">
        <v>83</v>
      </c>
      <c r="P295" s="78">
        <v>27.5</v>
      </c>
      <c r="Q295" s="79">
        <f t="shared" si="344"/>
        <v>4.4000000000000004</v>
      </c>
      <c r="R295" s="79">
        <f t="shared" si="348"/>
        <v>31.9</v>
      </c>
      <c r="S295" s="129"/>
      <c r="T295" s="76">
        <v>42227</v>
      </c>
      <c r="U295" s="76">
        <v>42229</v>
      </c>
      <c r="V295" s="80" t="s">
        <v>84</v>
      </c>
      <c r="W295" s="78">
        <v>31.689999999999998</v>
      </c>
      <c r="X295" s="79">
        <f t="shared" si="346"/>
        <v>5.0703999999999994</v>
      </c>
      <c r="Y295" s="79">
        <f t="shared" ref="Y295:Y300" si="349">+W295+X295</f>
        <v>36.760399999999997</v>
      </c>
      <c r="AA295" s="57"/>
      <c r="AB295" s="58"/>
      <c r="AC295" s="59"/>
      <c r="AD295" s="59"/>
    </row>
    <row r="296" spans="1:30" ht="60" customHeight="1">
      <c r="A296" s="76">
        <v>42230</v>
      </c>
      <c r="B296" s="76">
        <v>42234</v>
      </c>
      <c r="C296" s="77" t="s">
        <v>82</v>
      </c>
      <c r="D296" s="78">
        <v>31.14</v>
      </c>
      <c r="E296" s="79">
        <f t="shared" ref="E296:E302" si="350">+D296*16%</f>
        <v>4.9824000000000002</v>
      </c>
      <c r="F296" s="79">
        <f t="shared" si="347"/>
        <v>36.122399999999999</v>
      </c>
      <c r="H296" s="80"/>
      <c r="I296" s="78"/>
      <c r="J296" s="79"/>
      <c r="K296" s="79"/>
      <c r="M296" s="76">
        <v>42230</v>
      </c>
      <c r="N296" s="76">
        <v>42234</v>
      </c>
      <c r="O296" s="77" t="s">
        <v>83</v>
      </c>
      <c r="P296" s="78">
        <v>27.5</v>
      </c>
      <c r="Q296" s="79">
        <f t="shared" ref="Q296:Q302" si="351">+P296*16%</f>
        <v>4.4000000000000004</v>
      </c>
      <c r="R296" s="79">
        <f t="shared" si="348"/>
        <v>31.9</v>
      </c>
      <c r="S296" s="129"/>
      <c r="T296" s="76">
        <v>42230</v>
      </c>
      <c r="U296" s="76">
        <v>42234</v>
      </c>
      <c r="V296" s="80" t="s">
        <v>84</v>
      </c>
      <c r="W296" s="78">
        <v>32</v>
      </c>
      <c r="X296" s="79">
        <f t="shared" si="346"/>
        <v>5.12</v>
      </c>
      <c r="Y296" s="79">
        <f t="shared" si="349"/>
        <v>37.119999999999997</v>
      </c>
      <c r="AA296" s="57"/>
      <c r="AB296" s="58"/>
      <c r="AC296" s="59"/>
      <c r="AD296" s="59"/>
    </row>
    <row r="297" spans="1:30" ht="60" customHeight="1">
      <c r="A297" s="76">
        <v>42235</v>
      </c>
      <c r="B297" s="76">
        <v>42236</v>
      </c>
      <c r="C297" s="77" t="s">
        <v>82</v>
      </c>
      <c r="D297" s="78">
        <v>29.82</v>
      </c>
      <c r="E297" s="79">
        <f t="shared" si="350"/>
        <v>4.7712000000000003</v>
      </c>
      <c r="F297" s="79">
        <f t="shared" si="347"/>
        <v>34.591200000000001</v>
      </c>
      <c r="H297" s="80"/>
      <c r="I297" s="78"/>
      <c r="J297" s="79"/>
      <c r="K297" s="79"/>
      <c r="M297" s="76">
        <v>42235</v>
      </c>
      <c r="N297" s="76">
        <v>42236</v>
      </c>
      <c r="O297" s="77" t="s">
        <v>83</v>
      </c>
      <c r="P297" s="78">
        <v>27.5</v>
      </c>
      <c r="Q297" s="79">
        <f t="shared" si="351"/>
        <v>4.4000000000000004</v>
      </c>
      <c r="R297" s="79">
        <f t="shared" si="348"/>
        <v>31.9</v>
      </c>
      <c r="S297" s="129"/>
      <c r="T297" s="76">
        <v>42235</v>
      </c>
      <c r="U297" s="76">
        <v>42236</v>
      </c>
      <c r="V297" s="80" t="s">
        <v>84</v>
      </c>
      <c r="W297" s="78">
        <v>30.68</v>
      </c>
      <c r="X297" s="79">
        <f t="shared" si="346"/>
        <v>4.9088000000000003</v>
      </c>
      <c r="Y297" s="79">
        <f t="shared" si="349"/>
        <v>35.588799999999999</v>
      </c>
      <c r="AA297" s="57"/>
      <c r="AB297" s="58"/>
      <c r="AC297" s="59"/>
      <c r="AD297" s="59"/>
    </row>
    <row r="298" spans="1:30" ht="60" customHeight="1">
      <c r="A298" s="76">
        <v>42237</v>
      </c>
      <c r="B298" s="76">
        <v>42240</v>
      </c>
      <c r="C298" s="77" t="s">
        <v>82</v>
      </c>
      <c r="D298" s="78">
        <v>28.380000000000003</v>
      </c>
      <c r="E298" s="79">
        <f t="shared" si="350"/>
        <v>4.5408000000000008</v>
      </c>
      <c r="F298" s="79">
        <f t="shared" si="347"/>
        <v>32.9208</v>
      </c>
      <c r="H298" s="80"/>
      <c r="I298" s="78"/>
      <c r="J298" s="79"/>
      <c r="K298" s="79"/>
      <c r="M298" s="76">
        <v>42237</v>
      </c>
      <c r="N298" s="76">
        <v>42240</v>
      </c>
      <c r="O298" s="77" t="s">
        <v>83</v>
      </c>
      <c r="P298" s="78">
        <v>27.5</v>
      </c>
      <c r="Q298" s="79">
        <f t="shared" si="351"/>
        <v>4.4000000000000004</v>
      </c>
      <c r="R298" s="79">
        <f t="shared" si="348"/>
        <v>31.9</v>
      </c>
      <c r="S298" s="129"/>
      <c r="T298" s="76">
        <v>42237</v>
      </c>
      <c r="U298" s="76">
        <v>42240</v>
      </c>
      <c r="V298" s="80" t="s">
        <v>84</v>
      </c>
      <c r="W298" s="78">
        <v>29.240000000000002</v>
      </c>
      <c r="X298" s="79">
        <f t="shared" ref="X298:X304" si="352">+W298*16%</f>
        <v>4.6784000000000008</v>
      </c>
      <c r="Y298" s="79">
        <f t="shared" si="349"/>
        <v>33.918400000000005</v>
      </c>
      <c r="AA298" s="57"/>
      <c r="AB298" s="58"/>
      <c r="AC298" s="59"/>
      <c r="AD298" s="59"/>
    </row>
    <row r="299" spans="1:30" ht="60" customHeight="1">
      <c r="A299" s="76">
        <v>42241</v>
      </c>
      <c r="B299" s="76">
        <v>42243</v>
      </c>
      <c r="C299" s="77" t="s">
        <v>82</v>
      </c>
      <c r="D299" s="78">
        <v>27.5</v>
      </c>
      <c r="E299" s="79">
        <f t="shared" si="350"/>
        <v>4.4000000000000004</v>
      </c>
      <c r="F299" s="79">
        <f t="shared" ref="F299:F304" si="353">+D299+E299</f>
        <v>31.9</v>
      </c>
      <c r="H299" s="80"/>
      <c r="I299" s="78"/>
      <c r="J299" s="79"/>
      <c r="K299" s="79"/>
      <c r="M299" s="76">
        <v>42241</v>
      </c>
      <c r="N299" s="76">
        <v>42243</v>
      </c>
      <c r="O299" s="77" t="s">
        <v>83</v>
      </c>
      <c r="P299" s="78">
        <v>27.5</v>
      </c>
      <c r="Q299" s="79">
        <f t="shared" si="351"/>
        <v>4.4000000000000004</v>
      </c>
      <c r="R299" s="79">
        <f t="shared" si="348"/>
        <v>31.9</v>
      </c>
      <c r="S299" s="129"/>
      <c r="T299" s="76">
        <v>42241</v>
      </c>
      <c r="U299" s="76">
        <v>42243</v>
      </c>
      <c r="V299" s="80" t="s">
        <v>84</v>
      </c>
      <c r="W299" s="78">
        <v>27.769999999999996</v>
      </c>
      <c r="X299" s="79">
        <f t="shared" si="352"/>
        <v>4.4431999999999992</v>
      </c>
      <c r="Y299" s="79">
        <f t="shared" si="349"/>
        <v>32.213199999999993</v>
      </c>
      <c r="AA299" s="57"/>
      <c r="AB299" s="58"/>
      <c r="AC299" s="59"/>
      <c r="AD299" s="59"/>
    </row>
    <row r="300" spans="1:30" ht="60" customHeight="1">
      <c r="A300" s="76">
        <v>42244</v>
      </c>
      <c r="B300" s="76">
        <v>42247</v>
      </c>
      <c r="C300" s="77" t="s">
        <v>82</v>
      </c>
      <c r="D300" s="78">
        <v>27.5</v>
      </c>
      <c r="E300" s="79">
        <f t="shared" si="350"/>
        <v>4.4000000000000004</v>
      </c>
      <c r="F300" s="79">
        <f t="shared" si="353"/>
        <v>31.9</v>
      </c>
      <c r="H300" s="80"/>
      <c r="I300" s="78"/>
      <c r="J300" s="79"/>
      <c r="K300" s="79"/>
      <c r="M300" s="76">
        <v>42244</v>
      </c>
      <c r="N300" s="76">
        <v>42247</v>
      </c>
      <c r="O300" s="77" t="s">
        <v>83</v>
      </c>
      <c r="P300" s="78">
        <v>27.5</v>
      </c>
      <c r="Q300" s="79">
        <f t="shared" si="351"/>
        <v>4.4000000000000004</v>
      </c>
      <c r="R300" s="79">
        <f t="shared" ref="R300:R305" si="354">+P300+Q300</f>
        <v>31.9</v>
      </c>
      <c r="S300" s="129"/>
      <c r="T300" s="76">
        <v>42244</v>
      </c>
      <c r="U300" s="76">
        <v>42247</v>
      </c>
      <c r="V300" s="80" t="s">
        <v>84</v>
      </c>
      <c r="W300" s="78">
        <v>27.5</v>
      </c>
      <c r="X300" s="79">
        <f t="shared" si="352"/>
        <v>4.4000000000000004</v>
      </c>
      <c r="Y300" s="79">
        <f t="shared" si="349"/>
        <v>31.9</v>
      </c>
      <c r="AA300" s="57"/>
      <c r="AB300" s="58"/>
      <c r="AC300" s="59"/>
      <c r="AD300" s="59"/>
    </row>
    <row r="301" spans="1:30" ht="60" customHeight="1">
      <c r="A301" s="76">
        <v>42248</v>
      </c>
      <c r="B301" s="76">
        <v>42250</v>
      </c>
      <c r="C301" s="77" t="s">
        <v>85</v>
      </c>
      <c r="D301" s="78">
        <v>31.31</v>
      </c>
      <c r="E301" s="79">
        <f t="shared" si="350"/>
        <v>5.0095999999999998</v>
      </c>
      <c r="F301" s="79">
        <f t="shared" si="353"/>
        <v>36.319600000000001</v>
      </c>
      <c r="H301" s="80"/>
      <c r="I301" s="78"/>
      <c r="J301" s="79"/>
      <c r="K301" s="79"/>
      <c r="M301" s="76">
        <v>42248</v>
      </c>
      <c r="N301" s="76">
        <v>42250</v>
      </c>
      <c r="O301" s="77" t="s">
        <v>86</v>
      </c>
      <c r="P301" s="78">
        <v>27.5</v>
      </c>
      <c r="Q301" s="79">
        <f t="shared" si="351"/>
        <v>4.4000000000000004</v>
      </c>
      <c r="R301" s="79">
        <f t="shared" si="354"/>
        <v>31.9</v>
      </c>
      <c r="S301" s="129"/>
      <c r="T301" s="76">
        <v>42248</v>
      </c>
      <c r="U301" s="76">
        <v>42250</v>
      </c>
      <c r="V301" s="80" t="s">
        <v>87</v>
      </c>
      <c r="W301" s="78">
        <v>33.17</v>
      </c>
      <c r="X301" s="79">
        <f t="shared" si="352"/>
        <v>5.3072000000000008</v>
      </c>
      <c r="Y301" s="79">
        <f t="shared" ref="Y301:Y306" si="355">+W301+X301</f>
        <v>38.477200000000003</v>
      </c>
      <c r="AA301" s="57"/>
      <c r="AB301" s="58"/>
      <c r="AC301" s="59"/>
      <c r="AD301" s="59"/>
    </row>
    <row r="302" spans="1:30" ht="60" customHeight="1">
      <c r="A302" s="76">
        <v>42251</v>
      </c>
      <c r="B302" s="76">
        <v>42254</v>
      </c>
      <c r="C302" s="77" t="s">
        <v>85</v>
      </c>
      <c r="D302" s="78">
        <v>31.76</v>
      </c>
      <c r="E302" s="79">
        <f t="shared" si="350"/>
        <v>5.0816000000000008</v>
      </c>
      <c r="F302" s="79">
        <f t="shared" si="353"/>
        <v>36.8416</v>
      </c>
      <c r="H302" s="80"/>
      <c r="I302" s="78"/>
      <c r="J302" s="79"/>
      <c r="K302" s="79"/>
      <c r="M302" s="76">
        <v>42251</v>
      </c>
      <c r="N302" s="76">
        <v>42254</v>
      </c>
      <c r="O302" s="77" t="s">
        <v>86</v>
      </c>
      <c r="P302" s="78">
        <v>27.5</v>
      </c>
      <c r="Q302" s="79">
        <f t="shared" si="351"/>
        <v>4.4000000000000004</v>
      </c>
      <c r="R302" s="79">
        <f t="shared" si="354"/>
        <v>31.9</v>
      </c>
      <c r="S302" s="129"/>
      <c r="T302" s="76">
        <v>42251</v>
      </c>
      <c r="U302" s="76">
        <v>42254</v>
      </c>
      <c r="V302" s="80" t="s">
        <v>87</v>
      </c>
      <c r="W302" s="78">
        <v>33.620000000000005</v>
      </c>
      <c r="X302" s="79">
        <f t="shared" si="352"/>
        <v>5.3792000000000009</v>
      </c>
      <c r="Y302" s="79">
        <f t="shared" si="355"/>
        <v>38.999200000000002</v>
      </c>
      <c r="AA302" s="57"/>
      <c r="AB302" s="58"/>
      <c r="AC302" s="59"/>
      <c r="AD302" s="59"/>
    </row>
    <row r="303" spans="1:30" ht="60" customHeight="1">
      <c r="A303" s="76">
        <v>42255</v>
      </c>
      <c r="B303" s="76">
        <v>42257</v>
      </c>
      <c r="C303" s="77" t="s">
        <v>85</v>
      </c>
      <c r="D303" s="78">
        <v>30.87</v>
      </c>
      <c r="E303" s="79">
        <f t="shared" ref="E303:E308" si="356">+D303*16%</f>
        <v>4.9392000000000005</v>
      </c>
      <c r="F303" s="79">
        <f t="shared" si="353"/>
        <v>35.809200000000004</v>
      </c>
      <c r="H303" s="80"/>
      <c r="I303" s="78"/>
      <c r="J303" s="79"/>
      <c r="K303" s="79"/>
      <c r="M303" s="76">
        <v>42255</v>
      </c>
      <c r="N303" s="76">
        <v>42257</v>
      </c>
      <c r="O303" s="77" t="s">
        <v>86</v>
      </c>
      <c r="P303" s="78">
        <v>27.5</v>
      </c>
      <c r="Q303" s="79">
        <f t="shared" ref="Q303:Q308" si="357">+P303*16%</f>
        <v>4.4000000000000004</v>
      </c>
      <c r="R303" s="79">
        <f t="shared" si="354"/>
        <v>31.9</v>
      </c>
      <c r="S303" s="129"/>
      <c r="T303" s="76">
        <v>42255</v>
      </c>
      <c r="U303" s="76">
        <v>42257</v>
      </c>
      <c r="V303" s="80" t="s">
        <v>87</v>
      </c>
      <c r="W303" s="78">
        <v>32.730000000000004</v>
      </c>
      <c r="X303" s="79">
        <f t="shared" si="352"/>
        <v>5.2368000000000006</v>
      </c>
      <c r="Y303" s="79">
        <f t="shared" si="355"/>
        <v>37.966800000000006</v>
      </c>
      <c r="AA303" s="57"/>
      <c r="AB303" s="58"/>
      <c r="AC303" s="59"/>
      <c r="AD303" s="59"/>
    </row>
    <row r="304" spans="1:30" ht="60" customHeight="1">
      <c r="A304" s="76">
        <v>42258</v>
      </c>
      <c r="B304" s="76">
        <v>42261</v>
      </c>
      <c r="C304" s="77" t="s">
        <v>85</v>
      </c>
      <c r="D304" s="78">
        <v>28.84</v>
      </c>
      <c r="E304" s="79">
        <f t="shared" si="356"/>
        <v>4.6143999999999998</v>
      </c>
      <c r="F304" s="79">
        <f t="shared" si="353"/>
        <v>33.4544</v>
      </c>
      <c r="H304" s="80"/>
      <c r="I304" s="78"/>
      <c r="J304" s="79"/>
      <c r="K304" s="79"/>
      <c r="M304" s="76">
        <v>42258</v>
      </c>
      <c r="N304" s="76">
        <v>42261</v>
      </c>
      <c r="O304" s="77" t="s">
        <v>86</v>
      </c>
      <c r="P304" s="78">
        <v>27.5</v>
      </c>
      <c r="Q304" s="79">
        <f t="shared" si="357"/>
        <v>4.4000000000000004</v>
      </c>
      <c r="R304" s="79">
        <f t="shared" si="354"/>
        <v>31.9</v>
      </c>
      <c r="S304" s="129"/>
      <c r="T304" s="76">
        <v>42258</v>
      </c>
      <c r="U304" s="76">
        <v>42261</v>
      </c>
      <c r="V304" s="80" t="s">
        <v>87</v>
      </c>
      <c r="W304" s="78">
        <v>30.7</v>
      </c>
      <c r="X304" s="79">
        <f t="shared" si="352"/>
        <v>4.9119999999999999</v>
      </c>
      <c r="Y304" s="79">
        <f t="shared" si="355"/>
        <v>35.612000000000002</v>
      </c>
      <c r="AA304" s="57"/>
      <c r="AB304" s="58"/>
      <c r="AC304" s="59"/>
      <c r="AD304" s="59"/>
    </row>
    <row r="305" spans="1:30" ht="60" customHeight="1">
      <c r="A305" s="76">
        <v>42262</v>
      </c>
      <c r="B305" s="76">
        <v>42264</v>
      </c>
      <c r="C305" s="77" t="s">
        <v>85</v>
      </c>
      <c r="D305" s="78">
        <v>29.400000000000002</v>
      </c>
      <c r="E305" s="79">
        <f t="shared" si="356"/>
        <v>4.7040000000000006</v>
      </c>
      <c r="F305" s="79">
        <f t="shared" ref="F305:F310" si="358">+D305+E305</f>
        <v>34.103999999999999</v>
      </c>
      <c r="H305" s="80"/>
      <c r="I305" s="78"/>
      <c r="J305" s="79"/>
      <c r="K305" s="79"/>
      <c r="M305" s="76">
        <v>42262</v>
      </c>
      <c r="N305" s="76">
        <v>42264</v>
      </c>
      <c r="O305" s="77" t="s">
        <v>86</v>
      </c>
      <c r="P305" s="78">
        <v>27.5</v>
      </c>
      <c r="Q305" s="79">
        <f t="shared" si="357"/>
        <v>4.4000000000000004</v>
      </c>
      <c r="R305" s="79">
        <f t="shared" si="354"/>
        <v>31.9</v>
      </c>
      <c r="S305" s="129"/>
      <c r="T305" s="76">
        <v>42262</v>
      </c>
      <c r="U305" s="76">
        <v>42264</v>
      </c>
      <c r="V305" s="80" t="s">
        <v>87</v>
      </c>
      <c r="W305" s="78">
        <v>31.26</v>
      </c>
      <c r="X305" s="79">
        <f t="shared" ref="X305:X311" si="359">+W305*16%</f>
        <v>5.0016000000000007</v>
      </c>
      <c r="Y305" s="79">
        <f t="shared" si="355"/>
        <v>36.261600000000001</v>
      </c>
      <c r="AA305" s="57"/>
      <c r="AB305" s="58"/>
      <c r="AC305" s="59"/>
      <c r="AD305" s="59"/>
    </row>
    <row r="306" spans="1:30" ht="60" customHeight="1">
      <c r="A306" s="76">
        <v>42265</v>
      </c>
      <c r="B306" s="76">
        <v>42268</v>
      </c>
      <c r="C306" s="77" t="s">
        <v>85</v>
      </c>
      <c r="D306" s="78">
        <v>31.01</v>
      </c>
      <c r="E306" s="79">
        <f t="shared" si="356"/>
        <v>4.9616000000000007</v>
      </c>
      <c r="F306" s="79">
        <f t="shared" si="358"/>
        <v>35.971600000000002</v>
      </c>
      <c r="H306" s="80"/>
      <c r="I306" s="78"/>
      <c r="J306" s="79"/>
      <c r="K306" s="79"/>
      <c r="M306" s="76">
        <v>42265</v>
      </c>
      <c r="N306" s="76">
        <v>42268</v>
      </c>
      <c r="O306" s="77" t="s">
        <v>86</v>
      </c>
      <c r="P306" s="78">
        <v>27.5</v>
      </c>
      <c r="Q306" s="79">
        <f t="shared" si="357"/>
        <v>4.4000000000000004</v>
      </c>
      <c r="R306" s="79">
        <f t="shared" ref="R306:R311" si="360">+P306+Q306</f>
        <v>31.9</v>
      </c>
      <c r="S306" s="129"/>
      <c r="T306" s="76">
        <v>42265</v>
      </c>
      <c r="U306" s="76">
        <v>42268</v>
      </c>
      <c r="V306" s="80" t="s">
        <v>87</v>
      </c>
      <c r="W306" s="78">
        <v>32.870000000000005</v>
      </c>
      <c r="X306" s="79">
        <f t="shared" si="359"/>
        <v>5.2592000000000008</v>
      </c>
      <c r="Y306" s="79">
        <f t="shared" si="355"/>
        <v>38.129200000000004</v>
      </c>
      <c r="AA306" s="57"/>
      <c r="AB306" s="58"/>
      <c r="AC306" s="59"/>
      <c r="AD306" s="59"/>
    </row>
    <row r="307" spans="1:30" ht="60" customHeight="1">
      <c r="A307" s="76">
        <v>42269</v>
      </c>
      <c r="B307" s="76">
        <v>42271</v>
      </c>
      <c r="C307" s="77" t="s">
        <v>85</v>
      </c>
      <c r="D307" s="78">
        <v>28.73</v>
      </c>
      <c r="E307" s="79">
        <f t="shared" si="356"/>
        <v>4.5968</v>
      </c>
      <c r="F307" s="79">
        <f t="shared" si="358"/>
        <v>33.326799999999999</v>
      </c>
      <c r="H307" s="80"/>
      <c r="I307" s="78"/>
      <c r="J307" s="79"/>
      <c r="K307" s="79"/>
      <c r="M307" s="76">
        <v>42269</v>
      </c>
      <c r="N307" s="76">
        <v>42271</v>
      </c>
      <c r="O307" s="77" t="s">
        <v>86</v>
      </c>
      <c r="P307" s="78">
        <v>27.5</v>
      </c>
      <c r="Q307" s="79">
        <f t="shared" si="357"/>
        <v>4.4000000000000004</v>
      </c>
      <c r="R307" s="79">
        <f t="shared" si="360"/>
        <v>31.9</v>
      </c>
      <c r="S307" s="129"/>
      <c r="T307" s="76">
        <v>42269</v>
      </c>
      <c r="U307" s="76">
        <v>42271</v>
      </c>
      <c r="V307" s="80" t="s">
        <v>87</v>
      </c>
      <c r="W307" s="78">
        <v>30.59</v>
      </c>
      <c r="X307" s="79">
        <f t="shared" si="359"/>
        <v>4.8944000000000001</v>
      </c>
      <c r="Y307" s="79">
        <f t="shared" ref="Y307:Y312" si="361">+W307+X307</f>
        <v>35.484400000000001</v>
      </c>
      <c r="AA307" s="57"/>
      <c r="AB307" s="58"/>
      <c r="AC307" s="59"/>
      <c r="AD307" s="59"/>
    </row>
    <row r="308" spans="1:30" ht="60" customHeight="1">
      <c r="A308" s="76">
        <v>42272</v>
      </c>
      <c r="B308" s="76">
        <v>42275</v>
      </c>
      <c r="C308" s="77" t="s">
        <v>85</v>
      </c>
      <c r="D308" s="78">
        <v>29.01</v>
      </c>
      <c r="E308" s="79">
        <f t="shared" si="356"/>
        <v>4.6416000000000004</v>
      </c>
      <c r="F308" s="79">
        <f t="shared" si="358"/>
        <v>33.651600000000002</v>
      </c>
      <c r="H308" s="80"/>
      <c r="I308" s="78"/>
      <c r="J308" s="79"/>
      <c r="K308" s="79"/>
      <c r="M308" s="76">
        <v>42272</v>
      </c>
      <c r="N308" s="76">
        <v>42275</v>
      </c>
      <c r="O308" s="77" t="s">
        <v>86</v>
      </c>
      <c r="P308" s="78">
        <v>27.5</v>
      </c>
      <c r="Q308" s="79">
        <f t="shared" si="357"/>
        <v>4.4000000000000004</v>
      </c>
      <c r="R308" s="79">
        <f t="shared" si="360"/>
        <v>31.9</v>
      </c>
      <c r="S308" s="129"/>
      <c r="T308" s="76">
        <v>42272</v>
      </c>
      <c r="U308" s="76">
        <v>42275</v>
      </c>
      <c r="V308" s="80" t="s">
        <v>87</v>
      </c>
      <c r="W308" s="78">
        <v>30.87</v>
      </c>
      <c r="X308" s="79">
        <f t="shared" si="359"/>
        <v>4.9392000000000005</v>
      </c>
      <c r="Y308" s="79">
        <f t="shared" si="361"/>
        <v>35.809200000000004</v>
      </c>
      <c r="AA308" s="57"/>
      <c r="AB308" s="58"/>
      <c r="AC308" s="59"/>
      <c r="AD308" s="59"/>
    </row>
    <row r="309" spans="1:30" ht="60" customHeight="1">
      <c r="A309" s="76">
        <v>42276</v>
      </c>
      <c r="B309" s="76">
        <v>42278</v>
      </c>
      <c r="C309" s="77" t="s">
        <v>88</v>
      </c>
      <c r="D309" s="78">
        <v>29.860000000000003</v>
      </c>
      <c r="E309" s="79">
        <f t="shared" ref="E309:E315" si="362">+D309*16%</f>
        <v>4.7776000000000005</v>
      </c>
      <c r="F309" s="79">
        <f t="shared" si="358"/>
        <v>34.637600000000006</v>
      </c>
      <c r="H309" s="80"/>
      <c r="I309" s="78"/>
      <c r="J309" s="79"/>
      <c r="K309" s="79"/>
      <c r="M309" s="76">
        <v>42276</v>
      </c>
      <c r="N309" s="76">
        <v>42278</v>
      </c>
      <c r="O309" s="77" t="s">
        <v>89</v>
      </c>
      <c r="P309" s="78">
        <v>27.5</v>
      </c>
      <c r="Q309" s="79">
        <f t="shared" ref="Q309:Q315" si="363">+P309*16%</f>
        <v>4.4000000000000004</v>
      </c>
      <c r="R309" s="79">
        <f t="shared" si="360"/>
        <v>31.9</v>
      </c>
      <c r="S309" s="129"/>
      <c r="T309" s="76">
        <v>42276</v>
      </c>
      <c r="U309" s="76">
        <v>42278</v>
      </c>
      <c r="V309" s="80" t="s">
        <v>90</v>
      </c>
      <c r="W309" s="78">
        <v>31.720000000000002</v>
      </c>
      <c r="X309" s="79">
        <f t="shared" si="359"/>
        <v>5.0752000000000006</v>
      </c>
      <c r="Y309" s="79">
        <f t="shared" si="361"/>
        <v>36.795200000000001</v>
      </c>
      <c r="AA309" s="57"/>
      <c r="AB309" s="58"/>
      <c r="AC309" s="59"/>
      <c r="AD309" s="59"/>
    </row>
    <row r="310" spans="1:30" ht="60" customHeight="1">
      <c r="A310" s="76">
        <v>42279</v>
      </c>
      <c r="B310" s="76">
        <v>42282</v>
      </c>
      <c r="C310" s="77" t="s">
        <v>88</v>
      </c>
      <c r="D310" s="78">
        <v>29.63</v>
      </c>
      <c r="E310" s="79">
        <f t="shared" si="362"/>
        <v>4.7408000000000001</v>
      </c>
      <c r="F310" s="79">
        <f t="shared" si="358"/>
        <v>34.370800000000003</v>
      </c>
      <c r="H310" s="80"/>
      <c r="I310" s="78"/>
      <c r="J310" s="79"/>
      <c r="K310" s="79"/>
      <c r="M310" s="76">
        <v>42279</v>
      </c>
      <c r="N310" s="76">
        <v>42282</v>
      </c>
      <c r="O310" s="77" t="s">
        <v>89</v>
      </c>
      <c r="P310" s="78">
        <v>27.5</v>
      </c>
      <c r="Q310" s="79">
        <f t="shared" si="363"/>
        <v>4.4000000000000004</v>
      </c>
      <c r="R310" s="79">
        <f t="shared" si="360"/>
        <v>31.9</v>
      </c>
      <c r="S310" s="129"/>
      <c r="T310" s="76">
        <v>42279</v>
      </c>
      <c r="U310" s="76">
        <v>42282</v>
      </c>
      <c r="V310" s="80" t="s">
        <v>90</v>
      </c>
      <c r="W310" s="78">
        <v>31.49</v>
      </c>
      <c r="X310" s="79">
        <f t="shared" si="359"/>
        <v>5.0384000000000002</v>
      </c>
      <c r="Y310" s="79">
        <f t="shared" si="361"/>
        <v>36.528399999999998</v>
      </c>
      <c r="AA310" s="57"/>
      <c r="AB310" s="58"/>
      <c r="AC310" s="59"/>
      <c r="AD310" s="59"/>
    </row>
    <row r="311" spans="1:30" ht="60" customHeight="1">
      <c r="A311" s="76">
        <v>42283</v>
      </c>
      <c r="B311" s="76">
        <v>42285</v>
      </c>
      <c r="C311" s="77" t="s">
        <v>88</v>
      </c>
      <c r="D311" s="78">
        <v>29.390000000000004</v>
      </c>
      <c r="E311" s="79">
        <f t="shared" si="362"/>
        <v>4.7024000000000008</v>
      </c>
      <c r="F311" s="79">
        <f t="shared" ref="F311:F316" si="364">+D311+E311</f>
        <v>34.092400000000005</v>
      </c>
      <c r="H311" s="80"/>
      <c r="I311" s="78"/>
      <c r="J311" s="79"/>
      <c r="K311" s="79"/>
      <c r="M311" s="76">
        <v>42283</v>
      </c>
      <c r="N311" s="76">
        <v>42285</v>
      </c>
      <c r="O311" s="77" t="s">
        <v>89</v>
      </c>
      <c r="P311" s="78">
        <v>27.5</v>
      </c>
      <c r="Q311" s="79">
        <f t="shared" si="363"/>
        <v>4.4000000000000004</v>
      </c>
      <c r="R311" s="79">
        <f t="shared" si="360"/>
        <v>31.9</v>
      </c>
      <c r="S311" s="129"/>
      <c r="T311" s="76">
        <v>42283</v>
      </c>
      <c r="U311" s="76">
        <v>42285</v>
      </c>
      <c r="V311" s="80" t="s">
        <v>90</v>
      </c>
      <c r="W311" s="78">
        <v>31.250000000000004</v>
      </c>
      <c r="X311" s="79">
        <f t="shared" si="359"/>
        <v>5.0000000000000009</v>
      </c>
      <c r="Y311" s="79">
        <f t="shared" si="361"/>
        <v>36.250000000000007</v>
      </c>
      <c r="AA311" s="57"/>
      <c r="AB311" s="58"/>
      <c r="AC311" s="59"/>
      <c r="AD311" s="59"/>
    </row>
    <row r="312" spans="1:30" ht="60" customHeight="1">
      <c r="A312" s="76">
        <v>42286</v>
      </c>
      <c r="B312" s="76">
        <v>42290</v>
      </c>
      <c r="C312" s="77" t="s">
        <v>88</v>
      </c>
      <c r="D312" s="78">
        <v>32.590000000000003</v>
      </c>
      <c r="E312" s="79">
        <f t="shared" si="362"/>
        <v>5.2144000000000004</v>
      </c>
      <c r="F312" s="79">
        <f t="shared" si="364"/>
        <v>37.804400000000001</v>
      </c>
      <c r="H312" s="80"/>
      <c r="I312" s="78"/>
      <c r="J312" s="79"/>
      <c r="K312" s="79"/>
      <c r="M312" s="76">
        <v>42286</v>
      </c>
      <c r="N312" s="76">
        <v>42290</v>
      </c>
      <c r="O312" s="77" t="s">
        <v>89</v>
      </c>
      <c r="P312" s="78">
        <v>27.5</v>
      </c>
      <c r="Q312" s="79">
        <f t="shared" si="363"/>
        <v>4.4000000000000004</v>
      </c>
      <c r="R312" s="79">
        <f t="shared" ref="R312:R317" si="365">+P312+Q312</f>
        <v>31.9</v>
      </c>
      <c r="S312" s="129"/>
      <c r="T312" s="76">
        <v>42286</v>
      </c>
      <c r="U312" s="76">
        <v>42290</v>
      </c>
      <c r="V312" s="80" t="s">
        <v>90</v>
      </c>
      <c r="W312" s="78">
        <v>34.450000000000003</v>
      </c>
      <c r="X312" s="79">
        <f t="shared" ref="X312:X317" si="366">+W312*16%</f>
        <v>5.5120000000000005</v>
      </c>
      <c r="Y312" s="79">
        <f t="shared" si="361"/>
        <v>39.962000000000003</v>
      </c>
      <c r="AA312" s="57"/>
      <c r="AB312" s="58"/>
      <c r="AC312" s="59"/>
      <c r="AD312" s="59"/>
    </row>
    <row r="313" spans="1:30" ht="60" customHeight="1">
      <c r="A313" s="76">
        <v>42291</v>
      </c>
      <c r="B313" s="76">
        <v>42292</v>
      </c>
      <c r="C313" s="77" t="s">
        <v>88</v>
      </c>
      <c r="D313" s="78">
        <v>31.12</v>
      </c>
      <c r="E313" s="79">
        <f t="shared" si="362"/>
        <v>4.9792000000000005</v>
      </c>
      <c r="F313" s="79">
        <f t="shared" si="364"/>
        <v>36.099200000000003</v>
      </c>
      <c r="H313" s="80"/>
      <c r="I313" s="78"/>
      <c r="J313" s="79"/>
      <c r="K313" s="79"/>
      <c r="M313" s="76">
        <v>42291</v>
      </c>
      <c r="N313" s="76">
        <v>42292</v>
      </c>
      <c r="O313" s="77" t="s">
        <v>89</v>
      </c>
      <c r="P313" s="78">
        <v>27.5</v>
      </c>
      <c r="Q313" s="79">
        <f t="shared" si="363"/>
        <v>4.4000000000000004</v>
      </c>
      <c r="R313" s="79">
        <f t="shared" si="365"/>
        <v>31.9</v>
      </c>
      <c r="S313" s="129"/>
      <c r="T313" s="76">
        <v>42291</v>
      </c>
      <c r="U313" s="76">
        <v>42292</v>
      </c>
      <c r="V313" s="80" t="s">
        <v>90</v>
      </c>
      <c r="W313" s="78">
        <v>32.980000000000004</v>
      </c>
      <c r="X313" s="79">
        <f t="shared" si="366"/>
        <v>5.2768000000000006</v>
      </c>
      <c r="Y313" s="79">
        <f t="shared" ref="Y313:Y318" si="367">+W313+X313</f>
        <v>38.256800000000005</v>
      </c>
      <c r="AA313" s="57"/>
      <c r="AB313" s="58"/>
      <c r="AC313" s="59"/>
      <c r="AD313" s="59"/>
    </row>
    <row r="314" spans="1:30" ht="60" customHeight="1">
      <c r="A314" s="76">
        <v>42293</v>
      </c>
      <c r="B314" s="76">
        <v>42296</v>
      </c>
      <c r="C314" s="77" t="s">
        <v>88</v>
      </c>
      <c r="D314" s="78">
        <v>30.41</v>
      </c>
      <c r="E314" s="79">
        <f t="shared" si="362"/>
        <v>4.8655999999999997</v>
      </c>
      <c r="F314" s="79">
        <f t="shared" si="364"/>
        <v>35.275599999999997</v>
      </c>
      <c r="H314" s="80"/>
      <c r="I314" s="78"/>
      <c r="J314" s="79"/>
      <c r="K314" s="79"/>
      <c r="M314" s="76">
        <v>42293</v>
      </c>
      <c r="N314" s="76">
        <v>42296</v>
      </c>
      <c r="O314" s="77" t="s">
        <v>89</v>
      </c>
      <c r="P314" s="78">
        <v>27.5</v>
      </c>
      <c r="Q314" s="79">
        <f t="shared" si="363"/>
        <v>4.4000000000000004</v>
      </c>
      <c r="R314" s="79">
        <f t="shared" si="365"/>
        <v>31.9</v>
      </c>
      <c r="S314" s="129"/>
      <c r="T314" s="76">
        <v>42293</v>
      </c>
      <c r="U314" s="76">
        <v>42296</v>
      </c>
      <c r="V314" s="80" t="s">
        <v>90</v>
      </c>
      <c r="W314" s="78">
        <v>32.269999999999996</v>
      </c>
      <c r="X314" s="79">
        <f t="shared" si="366"/>
        <v>5.1631999999999998</v>
      </c>
      <c r="Y314" s="79">
        <f t="shared" si="367"/>
        <v>37.433199999999999</v>
      </c>
      <c r="AA314" s="57"/>
      <c r="AB314" s="58"/>
      <c r="AC314" s="59"/>
      <c r="AD314" s="59"/>
    </row>
    <row r="315" spans="1:30" ht="60" customHeight="1">
      <c r="A315" s="76">
        <v>42297</v>
      </c>
      <c r="B315" s="76">
        <v>42299</v>
      </c>
      <c r="C315" s="77" t="s">
        <v>88</v>
      </c>
      <c r="D315" s="78">
        <v>31.720000000000002</v>
      </c>
      <c r="E315" s="79">
        <f t="shared" si="362"/>
        <v>5.0752000000000006</v>
      </c>
      <c r="F315" s="79">
        <f t="shared" si="364"/>
        <v>36.795200000000001</v>
      </c>
      <c r="H315" s="80"/>
      <c r="I315" s="78"/>
      <c r="J315" s="79"/>
      <c r="K315" s="79"/>
      <c r="M315" s="76">
        <v>42297</v>
      </c>
      <c r="N315" s="76">
        <v>42299</v>
      </c>
      <c r="O315" s="77" t="s">
        <v>89</v>
      </c>
      <c r="P315" s="78">
        <v>27.5</v>
      </c>
      <c r="Q315" s="79">
        <f t="shared" si="363"/>
        <v>4.4000000000000004</v>
      </c>
      <c r="R315" s="79">
        <f t="shared" si="365"/>
        <v>31.9</v>
      </c>
      <c r="S315" s="129"/>
      <c r="T315" s="76">
        <v>42297</v>
      </c>
      <c r="U315" s="76">
        <v>42299</v>
      </c>
      <c r="V315" s="80" t="s">
        <v>90</v>
      </c>
      <c r="W315" s="78">
        <v>33.58</v>
      </c>
      <c r="X315" s="79">
        <f t="shared" si="366"/>
        <v>5.3727999999999998</v>
      </c>
      <c r="Y315" s="79">
        <f t="shared" si="367"/>
        <v>38.952799999999996</v>
      </c>
      <c r="AA315" s="57"/>
      <c r="AB315" s="58"/>
      <c r="AC315" s="59"/>
      <c r="AD315" s="59"/>
    </row>
    <row r="316" spans="1:30" ht="60" customHeight="1">
      <c r="A316" s="76">
        <v>42300</v>
      </c>
      <c r="B316" s="76">
        <v>42303</v>
      </c>
      <c r="C316" s="77" t="s">
        <v>88</v>
      </c>
      <c r="D316" s="78">
        <v>29.110000000000003</v>
      </c>
      <c r="E316" s="79">
        <f t="shared" ref="E316:E321" si="368">+D316*16%</f>
        <v>4.6576000000000004</v>
      </c>
      <c r="F316" s="79">
        <f t="shared" si="364"/>
        <v>33.767600000000002</v>
      </c>
      <c r="H316" s="80"/>
      <c r="I316" s="78"/>
      <c r="J316" s="79"/>
      <c r="K316" s="79"/>
      <c r="M316" s="76">
        <v>42300</v>
      </c>
      <c r="N316" s="76">
        <v>42303</v>
      </c>
      <c r="O316" s="77" t="s">
        <v>89</v>
      </c>
      <c r="P316" s="78">
        <v>27.5</v>
      </c>
      <c r="Q316" s="79">
        <f t="shared" ref="Q316:Q321" si="369">+P316*16%</f>
        <v>4.4000000000000004</v>
      </c>
      <c r="R316" s="79">
        <f t="shared" si="365"/>
        <v>31.9</v>
      </c>
      <c r="S316" s="129"/>
      <c r="T316" s="76">
        <v>42300</v>
      </c>
      <c r="U316" s="76">
        <v>42303</v>
      </c>
      <c r="V316" s="80" t="s">
        <v>90</v>
      </c>
      <c r="W316" s="78">
        <v>30.970000000000002</v>
      </c>
      <c r="X316" s="79">
        <f t="shared" si="366"/>
        <v>4.9552000000000005</v>
      </c>
      <c r="Y316" s="79">
        <f t="shared" si="367"/>
        <v>35.925200000000004</v>
      </c>
      <c r="AA316" s="57"/>
      <c r="AB316" s="58"/>
      <c r="AC316" s="59"/>
      <c r="AD316" s="59"/>
    </row>
    <row r="317" spans="1:30" ht="60" customHeight="1">
      <c r="A317" s="76">
        <v>42304</v>
      </c>
      <c r="B317" s="76">
        <v>42306</v>
      </c>
      <c r="C317" s="77" t="s">
        <v>88</v>
      </c>
      <c r="D317" s="78">
        <v>29.250000000000004</v>
      </c>
      <c r="E317" s="79">
        <f t="shared" si="368"/>
        <v>4.6800000000000006</v>
      </c>
      <c r="F317" s="79">
        <f t="shared" ref="F317:F322" si="370">+D317+E317</f>
        <v>33.930000000000007</v>
      </c>
      <c r="H317" s="80"/>
      <c r="I317" s="78"/>
      <c r="J317" s="79"/>
      <c r="K317" s="79"/>
      <c r="M317" s="76">
        <v>42304</v>
      </c>
      <c r="N317" s="76">
        <v>42306</v>
      </c>
      <c r="O317" s="77" t="s">
        <v>89</v>
      </c>
      <c r="P317" s="78">
        <v>27.5</v>
      </c>
      <c r="Q317" s="79">
        <f t="shared" si="369"/>
        <v>4.4000000000000004</v>
      </c>
      <c r="R317" s="79">
        <f t="shared" si="365"/>
        <v>31.9</v>
      </c>
      <c r="S317" s="129"/>
      <c r="T317" s="76">
        <v>42304</v>
      </c>
      <c r="U317" s="76">
        <v>42306</v>
      </c>
      <c r="V317" s="80" t="s">
        <v>90</v>
      </c>
      <c r="W317" s="78">
        <v>31.110000000000003</v>
      </c>
      <c r="X317" s="79">
        <f t="shared" si="366"/>
        <v>4.9776000000000007</v>
      </c>
      <c r="Y317" s="79">
        <f t="shared" si="367"/>
        <v>36.087600000000002</v>
      </c>
      <c r="AA317" s="57"/>
      <c r="AB317" s="58"/>
      <c r="AC317" s="59"/>
      <c r="AD317" s="59"/>
    </row>
    <row r="318" spans="1:30" ht="60" customHeight="1">
      <c r="A318" s="76">
        <v>42307</v>
      </c>
      <c r="B318" s="76">
        <v>42308</v>
      </c>
      <c r="C318" s="77" t="s">
        <v>88</v>
      </c>
      <c r="D318" s="78">
        <v>30.31</v>
      </c>
      <c r="E318" s="79">
        <f t="shared" si="368"/>
        <v>4.8495999999999997</v>
      </c>
      <c r="F318" s="79">
        <f t="shared" si="370"/>
        <v>35.159599999999998</v>
      </c>
      <c r="H318" s="80"/>
      <c r="I318" s="78"/>
      <c r="J318" s="79"/>
      <c r="K318" s="79"/>
      <c r="M318" s="76">
        <v>42307</v>
      </c>
      <c r="N318" s="76">
        <v>42308</v>
      </c>
      <c r="O318" s="77" t="s">
        <v>89</v>
      </c>
      <c r="P318" s="78">
        <v>27.5</v>
      </c>
      <c r="Q318" s="79">
        <f t="shared" si="369"/>
        <v>4.4000000000000004</v>
      </c>
      <c r="R318" s="79">
        <f t="shared" ref="R318:R323" si="371">+P318+Q318</f>
        <v>31.9</v>
      </c>
      <c r="S318" s="129"/>
      <c r="T318" s="76">
        <v>42307</v>
      </c>
      <c r="U318" s="76">
        <v>42308</v>
      </c>
      <c r="V318" s="80" t="s">
        <v>90</v>
      </c>
      <c r="W318" s="78">
        <v>32.17</v>
      </c>
      <c r="X318" s="79">
        <f t="shared" ref="X318:X324" si="372">+W318*16%</f>
        <v>5.1472000000000007</v>
      </c>
      <c r="Y318" s="79">
        <f t="shared" si="367"/>
        <v>37.3172</v>
      </c>
      <c r="AA318" s="57"/>
      <c r="AB318" s="58"/>
      <c r="AC318" s="59"/>
      <c r="AD318" s="59"/>
    </row>
    <row r="319" spans="1:30" ht="60" customHeight="1">
      <c r="A319" s="76">
        <v>42309</v>
      </c>
      <c r="B319" s="76">
        <v>42311</v>
      </c>
      <c r="C319" s="77" t="s">
        <v>91</v>
      </c>
      <c r="D319" s="78">
        <v>31.619999999999997</v>
      </c>
      <c r="E319" s="79">
        <f t="shared" si="368"/>
        <v>5.0591999999999997</v>
      </c>
      <c r="F319" s="79">
        <f t="shared" si="370"/>
        <v>36.679199999999994</v>
      </c>
      <c r="H319" s="80"/>
      <c r="I319" s="78"/>
      <c r="J319" s="79"/>
      <c r="K319" s="79"/>
      <c r="M319" s="76">
        <v>42309</v>
      </c>
      <c r="N319" s="76">
        <v>42311</v>
      </c>
      <c r="O319" s="77" t="s">
        <v>92</v>
      </c>
      <c r="P319" s="78">
        <v>32.049999999999997</v>
      </c>
      <c r="Q319" s="79">
        <f t="shared" si="369"/>
        <v>5.1279999999999992</v>
      </c>
      <c r="R319" s="79">
        <f t="shared" si="371"/>
        <v>37.177999999999997</v>
      </c>
      <c r="S319" s="129"/>
      <c r="T319" s="76">
        <v>42309</v>
      </c>
      <c r="U319" s="76">
        <v>42311</v>
      </c>
      <c r="V319" s="80" t="s">
        <v>93</v>
      </c>
      <c r="W319" s="78">
        <v>32.17</v>
      </c>
      <c r="X319" s="79">
        <f t="shared" si="372"/>
        <v>5.1472000000000007</v>
      </c>
      <c r="Y319" s="79">
        <f t="shared" ref="Y319:Y324" si="373">+W319+X319</f>
        <v>37.3172</v>
      </c>
      <c r="AA319" s="57"/>
      <c r="AB319" s="58"/>
      <c r="AC319" s="59"/>
      <c r="AD319" s="59"/>
    </row>
    <row r="320" spans="1:30" ht="60" customHeight="1">
      <c r="A320" s="76">
        <v>42312</v>
      </c>
      <c r="B320" s="76">
        <v>42313</v>
      </c>
      <c r="C320" s="77" t="s">
        <v>91</v>
      </c>
      <c r="D320" s="78">
        <v>31.36</v>
      </c>
      <c r="E320" s="79">
        <f t="shared" si="368"/>
        <v>5.0175999999999998</v>
      </c>
      <c r="F320" s="79">
        <f t="shared" si="370"/>
        <v>36.377600000000001</v>
      </c>
      <c r="H320" s="80"/>
      <c r="I320" s="78"/>
      <c r="J320" s="79"/>
      <c r="K320" s="79"/>
      <c r="M320" s="76">
        <v>42312</v>
      </c>
      <c r="N320" s="76">
        <v>42313</v>
      </c>
      <c r="O320" s="77" t="s">
        <v>92</v>
      </c>
      <c r="P320" s="78">
        <v>31.79</v>
      </c>
      <c r="Q320" s="79">
        <f t="shared" si="369"/>
        <v>5.0864000000000003</v>
      </c>
      <c r="R320" s="79">
        <f t="shared" si="371"/>
        <v>36.876399999999997</v>
      </c>
      <c r="S320" s="129"/>
      <c r="T320" s="76">
        <v>42312</v>
      </c>
      <c r="U320" s="76">
        <v>42313</v>
      </c>
      <c r="V320" s="80" t="s">
        <v>93</v>
      </c>
      <c r="W320" s="78">
        <v>31.91</v>
      </c>
      <c r="X320" s="79">
        <f t="shared" si="372"/>
        <v>5.1055999999999999</v>
      </c>
      <c r="Y320" s="79">
        <f t="shared" si="373"/>
        <v>37.015599999999999</v>
      </c>
      <c r="AA320" s="57"/>
      <c r="AB320" s="58"/>
      <c r="AC320" s="59"/>
      <c r="AD320" s="59"/>
    </row>
    <row r="321" spans="1:30" ht="60" customHeight="1">
      <c r="A321" s="76">
        <v>42314</v>
      </c>
      <c r="B321" s="76">
        <v>42317</v>
      </c>
      <c r="C321" s="77" t="s">
        <v>91</v>
      </c>
      <c r="D321" s="78">
        <v>31.15</v>
      </c>
      <c r="E321" s="79">
        <f t="shared" si="368"/>
        <v>4.984</v>
      </c>
      <c r="F321" s="79">
        <f t="shared" si="370"/>
        <v>36.134</v>
      </c>
      <c r="H321" s="80"/>
      <c r="I321" s="78"/>
      <c r="J321" s="79"/>
      <c r="K321" s="79"/>
      <c r="M321" s="76">
        <v>42314</v>
      </c>
      <c r="N321" s="76">
        <v>42317</v>
      </c>
      <c r="O321" s="77" t="s">
        <v>92</v>
      </c>
      <c r="P321" s="78">
        <v>31.58</v>
      </c>
      <c r="Q321" s="79">
        <f t="shared" si="369"/>
        <v>5.0527999999999995</v>
      </c>
      <c r="R321" s="79">
        <f t="shared" si="371"/>
        <v>36.632799999999996</v>
      </c>
      <c r="S321" s="129"/>
      <c r="T321" s="76">
        <v>42314</v>
      </c>
      <c r="U321" s="76">
        <v>42317</v>
      </c>
      <c r="V321" s="80" t="s">
        <v>93</v>
      </c>
      <c r="W321" s="78">
        <v>31.7</v>
      </c>
      <c r="X321" s="79">
        <f t="shared" si="372"/>
        <v>5.0720000000000001</v>
      </c>
      <c r="Y321" s="79">
        <f t="shared" si="373"/>
        <v>36.771999999999998</v>
      </c>
      <c r="AA321" s="57"/>
      <c r="AB321" s="58"/>
      <c r="AC321" s="59"/>
      <c r="AD321" s="59"/>
    </row>
    <row r="322" spans="1:30" ht="60" customHeight="1">
      <c r="A322" s="76">
        <v>42318</v>
      </c>
      <c r="B322" s="76">
        <v>42320</v>
      </c>
      <c r="C322" s="77" t="s">
        <v>91</v>
      </c>
      <c r="D322" s="78">
        <v>29.990000000000002</v>
      </c>
      <c r="E322" s="79">
        <f t="shared" ref="E322:E328" si="374">+D322*16%</f>
        <v>4.7984</v>
      </c>
      <c r="F322" s="79">
        <f t="shared" si="370"/>
        <v>34.788400000000003</v>
      </c>
      <c r="H322" s="80"/>
      <c r="I322" s="78"/>
      <c r="J322" s="79"/>
      <c r="K322" s="79"/>
      <c r="M322" s="76">
        <v>42318</v>
      </c>
      <c r="N322" s="76">
        <v>42320</v>
      </c>
      <c r="O322" s="77" t="s">
        <v>92</v>
      </c>
      <c r="P322" s="78">
        <v>30.42</v>
      </c>
      <c r="Q322" s="79">
        <f t="shared" ref="Q322:Q328" si="375">+P322*16%</f>
        <v>4.8672000000000004</v>
      </c>
      <c r="R322" s="79">
        <f t="shared" si="371"/>
        <v>35.287199999999999</v>
      </c>
      <c r="S322" s="129"/>
      <c r="T322" s="76">
        <v>42318</v>
      </c>
      <c r="U322" s="76">
        <v>42320</v>
      </c>
      <c r="V322" s="80" t="s">
        <v>93</v>
      </c>
      <c r="W322" s="78">
        <v>30.540000000000003</v>
      </c>
      <c r="X322" s="79">
        <f t="shared" si="372"/>
        <v>4.886400000000001</v>
      </c>
      <c r="Y322" s="79">
        <f t="shared" si="373"/>
        <v>35.426400000000001</v>
      </c>
      <c r="AA322" s="57"/>
      <c r="AB322" s="58"/>
      <c r="AC322" s="59"/>
      <c r="AD322" s="59"/>
    </row>
    <row r="323" spans="1:30" ht="60" customHeight="1">
      <c r="A323" s="76">
        <v>42321</v>
      </c>
      <c r="B323" s="76">
        <v>42325</v>
      </c>
      <c r="C323" s="77" t="s">
        <v>91</v>
      </c>
      <c r="D323" s="78">
        <v>28.380000000000003</v>
      </c>
      <c r="E323" s="79">
        <f t="shared" si="374"/>
        <v>4.5408000000000008</v>
      </c>
      <c r="F323" s="79">
        <f t="shared" ref="F323:F328" si="376">+D323+E323</f>
        <v>32.9208</v>
      </c>
      <c r="H323" s="80"/>
      <c r="I323" s="78"/>
      <c r="J323" s="79"/>
      <c r="K323" s="79"/>
      <c r="M323" s="76">
        <v>42321</v>
      </c>
      <c r="N323" s="76">
        <v>42325</v>
      </c>
      <c r="O323" s="77" t="s">
        <v>92</v>
      </c>
      <c r="P323" s="78">
        <v>28.810000000000002</v>
      </c>
      <c r="Q323" s="79">
        <f t="shared" si="375"/>
        <v>4.6096000000000004</v>
      </c>
      <c r="R323" s="79">
        <f t="shared" si="371"/>
        <v>33.419600000000003</v>
      </c>
      <c r="S323" s="129"/>
      <c r="T323" s="76">
        <v>42321</v>
      </c>
      <c r="U323" s="76">
        <v>42325</v>
      </c>
      <c r="V323" s="80" t="s">
        <v>93</v>
      </c>
      <c r="W323" s="78">
        <v>28.930000000000003</v>
      </c>
      <c r="X323" s="79">
        <f t="shared" si="372"/>
        <v>4.6288000000000009</v>
      </c>
      <c r="Y323" s="79">
        <f t="shared" si="373"/>
        <v>33.558800000000005</v>
      </c>
      <c r="AA323" s="57"/>
      <c r="AB323" s="58"/>
      <c r="AC323" s="59"/>
      <c r="AD323" s="59"/>
    </row>
    <row r="324" spans="1:30" ht="60" customHeight="1">
      <c r="A324" s="76">
        <v>42326</v>
      </c>
      <c r="B324" s="76">
        <v>42327</v>
      </c>
      <c r="C324" s="77" t="s">
        <v>91</v>
      </c>
      <c r="D324" s="78">
        <v>27.5</v>
      </c>
      <c r="E324" s="79">
        <f t="shared" si="374"/>
        <v>4.4000000000000004</v>
      </c>
      <c r="F324" s="79">
        <f t="shared" si="376"/>
        <v>31.9</v>
      </c>
      <c r="H324" s="80"/>
      <c r="I324" s="78"/>
      <c r="J324" s="79"/>
      <c r="K324" s="79"/>
      <c r="M324" s="76">
        <v>42326</v>
      </c>
      <c r="N324" s="76">
        <v>42327</v>
      </c>
      <c r="O324" s="77" t="s">
        <v>92</v>
      </c>
      <c r="P324" s="78">
        <v>27.560000000000002</v>
      </c>
      <c r="Q324" s="79">
        <f t="shared" si="375"/>
        <v>4.4096000000000002</v>
      </c>
      <c r="R324" s="79">
        <f t="shared" ref="R324:R329" si="377">+P324+Q324</f>
        <v>31.969600000000003</v>
      </c>
      <c r="S324" s="129"/>
      <c r="T324" s="76">
        <v>42326</v>
      </c>
      <c r="U324" s="76">
        <v>42327</v>
      </c>
      <c r="V324" s="80" t="s">
        <v>93</v>
      </c>
      <c r="W324" s="78">
        <v>27.680000000000003</v>
      </c>
      <c r="X324" s="79">
        <f t="shared" si="372"/>
        <v>4.4288000000000007</v>
      </c>
      <c r="Y324" s="79">
        <f t="shared" si="373"/>
        <v>32.108800000000002</v>
      </c>
      <c r="AA324" s="57"/>
      <c r="AB324" s="58"/>
      <c r="AC324" s="59"/>
      <c r="AD324" s="59"/>
    </row>
    <row r="325" spans="1:30" ht="60" customHeight="1">
      <c r="A325" s="76">
        <v>42328</v>
      </c>
      <c r="B325" s="76">
        <v>42331</v>
      </c>
      <c r="C325" s="77" t="s">
        <v>91</v>
      </c>
      <c r="D325" s="78">
        <v>27.5</v>
      </c>
      <c r="E325" s="79">
        <f t="shared" si="374"/>
        <v>4.4000000000000004</v>
      </c>
      <c r="F325" s="79">
        <f t="shared" si="376"/>
        <v>31.9</v>
      </c>
      <c r="H325" s="80"/>
      <c r="I325" s="78"/>
      <c r="J325" s="79"/>
      <c r="K325" s="79"/>
      <c r="M325" s="76">
        <v>42328</v>
      </c>
      <c r="N325" s="76">
        <v>42331</v>
      </c>
      <c r="O325" s="77" t="s">
        <v>92</v>
      </c>
      <c r="P325" s="78">
        <v>27.5</v>
      </c>
      <c r="Q325" s="79">
        <f t="shared" si="375"/>
        <v>4.4000000000000004</v>
      </c>
      <c r="R325" s="79">
        <f t="shared" si="377"/>
        <v>31.9</v>
      </c>
      <c r="S325" s="129"/>
      <c r="T325" s="76">
        <v>42328</v>
      </c>
      <c r="U325" s="76">
        <v>42331</v>
      </c>
      <c r="V325" s="80" t="s">
        <v>93</v>
      </c>
      <c r="W325" s="78">
        <v>27.5</v>
      </c>
      <c r="X325" s="79">
        <f t="shared" ref="X325:X337" si="378">+W325*16%</f>
        <v>4.4000000000000004</v>
      </c>
      <c r="Y325" s="79">
        <f t="shared" ref="Y325:Y337" si="379">+W325+X325</f>
        <v>31.9</v>
      </c>
      <c r="AA325" s="57"/>
      <c r="AB325" s="58"/>
      <c r="AC325" s="59"/>
      <c r="AD325" s="59"/>
    </row>
    <row r="326" spans="1:30" ht="60" customHeight="1">
      <c r="A326" s="76">
        <v>42332</v>
      </c>
      <c r="B326" s="76">
        <v>42334</v>
      </c>
      <c r="C326" s="77" t="s">
        <v>91</v>
      </c>
      <c r="D326" s="78">
        <v>27.5</v>
      </c>
      <c r="E326" s="79">
        <f t="shared" si="374"/>
        <v>4.4000000000000004</v>
      </c>
      <c r="F326" s="79">
        <f t="shared" si="376"/>
        <v>31.9</v>
      </c>
      <c r="H326" s="80"/>
      <c r="I326" s="78"/>
      <c r="J326" s="79"/>
      <c r="K326" s="79"/>
      <c r="M326" s="76">
        <v>42332</v>
      </c>
      <c r="N326" s="76">
        <v>42334</v>
      </c>
      <c r="O326" s="77" t="s">
        <v>92</v>
      </c>
      <c r="P326" s="78">
        <v>27.659999999999997</v>
      </c>
      <c r="Q326" s="79">
        <f t="shared" si="375"/>
        <v>4.4255999999999993</v>
      </c>
      <c r="R326" s="79">
        <f t="shared" si="377"/>
        <v>32.085599999999999</v>
      </c>
      <c r="S326" s="129"/>
      <c r="T326" s="76">
        <v>42332</v>
      </c>
      <c r="U326" s="76">
        <v>42334</v>
      </c>
      <c r="V326" s="80" t="s">
        <v>93</v>
      </c>
      <c r="W326" s="78">
        <v>27.779999999999998</v>
      </c>
      <c r="X326" s="79">
        <f t="shared" si="378"/>
        <v>4.4447999999999999</v>
      </c>
      <c r="Y326" s="79">
        <f t="shared" si="379"/>
        <v>32.224799999999995</v>
      </c>
      <c r="AA326" s="57"/>
      <c r="AB326" s="58"/>
      <c r="AC326" s="59"/>
      <c r="AD326" s="59"/>
    </row>
    <row r="327" spans="1:30" ht="60" customHeight="1">
      <c r="A327" s="76">
        <v>42335</v>
      </c>
      <c r="B327" s="76">
        <v>42338</v>
      </c>
      <c r="C327" s="77" t="s">
        <v>91</v>
      </c>
      <c r="D327" s="78">
        <v>28.740000000000002</v>
      </c>
      <c r="E327" s="79">
        <f t="shared" si="374"/>
        <v>4.5984000000000007</v>
      </c>
      <c r="F327" s="79">
        <f t="shared" si="376"/>
        <v>33.3384</v>
      </c>
      <c r="H327" s="80"/>
      <c r="I327" s="78"/>
      <c r="J327" s="79"/>
      <c r="K327" s="79"/>
      <c r="M327" s="76">
        <v>42335</v>
      </c>
      <c r="N327" s="76">
        <v>42338</v>
      </c>
      <c r="O327" s="77" t="s">
        <v>92</v>
      </c>
      <c r="P327" s="78">
        <v>29.17</v>
      </c>
      <c r="Q327" s="79">
        <f t="shared" si="375"/>
        <v>4.6672000000000002</v>
      </c>
      <c r="R327" s="79">
        <f t="shared" si="377"/>
        <v>33.837200000000003</v>
      </c>
      <c r="S327" s="129"/>
      <c r="T327" s="76">
        <v>42335</v>
      </c>
      <c r="U327" s="76">
        <v>42338</v>
      </c>
      <c r="V327" s="80" t="s">
        <v>93</v>
      </c>
      <c r="W327" s="78">
        <v>29.290000000000003</v>
      </c>
      <c r="X327" s="79">
        <f t="shared" si="378"/>
        <v>4.6864000000000008</v>
      </c>
      <c r="Y327" s="79">
        <f t="shared" si="379"/>
        <v>33.976400000000005</v>
      </c>
      <c r="AA327" s="57"/>
      <c r="AB327" s="58"/>
      <c r="AC327" s="59"/>
      <c r="AD327" s="59"/>
    </row>
    <row r="328" spans="1:30" ht="60" customHeight="1">
      <c r="A328" s="76">
        <v>42339</v>
      </c>
      <c r="B328" s="76">
        <v>42341</v>
      </c>
      <c r="C328" s="77" t="s">
        <v>99</v>
      </c>
      <c r="D328" s="78">
        <v>28.740000000000002</v>
      </c>
      <c r="E328" s="79">
        <f t="shared" si="374"/>
        <v>4.5984000000000007</v>
      </c>
      <c r="F328" s="79">
        <f t="shared" si="376"/>
        <v>33.3384</v>
      </c>
      <c r="H328" s="80"/>
      <c r="I328" s="78"/>
      <c r="J328" s="79"/>
      <c r="K328" s="79"/>
      <c r="M328" s="76">
        <v>42339</v>
      </c>
      <c r="N328" s="76">
        <v>42341</v>
      </c>
      <c r="O328" s="77" t="s">
        <v>100</v>
      </c>
      <c r="P328" s="78">
        <v>29.17</v>
      </c>
      <c r="Q328" s="79">
        <f t="shared" si="375"/>
        <v>4.6672000000000002</v>
      </c>
      <c r="R328" s="79">
        <f t="shared" si="377"/>
        <v>33.837200000000003</v>
      </c>
      <c r="S328" s="129"/>
      <c r="T328" s="76">
        <v>42339</v>
      </c>
      <c r="U328" s="76">
        <v>42341</v>
      </c>
      <c r="V328" s="80" t="s">
        <v>101</v>
      </c>
      <c r="W328" s="78">
        <v>29.290000000000003</v>
      </c>
      <c r="X328" s="79">
        <f t="shared" si="378"/>
        <v>4.6864000000000008</v>
      </c>
      <c r="Y328" s="79">
        <f t="shared" si="379"/>
        <v>33.976400000000005</v>
      </c>
      <c r="AA328" s="57"/>
      <c r="AB328" s="58"/>
      <c r="AC328" s="59"/>
      <c r="AD328" s="59"/>
    </row>
    <row r="329" spans="1:30" ht="60" customHeight="1">
      <c r="A329" s="76">
        <v>42342</v>
      </c>
      <c r="B329" s="76">
        <v>42345</v>
      </c>
      <c r="C329" s="77" t="s">
        <v>99</v>
      </c>
      <c r="D329" s="78">
        <v>27.5</v>
      </c>
      <c r="E329" s="79">
        <f>+D329*16%</f>
        <v>4.4000000000000004</v>
      </c>
      <c r="F329" s="79">
        <f>+D329+E329</f>
        <v>31.9</v>
      </c>
      <c r="H329" s="80"/>
      <c r="I329" s="78"/>
      <c r="J329" s="79"/>
      <c r="K329" s="79"/>
      <c r="M329" s="76">
        <v>42342</v>
      </c>
      <c r="N329" s="76">
        <v>42345</v>
      </c>
      <c r="O329" s="77" t="s">
        <v>100</v>
      </c>
      <c r="P329" s="78">
        <v>27.5</v>
      </c>
      <c r="Q329" s="79">
        <f>+P329*16%</f>
        <v>4.4000000000000004</v>
      </c>
      <c r="R329" s="79">
        <f t="shared" si="377"/>
        <v>31.9</v>
      </c>
      <c r="S329" s="129"/>
      <c r="T329" s="76">
        <v>42342</v>
      </c>
      <c r="U329" s="76">
        <v>42345</v>
      </c>
      <c r="V329" s="80" t="s">
        <v>101</v>
      </c>
      <c r="W329" s="78">
        <v>27.5</v>
      </c>
      <c r="X329" s="79">
        <f t="shared" si="378"/>
        <v>4.4000000000000004</v>
      </c>
      <c r="Y329" s="79">
        <f t="shared" si="379"/>
        <v>31.9</v>
      </c>
      <c r="AA329" s="57"/>
      <c r="AB329" s="58"/>
      <c r="AC329" s="59"/>
      <c r="AD329" s="59"/>
    </row>
    <row r="330" spans="1:30" ht="60" customHeight="1">
      <c r="A330" s="76">
        <v>42346</v>
      </c>
      <c r="B330" s="76">
        <v>42348</v>
      </c>
      <c r="C330" s="77" t="s">
        <v>99</v>
      </c>
      <c r="D330" s="78">
        <v>27.5</v>
      </c>
      <c r="E330" s="79">
        <f t="shared" ref="E330:E337" si="380">+D330*16%</f>
        <v>4.4000000000000004</v>
      </c>
      <c r="F330" s="79">
        <f>+D330+E330</f>
        <v>31.9</v>
      </c>
      <c r="H330" s="80"/>
      <c r="I330" s="78"/>
      <c r="J330" s="79"/>
      <c r="K330" s="79"/>
      <c r="M330" s="76">
        <v>42346</v>
      </c>
      <c r="N330" s="76">
        <v>42348</v>
      </c>
      <c r="O330" s="77" t="s">
        <v>100</v>
      </c>
      <c r="P330" s="78">
        <v>27.5</v>
      </c>
      <c r="Q330" s="79">
        <f t="shared" ref="Q330:Q337" si="381">+P330*16%</f>
        <v>4.4000000000000004</v>
      </c>
      <c r="R330" s="79">
        <f>+P330+Q330</f>
        <v>31.9</v>
      </c>
      <c r="S330" s="129"/>
      <c r="T330" s="76">
        <v>42346</v>
      </c>
      <c r="U330" s="76">
        <v>42348</v>
      </c>
      <c r="V330" s="80" t="s">
        <v>101</v>
      </c>
      <c r="W330" s="78">
        <v>27.5</v>
      </c>
      <c r="X330" s="79">
        <f t="shared" si="378"/>
        <v>4.4000000000000004</v>
      </c>
      <c r="Y330" s="79">
        <f t="shared" si="379"/>
        <v>31.9</v>
      </c>
      <c r="AA330" s="57"/>
      <c r="AB330" s="58"/>
      <c r="AC330" s="59"/>
      <c r="AD330" s="59"/>
    </row>
    <row r="331" spans="1:30" ht="60" customHeight="1">
      <c r="A331" s="76">
        <v>42349</v>
      </c>
      <c r="B331" s="76">
        <v>42352</v>
      </c>
      <c r="C331" s="77" t="s">
        <v>99</v>
      </c>
      <c r="D331" s="78">
        <v>27.5</v>
      </c>
      <c r="E331" s="79">
        <f t="shared" si="380"/>
        <v>4.4000000000000004</v>
      </c>
      <c r="F331" s="79">
        <f>+D331+E331</f>
        <v>31.9</v>
      </c>
      <c r="H331" s="80"/>
      <c r="I331" s="78"/>
      <c r="J331" s="79"/>
      <c r="K331" s="79"/>
      <c r="M331" s="76">
        <v>42349</v>
      </c>
      <c r="N331" s="76">
        <v>42352</v>
      </c>
      <c r="O331" s="77" t="s">
        <v>100</v>
      </c>
      <c r="P331" s="78">
        <v>27.5</v>
      </c>
      <c r="Q331" s="79">
        <f t="shared" si="381"/>
        <v>4.4000000000000004</v>
      </c>
      <c r="R331" s="79">
        <f>+P331+Q331</f>
        <v>31.9</v>
      </c>
      <c r="S331" s="129"/>
      <c r="T331" s="76">
        <v>42349</v>
      </c>
      <c r="U331" s="76">
        <v>42352</v>
      </c>
      <c r="V331" s="80" t="s">
        <v>101</v>
      </c>
      <c r="W331" s="78">
        <v>27.5</v>
      </c>
      <c r="X331" s="79">
        <f t="shared" si="378"/>
        <v>4.4000000000000004</v>
      </c>
      <c r="Y331" s="79">
        <f t="shared" si="379"/>
        <v>31.9</v>
      </c>
      <c r="AA331" s="57"/>
      <c r="AB331" s="58"/>
      <c r="AC331" s="59"/>
      <c r="AD331" s="59"/>
    </row>
    <row r="332" spans="1:30" ht="60" customHeight="1">
      <c r="A332" s="76">
        <v>42353</v>
      </c>
      <c r="B332" s="76">
        <v>42355</v>
      </c>
      <c r="C332" s="77" t="s">
        <v>99</v>
      </c>
      <c r="D332" s="78">
        <v>27.5</v>
      </c>
      <c r="E332" s="79">
        <f t="shared" si="380"/>
        <v>4.4000000000000004</v>
      </c>
      <c r="F332" s="79">
        <f t="shared" ref="F332:F337" si="382">+D332+E332</f>
        <v>31.9</v>
      </c>
      <c r="H332" s="80"/>
      <c r="I332" s="78"/>
      <c r="J332" s="79"/>
      <c r="K332" s="79"/>
      <c r="M332" s="76">
        <v>42353</v>
      </c>
      <c r="N332" s="76">
        <v>42355</v>
      </c>
      <c r="O332" s="77" t="s">
        <v>100</v>
      </c>
      <c r="P332" s="78">
        <v>27.5</v>
      </c>
      <c r="Q332" s="79">
        <f t="shared" si="381"/>
        <v>4.4000000000000004</v>
      </c>
      <c r="R332" s="79">
        <f t="shared" ref="R332:R337" si="383">+P332+Q332</f>
        <v>31.9</v>
      </c>
      <c r="S332" s="129"/>
      <c r="T332" s="76">
        <v>42353</v>
      </c>
      <c r="U332" s="76">
        <v>42355</v>
      </c>
      <c r="V332" s="80" t="s">
        <v>101</v>
      </c>
      <c r="W332" s="78">
        <v>27.5</v>
      </c>
      <c r="X332" s="79">
        <f t="shared" si="378"/>
        <v>4.4000000000000004</v>
      </c>
      <c r="Y332" s="79">
        <f t="shared" si="379"/>
        <v>31.9</v>
      </c>
      <c r="AA332" s="57"/>
      <c r="AB332" s="58"/>
      <c r="AC332" s="59"/>
      <c r="AD332" s="59"/>
    </row>
    <row r="333" spans="1:30" ht="60" customHeight="1">
      <c r="A333" s="76">
        <v>42356</v>
      </c>
      <c r="B333" s="76">
        <v>42359</v>
      </c>
      <c r="C333" s="77" t="s">
        <v>99</v>
      </c>
      <c r="D333" s="78">
        <v>27.5</v>
      </c>
      <c r="E333" s="79">
        <f t="shared" si="380"/>
        <v>4.4000000000000004</v>
      </c>
      <c r="F333" s="79">
        <f t="shared" si="382"/>
        <v>31.9</v>
      </c>
      <c r="H333" s="80"/>
      <c r="I333" s="78"/>
      <c r="J333" s="79"/>
      <c r="K333" s="79"/>
      <c r="M333" s="76">
        <v>42356</v>
      </c>
      <c r="N333" s="76">
        <v>42359</v>
      </c>
      <c r="O333" s="77" t="s">
        <v>100</v>
      </c>
      <c r="P333" s="78">
        <v>27.5</v>
      </c>
      <c r="Q333" s="79">
        <f t="shared" si="381"/>
        <v>4.4000000000000004</v>
      </c>
      <c r="R333" s="79">
        <f t="shared" si="383"/>
        <v>31.9</v>
      </c>
      <c r="S333" s="129"/>
      <c r="T333" s="76">
        <v>42356</v>
      </c>
      <c r="U333" s="76">
        <v>42359</v>
      </c>
      <c r="V333" s="80" t="s">
        <v>101</v>
      </c>
      <c r="W333" s="78">
        <v>27.5</v>
      </c>
      <c r="X333" s="79">
        <f t="shared" si="378"/>
        <v>4.4000000000000004</v>
      </c>
      <c r="Y333" s="79">
        <f t="shared" si="379"/>
        <v>31.9</v>
      </c>
      <c r="AA333" s="57"/>
      <c r="AB333" s="58"/>
      <c r="AC333" s="59"/>
      <c r="AD333" s="59"/>
    </row>
    <row r="334" spans="1:30" ht="60" customHeight="1">
      <c r="A334" s="76">
        <v>42360</v>
      </c>
      <c r="B334" s="76">
        <v>42362</v>
      </c>
      <c r="C334" s="77" t="s">
        <v>99</v>
      </c>
      <c r="D334" s="78">
        <v>27.5</v>
      </c>
      <c r="E334" s="79">
        <f t="shared" si="380"/>
        <v>4.4000000000000004</v>
      </c>
      <c r="F334" s="79">
        <f t="shared" si="382"/>
        <v>31.9</v>
      </c>
      <c r="H334" s="80"/>
      <c r="I334" s="78"/>
      <c r="J334" s="79"/>
      <c r="K334" s="79"/>
      <c r="M334" s="76">
        <v>42360</v>
      </c>
      <c r="N334" s="76">
        <v>42362</v>
      </c>
      <c r="O334" s="77" t="s">
        <v>100</v>
      </c>
      <c r="P334" s="78">
        <v>27.5</v>
      </c>
      <c r="Q334" s="79">
        <f t="shared" si="381"/>
        <v>4.4000000000000004</v>
      </c>
      <c r="R334" s="79">
        <f t="shared" si="383"/>
        <v>31.9</v>
      </c>
      <c r="S334" s="129"/>
      <c r="T334" s="76">
        <v>42360</v>
      </c>
      <c r="U334" s="76">
        <v>42362</v>
      </c>
      <c r="V334" s="80" t="s">
        <v>101</v>
      </c>
      <c r="W334" s="78">
        <v>27.5</v>
      </c>
      <c r="X334" s="79">
        <f t="shared" si="378"/>
        <v>4.4000000000000004</v>
      </c>
      <c r="Y334" s="79">
        <f t="shared" si="379"/>
        <v>31.9</v>
      </c>
      <c r="AA334" s="57"/>
      <c r="AB334" s="58"/>
      <c r="AC334" s="59"/>
      <c r="AD334" s="59"/>
    </row>
    <row r="335" spans="1:30" ht="60" customHeight="1">
      <c r="A335" s="76">
        <v>42363</v>
      </c>
      <c r="B335" s="76">
        <v>42366</v>
      </c>
      <c r="C335" s="77" t="s">
        <v>99</v>
      </c>
      <c r="D335" s="78">
        <v>27.5</v>
      </c>
      <c r="E335" s="79">
        <f t="shared" si="380"/>
        <v>4.4000000000000004</v>
      </c>
      <c r="F335" s="79">
        <f t="shared" si="382"/>
        <v>31.9</v>
      </c>
      <c r="H335" s="80"/>
      <c r="I335" s="78"/>
      <c r="J335" s="79"/>
      <c r="K335" s="79"/>
      <c r="M335" s="76">
        <v>42363</v>
      </c>
      <c r="N335" s="76">
        <v>42366</v>
      </c>
      <c r="O335" s="77" t="s">
        <v>100</v>
      </c>
      <c r="P335" s="78">
        <v>27.5</v>
      </c>
      <c r="Q335" s="79">
        <f t="shared" si="381"/>
        <v>4.4000000000000004</v>
      </c>
      <c r="R335" s="79">
        <f t="shared" si="383"/>
        <v>31.9</v>
      </c>
      <c r="S335" s="129"/>
      <c r="T335" s="76">
        <v>42363</v>
      </c>
      <c r="U335" s="76">
        <v>42366</v>
      </c>
      <c r="V335" s="80" t="s">
        <v>101</v>
      </c>
      <c r="W335" s="78">
        <v>27.5</v>
      </c>
      <c r="X335" s="79">
        <f t="shared" si="378"/>
        <v>4.4000000000000004</v>
      </c>
      <c r="Y335" s="79">
        <f t="shared" si="379"/>
        <v>31.9</v>
      </c>
      <c r="AA335" s="57"/>
      <c r="AB335" s="58"/>
      <c r="AC335" s="59"/>
      <c r="AD335" s="59"/>
    </row>
    <row r="336" spans="1:30" ht="60" customHeight="1">
      <c r="A336" s="76">
        <v>42367</v>
      </c>
      <c r="B336" s="76">
        <v>42369</v>
      </c>
      <c r="C336" s="77" t="s">
        <v>99</v>
      </c>
      <c r="D336" s="78">
        <v>27.5</v>
      </c>
      <c r="E336" s="79">
        <f t="shared" si="380"/>
        <v>4.4000000000000004</v>
      </c>
      <c r="F336" s="79">
        <f t="shared" si="382"/>
        <v>31.9</v>
      </c>
      <c r="H336" s="80"/>
      <c r="I336" s="78"/>
      <c r="J336" s="79"/>
      <c r="K336" s="79"/>
      <c r="M336" s="76">
        <v>42367</v>
      </c>
      <c r="N336" s="76">
        <v>42369</v>
      </c>
      <c r="O336" s="77" t="s">
        <v>100</v>
      </c>
      <c r="P336" s="78">
        <v>27.5</v>
      </c>
      <c r="Q336" s="79">
        <f t="shared" si="381"/>
        <v>4.4000000000000004</v>
      </c>
      <c r="R336" s="79">
        <f t="shared" si="383"/>
        <v>31.9</v>
      </c>
      <c r="S336" s="129"/>
      <c r="T336" s="76">
        <v>42367</v>
      </c>
      <c r="U336" s="76">
        <v>42369</v>
      </c>
      <c r="V336" s="80" t="s">
        <v>101</v>
      </c>
      <c r="W336" s="78">
        <v>27.5</v>
      </c>
      <c r="X336" s="79">
        <f t="shared" si="378"/>
        <v>4.4000000000000004</v>
      </c>
      <c r="Y336" s="79">
        <f t="shared" si="379"/>
        <v>31.9</v>
      </c>
      <c r="AA336" s="57"/>
      <c r="AB336" s="58"/>
      <c r="AC336" s="59"/>
      <c r="AD336" s="59"/>
    </row>
    <row r="337" spans="1:30" ht="60" customHeight="1">
      <c r="A337" s="76">
        <v>42370</v>
      </c>
      <c r="B337" s="76">
        <v>42373</v>
      </c>
      <c r="C337" s="77" t="s">
        <v>102</v>
      </c>
      <c r="D337" s="78">
        <v>26</v>
      </c>
      <c r="E337" s="79">
        <f t="shared" si="380"/>
        <v>4.16</v>
      </c>
      <c r="F337" s="79">
        <f t="shared" si="382"/>
        <v>30.16</v>
      </c>
      <c r="H337" s="80"/>
      <c r="I337" s="78"/>
      <c r="J337" s="79"/>
      <c r="K337" s="79"/>
      <c r="M337" s="76">
        <v>42370</v>
      </c>
      <c r="N337" s="76">
        <v>42373</v>
      </c>
      <c r="O337" s="77" t="s">
        <v>103</v>
      </c>
      <c r="P337" s="78">
        <v>26</v>
      </c>
      <c r="Q337" s="79">
        <f t="shared" si="381"/>
        <v>4.16</v>
      </c>
      <c r="R337" s="79">
        <f t="shared" si="383"/>
        <v>30.16</v>
      </c>
      <c r="S337" s="129"/>
      <c r="T337" s="76">
        <v>42370</v>
      </c>
      <c r="U337" s="76">
        <v>42373</v>
      </c>
      <c r="V337" s="80" t="s">
        <v>104</v>
      </c>
      <c r="W337" s="78">
        <v>26</v>
      </c>
      <c r="X337" s="79">
        <f t="shared" si="378"/>
        <v>4.16</v>
      </c>
      <c r="Y337" s="79">
        <f t="shared" si="379"/>
        <v>30.16</v>
      </c>
      <c r="AA337" s="57"/>
      <c r="AB337" s="58"/>
      <c r="AC337" s="59"/>
      <c r="AD337" s="59"/>
    </row>
    <row r="338" spans="1:30" ht="60" customHeight="1">
      <c r="A338" s="76">
        <v>42374</v>
      </c>
      <c r="B338" s="76">
        <v>42376</v>
      </c>
      <c r="C338" s="77" t="s">
        <v>102</v>
      </c>
      <c r="D338" s="78">
        <v>26</v>
      </c>
      <c r="E338" s="79">
        <f t="shared" ref="E338:E344" si="384">+D338*16%</f>
        <v>4.16</v>
      </c>
      <c r="F338" s="79">
        <f t="shared" ref="F338:F343" si="385">+D338+E338</f>
        <v>30.16</v>
      </c>
      <c r="H338" s="80"/>
      <c r="I338" s="78"/>
      <c r="J338" s="79"/>
      <c r="K338" s="79"/>
      <c r="M338" s="76">
        <v>42374</v>
      </c>
      <c r="N338" s="76">
        <v>42376</v>
      </c>
      <c r="O338" s="77" t="s">
        <v>103</v>
      </c>
      <c r="P338" s="78">
        <v>26</v>
      </c>
      <c r="Q338" s="79">
        <f t="shared" ref="Q338:Q344" si="386">+P338*16%</f>
        <v>4.16</v>
      </c>
      <c r="R338" s="79">
        <f t="shared" ref="R338:R343" si="387">+P338+Q338</f>
        <v>30.16</v>
      </c>
      <c r="S338" s="129"/>
      <c r="T338" s="76">
        <v>42374</v>
      </c>
      <c r="U338" s="76">
        <v>42376</v>
      </c>
      <c r="V338" s="80" t="s">
        <v>104</v>
      </c>
      <c r="W338" s="78">
        <v>26</v>
      </c>
      <c r="X338" s="79">
        <f t="shared" ref="X338:X344" si="388">+W338*16%</f>
        <v>4.16</v>
      </c>
      <c r="Y338" s="79">
        <f t="shared" ref="Y338:Y343" si="389">+W338+X338</f>
        <v>30.16</v>
      </c>
      <c r="AA338" s="57"/>
      <c r="AB338" s="58"/>
      <c r="AC338" s="59"/>
      <c r="AD338" s="59"/>
    </row>
    <row r="339" spans="1:30" ht="60" customHeight="1">
      <c r="A339" s="76">
        <v>42377</v>
      </c>
      <c r="B339" s="76">
        <v>42380</v>
      </c>
      <c r="C339" s="77" t="s">
        <v>102</v>
      </c>
      <c r="D339" s="78">
        <v>26</v>
      </c>
      <c r="E339" s="79">
        <f t="shared" si="384"/>
        <v>4.16</v>
      </c>
      <c r="F339" s="79">
        <f t="shared" si="385"/>
        <v>30.16</v>
      </c>
      <c r="H339" s="80"/>
      <c r="I339" s="78"/>
      <c r="J339" s="79"/>
      <c r="K339" s="79"/>
      <c r="M339" s="76">
        <v>42377</v>
      </c>
      <c r="N339" s="76">
        <v>42380</v>
      </c>
      <c r="O339" s="77" t="s">
        <v>109</v>
      </c>
      <c r="P339" s="78">
        <v>26</v>
      </c>
      <c r="Q339" s="79">
        <f t="shared" si="386"/>
        <v>4.16</v>
      </c>
      <c r="R339" s="79">
        <f t="shared" si="387"/>
        <v>30.16</v>
      </c>
      <c r="S339" s="129"/>
      <c r="T339" s="76">
        <v>42377</v>
      </c>
      <c r="U339" s="76">
        <v>42380</v>
      </c>
      <c r="V339" s="80" t="s">
        <v>104</v>
      </c>
      <c r="W339" s="78">
        <v>26</v>
      </c>
      <c r="X339" s="79">
        <f t="shared" si="388"/>
        <v>4.16</v>
      </c>
      <c r="Y339" s="79">
        <f t="shared" si="389"/>
        <v>30.16</v>
      </c>
      <c r="AA339" s="57"/>
      <c r="AB339" s="58"/>
      <c r="AC339" s="59"/>
      <c r="AD339" s="59"/>
    </row>
    <row r="340" spans="1:30" ht="60" customHeight="1">
      <c r="A340" s="76">
        <v>42381</v>
      </c>
      <c r="B340" s="76">
        <v>42381</v>
      </c>
      <c r="C340" s="77" t="s">
        <v>102</v>
      </c>
      <c r="D340" s="78">
        <v>26</v>
      </c>
      <c r="E340" s="79">
        <f t="shared" si="384"/>
        <v>4.16</v>
      </c>
      <c r="F340" s="79">
        <f t="shared" si="385"/>
        <v>30.16</v>
      </c>
      <c r="H340" s="80"/>
      <c r="I340" s="78"/>
      <c r="J340" s="79"/>
      <c r="K340" s="79"/>
      <c r="M340" s="76">
        <v>42381</v>
      </c>
      <c r="N340" s="76">
        <v>42381</v>
      </c>
      <c r="O340" s="77" t="s">
        <v>108</v>
      </c>
      <c r="P340" s="78">
        <v>23</v>
      </c>
      <c r="Q340" s="79">
        <f t="shared" si="386"/>
        <v>3.68</v>
      </c>
      <c r="R340" s="79">
        <f t="shared" si="387"/>
        <v>26.68</v>
      </c>
      <c r="S340" s="129"/>
      <c r="T340" s="76">
        <v>42381</v>
      </c>
      <c r="U340" s="76">
        <v>42381</v>
      </c>
      <c r="V340" s="80" t="s">
        <v>104</v>
      </c>
      <c r="W340" s="78">
        <v>26</v>
      </c>
      <c r="X340" s="79">
        <f t="shared" si="388"/>
        <v>4.16</v>
      </c>
      <c r="Y340" s="79">
        <f t="shared" si="389"/>
        <v>30.16</v>
      </c>
      <c r="AA340" s="57"/>
      <c r="AB340" s="58"/>
      <c r="AC340" s="59"/>
      <c r="AD340" s="59"/>
    </row>
    <row r="341" spans="1:30" ht="60" customHeight="1">
      <c r="A341" s="76">
        <v>42382</v>
      </c>
      <c r="B341" s="76">
        <v>42383</v>
      </c>
      <c r="C341" s="77" t="s">
        <v>102</v>
      </c>
      <c r="D341" s="78">
        <v>26</v>
      </c>
      <c r="E341" s="79">
        <f t="shared" si="384"/>
        <v>4.16</v>
      </c>
      <c r="F341" s="79">
        <f t="shared" si="385"/>
        <v>30.16</v>
      </c>
      <c r="H341" s="80"/>
      <c r="I341" s="78"/>
      <c r="J341" s="79"/>
      <c r="K341" s="79"/>
      <c r="M341" s="76">
        <v>42382</v>
      </c>
      <c r="N341" s="76">
        <v>42383</v>
      </c>
      <c r="O341" s="77" t="s">
        <v>108</v>
      </c>
      <c r="P341" s="78">
        <v>23</v>
      </c>
      <c r="Q341" s="79">
        <f t="shared" si="386"/>
        <v>3.68</v>
      </c>
      <c r="R341" s="79">
        <f t="shared" si="387"/>
        <v>26.68</v>
      </c>
      <c r="S341" s="129"/>
      <c r="T341" s="76">
        <v>42382</v>
      </c>
      <c r="U341" s="76">
        <v>42383</v>
      </c>
      <c r="V341" s="80" t="s">
        <v>104</v>
      </c>
      <c r="W341" s="78">
        <v>26</v>
      </c>
      <c r="X341" s="79">
        <f t="shared" si="388"/>
        <v>4.16</v>
      </c>
      <c r="Y341" s="79">
        <f t="shared" si="389"/>
        <v>30.16</v>
      </c>
      <c r="AA341" s="57"/>
      <c r="AB341" s="58"/>
      <c r="AC341" s="59"/>
      <c r="AD341" s="59"/>
    </row>
    <row r="342" spans="1:30" ht="60" customHeight="1">
      <c r="A342" s="76">
        <v>42384</v>
      </c>
      <c r="B342" s="76">
        <v>42387</v>
      </c>
      <c r="C342" s="77" t="s">
        <v>102</v>
      </c>
      <c r="D342" s="78">
        <v>26</v>
      </c>
      <c r="E342" s="79">
        <f t="shared" si="384"/>
        <v>4.16</v>
      </c>
      <c r="F342" s="79">
        <f t="shared" si="385"/>
        <v>30.16</v>
      </c>
      <c r="H342" s="80"/>
      <c r="I342" s="78"/>
      <c r="J342" s="79"/>
      <c r="K342" s="79"/>
      <c r="M342" s="76">
        <v>42384</v>
      </c>
      <c r="N342" s="76">
        <v>42387</v>
      </c>
      <c r="O342" s="77" t="s">
        <v>108</v>
      </c>
      <c r="P342" s="78">
        <v>23</v>
      </c>
      <c r="Q342" s="79">
        <f t="shared" si="386"/>
        <v>3.68</v>
      </c>
      <c r="R342" s="79">
        <f t="shared" si="387"/>
        <v>26.68</v>
      </c>
      <c r="S342" s="129"/>
      <c r="T342" s="76">
        <v>42384</v>
      </c>
      <c r="U342" s="76">
        <v>42387</v>
      </c>
      <c r="V342" s="80" t="s">
        <v>104</v>
      </c>
      <c r="W342" s="78">
        <v>26</v>
      </c>
      <c r="X342" s="79">
        <f t="shared" si="388"/>
        <v>4.16</v>
      </c>
      <c r="Y342" s="79">
        <f t="shared" si="389"/>
        <v>30.16</v>
      </c>
      <c r="AA342" s="57"/>
      <c r="AB342" s="58"/>
      <c r="AC342" s="59"/>
      <c r="AD342" s="59"/>
    </row>
    <row r="343" spans="1:30" ht="60" customHeight="1">
      <c r="A343" s="76">
        <v>42388</v>
      </c>
      <c r="B343" s="76">
        <v>42390</v>
      </c>
      <c r="C343" s="77" t="s">
        <v>102</v>
      </c>
      <c r="D343" s="78">
        <v>26</v>
      </c>
      <c r="E343" s="79">
        <f t="shared" si="384"/>
        <v>4.16</v>
      </c>
      <c r="F343" s="79">
        <f t="shared" si="385"/>
        <v>30.16</v>
      </c>
      <c r="H343" s="80"/>
      <c r="I343" s="78"/>
      <c r="J343" s="79"/>
      <c r="K343" s="79"/>
      <c r="M343" s="76">
        <v>42388</v>
      </c>
      <c r="N343" s="76">
        <v>42390</v>
      </c>
      <c r="O343" s="77" t="s">
        <v>108</v>
      </c>
      <c r="P343" s="78">
        <v>23</v>
      </c>
      <c r="Q343" s="79">
        <f t="shared" si="386"/>
        <v>3.68</v>
      </c>
      <c r="R343" s="79">
        <f t="shared" si="387"/>
        <v>26.68</v>
      </c>
      <c r="S343" s="129"/>
      <c r="T343" s="76">
        <v>42388</v>
      </c>
      <c r="U343" s="76">
        <v>42390</v>
      </c>
      <c r="V343" s="80" t="s">
        <v>104</v>
      </c>
      <c r="W343" s="78">
        <v>26</v>
      </c>
      <c r="X343" s="79">
        <f t="shared" si="388"/>
        <v>4.16</v>
      </c>
      <c r="Y343" s="79">
        <f t="shared" si="389"/>
        <v>30.16</v>
      </c>
      <c r="AA343" s="57"/>
      <c r="AB343" s="58"/>
      <c r="AC343" s="59"/>
      <c r="AD343" s="59"/>
    </row>
    <row r="344" spans="1:30" ht="60" customHeight="1">
      <c r="A344" s="76">
        <v>42391</v>
      </c>
      <c r="B344" s="76">
        <v>42394</v>
      </c>
      <c r="C344" s="77" t="s">
        <v>102</v>
      </c>
      <c r="D344" s="78">
        <v>26</v>
      </c>
      <c r="E344" s="79">
        <f t="shared" si="384"/>
        <v>4.16</v>
      </c>
      <c r="F344" s="79">
        <f t="shared" ref="F344:F349" si="390">+D344+E344</f>
        <v>30.16</v>
      </c>
      <c r="H344" s="80"/>
      <c r="I344" s="78"/>
      <c r="J344" s="79"/>
      <c r="K344" s="79"/>
      <c r="M344" s="76">
        <v>42391</v>
      </c>
      <c r="N344" s="76">
        <v>42394</v>
      </c>
      <c r="O344" s="77" t="s">
        <v>108</v>
      </c>
      <c r="P344" s="78">
        <v>23</v>
      </c>
      <c r="Q344" s="79">
        <f t="shared" si="386"/>
        <v>3.68</v>
      </c>
      <c r="R344" s="79">
        <f t="shared" ref="R344:R349" si="391">+P344+Q344</f>
        <v>26.68</v>
      </c>
      <c r="S344" s="129"/>
      <c r="T344" s="76">
        <v>42391</v>
      </c>
      <c r="U344" s="76">
        <v>42394</v>
      </c>
      <c r="V344" s="80" t="s">
        <v>104</v>
      </c>
      <c r="W344" s="78">
        <v>26</v>
      </c>
      <c r="X344" s="79">
        <f t="shared" si="388"/>
        <v>4.16</v>
      </c>
      <c r="Y344" s="79">
        <f t="shared" ref="Y344:Y349" si="392">+W344+X344</f>
        <v>30.16</v>
      </c>
      <c r="AA344" s="57"/>
      <c r="AB344" s="58"/>
      <c r="AC344" s="59"/>
      <c r="AD344" s="59"/>
    </row>
    <row r="345" spans="1:30" ht="60" customHeight="1">
      <c r="A345" s="76">
        <v>42395</v>
      </c>
      <c r="B345" s="76">
        <v>42397</v>
      </c>
      <c r="C345" s="77" t="s">
        <v>102</v>
      </c>
      <c r="D345" s="78">
        <v>26</v>
      </c>
      <c r="E345" s="79">
        <f t="shared" ref="E345:E351" si="393">+D345*16%</f>
        <v>4.16</v>
      </c>
      <c r="F345" s="79">
        <f t="shared" si="390"/>
        <v>30.16</v>
      </c>
      <c r="H345" s="80"/>
      <c r="I345" s="78"/>
      <c r="J345" s="79"/>
      <c r="K345" s="79"/>
      <c r="M345" s="76">
        <v>42395</v>
      </c>
      <c r="N345" s="76">
        <v>42397</v>
      </c>
      <c r="O345" s="77" t="s">
        <v>108</v>
      </c>
      <c r="P345" s="78">
        <v>23</v>
      </c>
      <c r="Q345" s="79">
        <f t="shared" ref="Q345:Q351" si="394">+P345*16%</f>
        <v>3.68</v>
      </c>
      <c r="R345" s="79">
        <f t="shared" si="391"/>
        <v>26.68</v>
      </c>
      <c r="S345" s="129"/>
      <c r="T345" s="76">
        <v>42395</v>
      </c>
      <c r="U345" s="76">
        <v>42397</v>
      </c>
      <c r="V345" s="80" t="s">
        <v>104</v>
      </c>
      <c r="W345" s="78">
        <v>26</v>
      </c>
      <c r="X345" s="79">
        <f t="shared" ref="X345:X351" si="395">+W345*16%</f>
        <v>4.16</v>
      </c>
      <c r="Y345" s="79">
        <f t="shared" si="392"/>
        <v>30.16</v>
      </c>
      <c r="AA345" s="57"/>
      <c r="AB345" s="58"/>
      <c r="AC345" s="59"/>
      <c r="AD345" s="59"/>
    </row>
    <row r="346" spans="1:30" ht="60" customHeight="1">
      <c r="A346" s="76">
        <v>42398</v>
      </c>
      <c r="B346" s="76">
        <v>42400</v>
      </c>
      <c r="C346" s="77" t="s">
        <v>102</v>
      </c>
      <c r="D346" s="78">
        <v>26</v>
      </c>
      <c r="E346" s="79">
        <f t="shared" si="393"/>
        <v>4.16</v>
      </c>
      <c r="F346" s="79">
        <f t="shared" si="390"/>
        <v>30.16</v>
      </c>
      <c r="H346" s="80"/>
      <c r="I346" s="78"/>
      <c r="J346" s="79"/>
      <c r="K346" s="79"/>
      <c r="M346" s="76">
        <v>42398</v>
      </c>
      <c r="N346" s="76">
        <v>42400</v>
      </c>
      <c r="O346" s="77" t="s">
        <v>108</v>
      </c>
      <c r="P346" s="78">
        <v>23</v>
      </c>
      <c r="Q346" s="79">
        <f t="shared" si="394"/>
        <v>3.68</v>
      </c>
      <c r="R346" s="79">
        <f t="shared" si="391"/>
        <v>26.68</v>
      </c>
      <c r="S346" s="129"/>
      <c r="T346" s="76">
        <v>42398</v>
      </c>
      <c r="U346" s="76">
        <v>42400</v>
      </c>
      <c r="V346" s="80" t="s">
        <v>104</v>
      </c>
      <c r="W346" s="78">
        <v>26</v>
      </c>
      <c r="X346" s="79">
        <f t="shared" si="395"/>
        <v>4.16</v>
      </c>
      <c r="Y346" s="79">
        <f t="shared" si="392"/>
        <v>30.16</v>
      </c>
      <c r="AA346" s="57"/>
      <c r="AB346" s="58"/>
      <c r="AC346" s="59"/>
      <c r="AD346" s="59"/>
    </row>
    <row r="347" spans="1:30" ht="60" customHeight="1">
      <c r="A347" s="76">
        <v>42401</v>
      </c>
      <c r="B347" s="76">
        <v>42401</v>
      </c>
      <c r="C347" s="77" t="s">
        <v>110</v>
      </c>
      <c r="D347" s="78">
        <v>26</v>
      </c>
      <c r="E347" s="79">
        <f t="shared" si="393"/>
        <v>4.16</v>
      </c>
      <c r="F347" s="79">
        <f t="shared" si="390"/>
        <v>30.16</v>
      </c>
      <c r="H347" s="80"/>
      <c r="I347" s="78"/>
      <c r="J347" s="79"/>
      <c r="K347" s="79"/>
      <c r="M347" s="76">
        <v>42401</v>
      </c>
      <c r="N347" s="76">
        <v>42401</v>
      </c>
      <c r="O347" s="77" t="s">
        <v>111</v>
      </c>
      <c r="P347" s="78">
        <v>23</v>
      </c>
      <c r="Q347" s="79">
        <f t="shared" si="394"/>
        <v>3.68</v>
      </c>
      <c r="R347" s="79">
        <f t="shared" si="391"/>
        <v>26.68</v>
      </c>
      <c r="S347" s="129"/>
      <c r="T347" s="76">
        <v>42401</v>
      </c>
      <c r="U347" s="76">
        <v>42401</v>
      </c>
      <c r="V347" s="80" t="s">
        <v>112</v>
      </c>
      <c r="W347" s="78">
        <v>26</v>
      </c>
      <c r="X347" s="79">
        <f t="shared" si="395"/>
        <v>4.16</v>
      </c>
      <c r="Y347" s="79">
        <f t="shared" si="392"/>
        <v>30.16</v>
      </c>
      <c r="AA347" s="57"/>
      <c r="AB347" s="58"/>
      <c r="AC347" s="59"/>
      <c r="AD347" s="59"/>
    </row>
    <row r="348" spans="1:30" ht="60" customHeight="1">
      <c r="A348" s="76">
        <v>42402</v>
      </c>
      <c r="B348" s="76">
        <v>42404</v>
      </c>
      <c r="C348" s="77" t="s">
        <v>113</v>
      </c>
      <c r="D348" s="78">
        <v>26</v>
      </c>
      <c r="E348" s="79">
        <f t="shared" si="393"/>
        <v>4.16</v>
      </c>
      <c r="F348" s="79">
        <f t="shared" si="390"/>
        <v>30.16</v>
      </c>
      <c r="H348" s="80"/>
      <c r="I348" s="78"/>
      <c r="J348" s="79"/>
      <c r="K348" s="79"/>
      <c r="M348" s="76">
        <v>42402</v>
      </c>
      <c r="N348" s="76">
        <v>42404</v>
      </c>
      <c r="O348" s="77" t="s">
        <v>114</v>
      </c>
      <c r="P348" s="78">
        <v>23</v>
      </c>
      <c r="Q348" s="79">
        <f t="shared" si="394"/>
        <v>3.68</v>
      </c>
      <c r="R348" s="79">
        <f t="shared" si="391"/>
        <v>26.68</v>
      </c>
      <c r="S348" s="129"/>
      <c r="T348" s="76">
        <v>42402</v>
      </c>
      <c r="U348" s="76">
        <v>42404</v>
      </c>
      <c r="V348" s="80" t="s">
        <v>112</v>
      </c>
      <c r="W348" s="78">
        <v>26</v>
      </c>
      <c r="X348" s="79">
        <f t="shared" si="395"/>
        <v>4.16</v>
      </c>
      <c r="Y348" s="79">
        <f t="shared" si="392"/>
        <v>30.16</v>
      </c>
      <c r="AA348" s="57"/>
      <c r="AB348" s="58"/>
      <c r="AC348" s="59"/>
      <c r="AD348" s="59"/>
    </row>
    <row r="349" spans="1:30" ht="60" customHeight="1">
      <c r="A349" s="76">
        <v>42405</v>
      </c>
      <c r="B349" s="76">
        <v>42408</v>
      </c>
      <c r="C349" s="77" t="s">
        <v>113</v>
      </c>
      <c r="D349" s="78">
        <v>26</v>
      </c>
      <c r="E349" s="79">
        <f t="shared" si="393"/>
        <v>4.16</v>
      </c>
      <c r="F349" s="79">
        <f t="shared" si="390"/>
        <v>30.16</v>
      </c>
      <c r="H349" s="80"/>
      <c r="I349" s="78"/>
      <c r="J349" s="79"/>
      <c r="K349" s="79"/>
      <c r="M349" s="76">
        <v>42405</v>
      </c>
      <c r="N349" s="76">
        <v>42408</v>
      </c>
      <c r="O349" s="77" t="s">
        <v>114</v>
      </c>
      <c r="P349" s="78">
        <v>23</v>
      </c>
      <c r="Q349" s="79">
        <f t="shared" si="394"/>
        <v>3.68</v>
      </c>
      <c r="R349" s="79">
        <f t="shared" si="391"/>
        <v>26.68</v>
      </c>
      <c r="S349" s="129"/>
      <c r="T349" s="76">
        <v>42405</v>
      </c>
      <c r="U349" s="76">
        <v>42408</v>
      </c>
      <c r="V349" s="80" t="s">
        <v>112</v>
      </c>
      <c r="W349" s="78">
        <v>26</v>
      </c>
      <c r="X349" s="79">
        <f t="shared" si="395"/>
        <v>4.16</v>
      </c>
      <c r="Y349" s="79">
        <f t="shared" si="392"/>
        <v>30.16</v>
      </c>
      <c r="AA349" s="57"/>
      <c r="AB349" s="58"/>
      <c r="AC349" s="59"/>
      <c r="AD349" s="59"/>
    </row>
    <row r="350" spans="1:30" ht="60" customHeight="1">
      <c r="A350" s="76">
        <v>42409</v>
      </c>
      <c r="B350" s="76">
        <v>42411</v>
      </c>
      <c r="C350" s="77" t="s">
        <v>113</v>
      </c>
      <c r="D350" s="78">
        <v>26</v>
      </c>
      <c r="E350" s="79">
        <f t="shared" si="393"/>
        <v>4.16</v>
      </c>
      <c r="F350" s="79">
        <f t="shared" ref="F350:F355" si="396">+D350+E350</f>
        <v>30.16</v>
      </c>
      <c r="H350" s="80"/>
      <c r="I350" s="78"/>
      <c r="J350" s="79"/>
      <c r="K350" s="79"/>
      <c r="M350" s="76">
        <v>42409</v>
      </c>
      <c r="N350" s="76">
        <v>42411</v>
      </c>
      <c r="O350" s="77" t="s">
        <v>114</v>
      </c>
      <c r="P350" s="78">
        <v>23</v>
      </c>
      <c r="Q350" s="79">
        <f t="shared" si="394"/>
        <v>3.68</v>
      </c>
      <c r="R350" s="79">
        <f t="shared" ref="R350:R355" si="397">+P350+Q350</f>
        <v>26.68</v>
      </c>
      <c r="S350" s="129"/>
      <c r="T350" s="76">
        <v>42409</v>
      </c>
      <c r="U350" s="76">
        <v>42411</v>
      </c>
      <c r="V350" s="80" t="s">
        <v>112</v>
      </c>
      <c r="W350" s="78">
        <v>26</v>
      </c>
      <c r="X350" s="79">
        <f t="shared" si="395"/>
        <v>4.16</v>
      </c>
      <c r="Y350" s="79">
        <f t="shared" ref="Y350:Y355" si="398">+W350+X350</f>
        <v>30.16</v>
      </c>
      <c r="AA350" s="57"/>
      <c r="AB350" s="58"/>
      <c r="AC350" s="59"/>
      <c r="AD350" s="59"/>
    </row>
    <row r="351" spans="1:30" ht="60" customHeight="1">
      <c r="A351" s="76">
        <v>42412</v>
      </c>
      <c r="B351" s="76">
        <v>42415</v>
      </c>
      <c r="C351" s="77" t="s">
        <v>113</v>
      </c>
      <c r="D351" s="78">
        <v>26</v>
      </c>
      <c r="E351" s="79">
        <f t="shared" si="393"/>
        <v>4.16</v>
      </c>
      <c r="F351" s="79">
        <f t="shared" si="396"/>
        <v>30.16</v>
      </c>
      <c r="H351" s="80"/>
      <c r="I351" s="78"/>
      <c r="J351" s="79"/>
      <c r="K351" s="79"/>
      <c r="M351" s="76">
        <v>42412</v>
      </c>
      <c r="N351" s="76">
        <v>42415</v>
      </c>
      <c r="O351" s="77" t="s">
        <v>114</v>
      </c>
      <c r="P351" s="78">
        <v>23</v>
      </c>
      <c r="Q351" s="79">
        <f t="shared" si="394"/>
        <v>3.68</v>
      </c>
      <c r="R351" s="79">
        <f t="shared" si="397"/>
        <v>26.68</v>
      </c>
      <c r="S351" s="129"/>
      <c r="T351" s="76">
        <v>42412</v>
      </c>
      <c r="U351" s="76">
        <v>42415</v>
      </c>
      <c r="V351" s="80" t="s">
        <v>112</v>
      </c>
      <c r="W351" s="78">
        <v>26</v>
      </c>
      <c r="X351" s="79">
        <f t="shared" si="395"/>
        <v>4.16</v>
      </c>
      <c r="Y351" s="79">
        <f t="shared" si="398"/>
        <v>30.16</v>
      </c>
      <c r="AA351" s="57"/>
      <c r="AB351" s="58"/>
      <c r="AC351" s="59"/>
      <c r="AD351" s="59"/>
    </row>
    <row r="352" spans="1:30" ht="60" customHeight="1">
      <c r="A352" s="76">
        <v>42416</v>
      </c>
      <c r="B352" s="76">
        <v>42418</v>
      </c>
      <c r="C352" s="77" t="s">
        <v>113</v>
      </c>
      <c r="D352" s="78">
        <v>26</v>
      </c>
      <c r="E352" s="79">
        <f t="shared" ref="E352:E358" si="399">+D352*16%</f>
        <v>4.16</v>
      </c>
      <c r="F352" s="79">
        <f t="shared" si="396"/>
        <v>30.16</v>
      </c>
      <c r="H352" s="80"/>
      <c r="I352" s="78"/>
      <c r="J352" s="79"/>
      <c r="K352" s="79"/>
      <c r="M352" s="76">
        <v>42416</v>
      </c>
      <c r="N352" s="76">
        <v>42418</v>
      </c>
      <c r="O352" s="77" t="s">
        <v>114</v>
      </c>
      <c r="P352" s="78">
        <v>23</v>
      </c>
      <c r="Q352" s="79">
        <f t="shared" ref="Q352:Q358" si="400">+P352*16%</f>
        <v>3.68</v>
      </c>
      <c r="R352" s="79">
        <f t="shared" si="397"/>
        <v>26.68</v>
      </c>
      <c r="S352" s="129"/>
      <c r="T352" s="76">
        <v>42416</v>
      </c>
      <c r="U352" s="76">
        <v>42418</v>
      </c>
      <c r="V352" s="80" t="s">
        <v>112</v>
      </c>
      <c r="W352" s="78">
        <v>26</v>
      </c>
      <c r="X352" s="79">
        <f t="shared" ref="X352:X358" si="401">+W352*16%</f>
        <v>4.16</v>
      </c>
      <c r="Y352" s="79">
        <f t="shared" si="398"/>
        <v>30.16</v>
      </c>
      <c r="AA352" s="57"/>
      <c r="AB352" s="58"/>
      <c r="AC352" s="59"/>
      <c r="AD352" s="59"/>
    </row>
    <row r="353" spans="1:30" ht="60" customHeight="1">
      <c r="A353" s="76">
        <v>42419</v>
      </c>
      <c r="B353" s="76">
        <v>42422</v>
      </c>
      <c r="C353" s="77" t="s">
        <v>113</v>
      </c>
      <c r="D353" s="78">
        <v>26</v>
      </c>
      <c r="E353" s="79">
        <f t="shared" si="399"/>
        <v>4.16</v>
      </c>
      <c r="F353" s="79">
        <f t="shared" si="396"/>
        <v>30.16</v>
      </c>
      <c r="H353" s="80"/>
      <c r="I353" s="78"/>
      <c r="J353" s="79"/>
      <c r="K353" s="79"/>
      <c r="M353" s="76">
        <v>42419</v>
      </c>
      <c r="N353" s="76">
        <v>42422</v>
      </c>
      <c r="O353" s="77" t="s">
        <v>114</v>
      </c>
      <c r="P353" s="78">
        <v>23</v>
      </c>
      <c r="Q353" s="79">
        <f t="shared" si="400"/>
        <v>3.68</v>
      </c>
      <c r="R353" s="79">
        <f t="shared" si="397"/>
        <v>26.68</v>
      </c>
      <c r="S353" s="129"/>
      <c r="T353" s="76">
        <v>42419</v>
      </c>
      <c r="U353" s="76">
        <v>42422</v>
      </c>
      <c r="V353" s="80" t="s">
        <v>112</v>
      </c>
      <c r="W353" s="78">
        <v>26</v>
      </c>
      <c r="X353" s="79">
        <f t="shared" si="401"/>
        <v>4.16</v>
      </c>
      <c r="Y353" s="79">
        <f t="shared" si="398"/>
        <v>30.16</v>
      </c>
      <c r="AA353" s="57"/>
      <c r="AB353" s="58"/>
      <c r="AC353" s="59"/>
      <c r="AD353" s="59"/>
    </row>
    <row r="354" spans="1:30" ht="60" customHeight="1">
      <c r="A354" s="76">
        <v>42423</v>
      </c>
      <c r="B354" s="76">
        <v>42425</v>
      </c>
      <c r="C354" s="77" t="s">
        <v>113</v>
      </c>
      <c r="D354" s="78">
        <v>26</v>
      </c>
      <c r="E354" s="79">
        <f t="shared" si="399"/>
        <v>4.16</v>
      </c>
      <c r="F354" s="79">
        <f t="shared" si="396"/>
        <v>30.16</v>
      </c>
      <c r="H354" s="80"/>
      <c r="I354" s="78"/>
      <c r="J354" s="79"/>
      <c r="K354" s="79"/>
      <c r="M354" s="76">
        <v>42423</v>
      </c>
      <c r="N354" s="76">
        <v>42425</v>
      </c>
      <c r="O354" s="77" t="s">
        <v>114</v>
      </c>
      <c r="P354" s="78">
        <v>23</v>
      </c>
      <c r="Q354" s="79">
        <f t="shared" si="400"/>
        <v>3.68</v>
      </c>
      <c r="R354" s="79">
        <f t="shared" si="397"/>
        <v>26.68</v>
      </c>
      <c r="S354" s="129"/>
      <c r="T354" s="76">
        <v>42423</v>
      </c>
      <c r="U354" s="76">
        <v>42425</v>
      </c>
      <c r="V354" s="80" t="s">
        <v>112</v>
      </c>
      <c r="W354" s="78">
        <v>26</v>
      </c>
      <c r="X354" s="79">
        <f t="shared" si="401"/>
        <v>4.16</v>
      </c>
      <c r="Y354" s="79">
        <f t="shared" si="398"/>
        <v>30.16</v>
      </c>
      <c r="AA354" s="57"/>
      <c r="AB354" s="58"/>
      <c r="AC354" s="59"/>
      <c r="AD354" s="59"/>
    </row>
    <row r="355" spans="1:30" ht="60" customHeight="1">
      <c r="A355" s="76">
        <v>42426</v>
      </c>
      <c r="B355" s="76">
        <v>42429</v>
      </c>
      <c r="C355" s="77" t="s">
        <v>113</v>
      </c>
      <c r="D355" s="78">
        <v>26</v>
      </c>
      <c r="E355" s="79">
        <f t="shared" si="399"/>
        <v>4.16</v>
      </c>
      <c r="F355" s="79">
        <f t="shared" si="396"/>
        <v>30.16</v>
      </c>
      <c r="H355" s="80"/>
      <c r="I355" s="78"/>
      <c r="J355" s="79"/>
      <c r="K355" s="79"/>
      <c r="M355" s="76">
        <v>42426</v>
      </c>
      <c r="N355" s="76">
        <v>42429</v>
      </c>
      <c r="O355" s="77" t="s">
        <v>114</v>
      </c>
      <c r="P355" s="78">
        <v>23</v>
      </c>
      <c r="Q355" s="79">
        <f t="shared" si="400"/>
        <v>3.68</v>
      </c>
      <c r="R355" s="79">
        <f t="shared" si="397"/>
        <v>26.68</v>
      </c>
      <c r="S355" s="129"/>
      <c r="T355" s="76">
        <v>42426</v>
      </c>
      <c r="U355" s="76">
        <v>42429</v>
      </c>
      <c r="V355" s="80" t="s">
        <v>112</v>
      </c>
      <c r="W355" s="78">
        <v>26</v>
      </c>
      <c r="X355" s="79">
        <f t="shared" si="401"/>
        <v>4.16</v>
      </c>
      <c r="Y355" s="79">
        <f t="shared" si="398"/>
        <v>30.16</v>
      </c>
      <c r="AA355" s="57"/>
      <c r="AB355" s="58"/>
      <c r="AC355" s="59"/>
      <c r="AD355" s="59"/>
    </row>
    <row r="356" spans="1:30" ht="60" customHeight="1">
      <c r="A356" s="76">
        <v>42430</v>
      </c>
      <c r="B356" s="76">
        <v>42432</v>
      </c>
      <c r="C356" s="77" t="s">
        <v>115</v>
      </c>
      <c r="D356" s="78">
        <v>26</v>
      </c>
      <c r="E356" s="79">
        <f t="shared" si="399"/>
        <v>4.16</v>
      </c>
      <c r="F356" s="79">
        <f t="shared" ref="F356:F361" si="402">+D356+E356</f>
        <v>30.16</v>
      </c>
      <c r="H356" s="80"/>
      <c r="I356" s="78"/>
      <c r="J356" s="79"/>
      <c r="K356" s="79"/>
      <c r="M356" s="76">
        <v>42430</v>
      </c>
      <c r="N356" s="76">
        <v>42432</v>
      </c>
      <c r="O356" s="77" t="s">
        <v>116</v>
      </c>
      <c r="P356" s="78">
        <v>23</v>
      </c>
      <c r="Q356" s="79">
        <f t="shared" si="400"/>
        <v>3.68</v>
      </c>
      <c r="R356" s="79">
        <f t="shared" ref="R356:R361" si="403">+P356+Q356</f>
        <v>26.68</v>
      </c>
      <c r="S356" s="129"/>
      <c r="T356" s="76">
        <v>42430</v>
      </c>
      <c r="U356" s="76">
        <v>42432</v>
      </c>
      <c r="V356" s="77" t="s">
        <v>117</v>
      </c>
      <c r="W356" s="78">
        <v>26</v>
      </c>
      <c r="X356" s="79">
        <f t="shared" si="401"/>
        <v>4.16</v>
      </c>
      <c r="Y356" s="79">
        <f t="shared" ref="Y356:Y361" si="404">+W356+X356</f>
        <v>30.16</v>
      </c>
      <c r="AA356" s="57"/>
      <c r="AB356" s="58"/>
      <c r="AC356" s="59"/>
      <c r="AD356" s="59"/>
    </row>
    <row r="357" spans="1:30" ht="60" customHeight="1">
      <c r="A357" s="76">
        <v>42433</v>
      </c>
      <c r="B357" s="76">
        <v>42436</v>
      </c>
      <c r="C357" s="77" t="s">
        <v>115</v>
      </c>
      <c r="D357" s="78">
        <v>26</v>
      </c>
      <c r="E357" s="79">
        <f t="shared" si="399"/>
        <v>4.16</v>
      </c>
      <c r="F357" s="79">
        <f t="shared" si="402"/>
        <v>30.16</v>
      </c>
      <c r="H357" s="80"/>
      <c r="I357" s="78"/>
      <c r="J357" s="79"/>
      <c r="K357" s="79"/>
      <c r="M357" s="76">
        <v>42433</v>
      </c>
      <c r="N357" s="76">
        <v>42436</v>
      </c>
      <c r="O357" s="77" t="s">
        <v>116</v>
      </c>
      <c r="P357" s="78">
        <v>23</v>
      </c>
      <c r="Q357" s="79">
        <f t="shared" si="400"/>
        <v>3.68</v>
      </c>
      <c r="R357" s="79">
        <f t="shared" si="403"/>
        <v>26.68</v>
      </c>
      <c r="S357" s="129"/>
      <c r="T357" s="76">
        <v>42433</v>
      </c>
      <c r="U357" s="76">
        <v>42436</v>
      </c>
      <c r="V357" s="77" t="s">
        <v>117</v>
      </c>
      <c r="W357" s="78">
        <v>26</v>
      </c>
      <c r="X357" s="79">
        <f t="shared" si="401"/>
        <v>4.16</v>
      </c>
      <c r="Y357" s="79">
        <f t="shared" si="404"/>
        <v>30.16</v>
      </c>
      <c r="AA357" s="57"/>
      <c r="AB357" s="58"/>
      <c r="AC357" s="59"/>
      <c r="AD357" s="59"/>
    </row>
    <row r="358" spans="1:30" ht="60" customHeight="1">
      <c r="A358" s="76">
        <v>42437</v>
      </c>
      <c r="B358" s="76">
        <v>42439</v>
      </c>
      <c r="C358" s="77" t="s">
        <v>115</v>
      </c>
      <c r="D358" s="78">
        <v>26</v>
      </c>
      <c r="E358" s="79">
        <f t="shared" si="399"/>
        <v>4.16</v>
      </c>
      <c r="F358" s="79">
        <f t="shared" si="402"/>
        <v>30.16</v>
      </c>
      <c r="H358" s="80"/>
      <c r="I358" s="78"/>
      <c r="J358" s="79"/>
      <c r="K358" s="79"/>
      <c r="M358" s="76">
        <v>42437</v>
      </c>
      <c r="N358" s="76">
        <v>42439</v>
      </c>
      <c r="O358" s="77" t="s">
        <v>116</v>
      </c>
      <c r="P358" s="78">
        <v>23.95</v>
      </c>
      <c r="Q358" s="79">
        <f t="shared" si="400"/>
        <v>3.8319999999999999</v>
      </c>
      <c r="R358" s="79">
        <f t="shared" si="403"/>
        <v>27.782</v>
      </c>
      <c r="S358" s="129"/>
      <c r="T358" s="76">
        <v>42437</v>
      </c>
      <c r="U358" s="76">
        <v>42439</v>
      </c>
      <c r="V358" s="77" t="s">
        <v>117</v>
      </c>
      <c r="W358" s="78">
        <v>26</v>
      </c>
      <c r="X358" s="79">
        <f t="shared" si="401"/>
        <v>4.16</v>
      </c>
      <c r="Y358" s="79">
        <f t="shared" si="404"/>
        <v>30.16</v>
      </c>
      <c r="AA358" s="57"/>
      <c r="AB358" s="58"/>
      <c r="AC358" s="59"/>
      <c r="AD358" s="59"/>
    </row>
    <row r="359" spans="1:30" ht="60" customHeight="1">
      <c r="A359" s="76">
        <v>42440</v>
      </c>
      <c r="B359" s="76">
        <v>42443</v>
      </c>
      <c r="C359" s="77" t="s">
        <v>115</v>
      </c>
      <c r="D359" s="78">
        <v>26.66</v>
      </c>
      <c r="E359" s="79">
        <f t="shared" ref="E359:E365" si="405">+D359*16%</f>
        <v>4.2656000000000001</v>
      </c>
      <c r="F359" s="79">
        <f t="shared" si="402"/>
        <v>30.925599999999999</v>
      </c>
      <c r="H359" s="80"/>
      <c r="I359" s="78"/>
      <c r="J359" s="79"/>
      <c r="K359" s="79"/>
      <c r="M359" s="76">
        <v>42440</v>
      </c>
      <c r="N359" s="76">
        <v>42443</v>
      </c>
      <c r="O359" s="77" t="s">
        <v>116</v>
      </c>
      <c r="P359" s="78">
        <v>26.3</v>
      </c>
      <c r="Q359" s="79">
        <f t="shared" ref="Q359:Q365" si="406">+P359*16%</f>
        <v>4.2080000000000002</v>
      </c>
      <c r="R359" s="79">
        <f t="shared" si="403"/>
        <v>30.508000000000003</v>
      </c>
      <c r="S359" s="129"/>
      <c r="T359" s="76">
        <v>42440</v>
      </c>
      <c r="U359" s="76">
        <v>42443</v>
      </c>
      <c r="V359" s="77" t="s">
        <v>117</v>
      </c>
      <c r="W359" s="78">
        <v>26</v>
      </c>
      <c r="X359" s="79">
        <f t="shared" ref="X359:X365" si="407">+W359*16%</f>
        <v>4.16</v>
      </c>
      <c r="Y359" s="79">
        <f t="shared" si="404"/>
        <v>30.16</v>
      </c>
      <c r="AA359" s="57"/>
      <c r="AB359" s="58"/>
      <c r="AC359" s="59"/>
      <c r="AD359" s="59"/>
    </row>
    <row r="360" spans="1:30" ht="60" customHeight="1">
      <c r="A360" s="76">
        <v>42444</v>
      </c>
      <c r="B360" s="76">
        <v>42446</v>
      </c>
      <c r="C360" s="77" t="s">
        <v>115</v>
      </c>
      <c r="D360" s="78">
        <v>26</v>
      </c>
      <c r="E360" s="79">
        <f t="shared" si="405"/>
        <v>4.16</v>
      </c>
      <c r="F360" s="79">
        <f t="shared" si="402"/>
        <v>30.16</v>
      </c>
      <c r="H360" s="80"/>
      <c r="I360" s="78"/>
      <c r="J360" s="79"/>
      <c r="K360" s="79"/>
      <c r="M360" s="76">
        <v>42444</v>
      </c>
      <c r="N360" s="76">
        <v>42446</v>
      </c>
      <c r="O360" s="77" t="s">
        <v>116</v>
      </c>
      <c r="P360" s="78">
        <v>25.62</v>
      </c>
      <c r="Q360" s="79">
        <f t="shared" si="406"/>
        <v>4.0992000000000006</v>
      </c>
      <c r="R360" s="79">
        <f t="shared" si="403"/>
        <v>29.719200000000001</v>
      </c>
      <c r="S360" s="129"/>
      <c r="T360" s="76">
        <v>42444</v>
      </c>
      <c r="U360" s="76">
        <v>42446</v>
      </c>
      <c r="V360" s="77" t="s">
        <v>117</v>
      </c>
      <c r="W360" s="78">
        <v>26</v>
      </c>
      <c r="X360" s="79">
        <f t="shared" si="407"/>
        <v>4.16</v>
      </c>
      <c r="Y360" s="79">
        <f t="shared" si="404"/>
        <v>30.16</v>
      </c>
      <c r="AA360" s="57"/>
      <c r="AB360" s="58"/>
      <c r="AC360" s="59"/>
      <c r="AD360" s="59"/>
    </row>
    <row r="361" spans="1:30" ht="60" customHeight="1">
      <c r="A361" s="76">
        <v>42447</v>
      </c>
      <c r="B361" s="76">
        <v>42451</v>
      </c>
      <c r="C361" s="77" t="s">
        <v>115</v>
      </c>
      <c r="D361" s="78">
        <v>26</v>
      </c>
      <c r="E361" s="79">
        <f t="shared" si="405"/>
        <v>4.16</v>
      </c>
      <c r="F361" s="79">
        <f t="shared" si="402"/>
        <v>30.16</v>
      </c>
      <c r="H361" s="80"/>
      <c r="I361" s="78"/>
      <c r="J361" s="79"/>
      <c r="K361" s="79"/>
      <c r="M361" s="76">
        <v>42447</v>
      </c>
      <c r="N361" s="76">
        <v>42451</v>
      </c>
      <c r="O361" s="77" t="s">
        <v>116</v>
      </c>
      <c r="P361" s="78">
        <v>25.56</v>
      </c>
      <c r="Q361" s="79">
        <f t="shared" si="406"/>
        <v>4.0895999999999999</v>
      </c>
      <c r="R361" s="79">
        <f t="shared" si="403"/>
        <v>29.6496</v>
      </c>
      <c r="S361" s="129"/>
      <c r="T361" s="76">
        <v>42447</v>
      </c>
      <c r="U361" s="76">
        <v>42451</v>
      </c>
      <c r="V361" s="77" t="s">
        <v>117</v>
      </c>
      <c r="W361" s="78">
        <v>26</v>
      </c>
      <c r="X361" s="79">
        <f t="shared" si="407"/>
        <v>4.16</v>
      </c>
      <c r="Y361" s="79">
        <f t="shared" si="404"/>
        <v>30.16</v>
      </c>
      <c r="AA361" s="57"/>
      <c r="AB361" s="58"/>
      <c r="AC361" s="59"/>
      <c r="AD361" s="59"/>
    </row>
    <row r="362" spans="1:30" ht="60" customHeight="1">
      <c r="A362" s="76">
        <v>42452</v>
      </c>
      <c r="B362" s="76">
        <v>42457</v>
      </c>
      <c r="C362" s="77" t="s">
        <v>115</v>
      </c>
      <c r="D362" s="78">
        <v>27.13</v>
      </c>
      <c r="E362" s="79">
        <f t="shared" si="405"/>
        <v>4.3407999999999998</v>
      </c>
      <c r="F362" s="79">
        <f t="shared" ref="F362:F367" si="408">+D362+E362</f>
        <v>31.470799999999997</v>
      </c>
      <c r="H362" s="80"/>
      <c r="I362" s="78"/>
      <c r="J362" s="79"/>
      <c r="K362" s="79"/>
      <c r="M362" s="76">
        <v>42452</v>
      </c>
      <c r="N362" s="76">
        <v>42457</v>
      </c>
      <c r="O362" s="77" t="s">
        <v>116</v>
      </c>
      <c r="P362" s="78">
        <v>26.77</v>
      </c>
      <c r="Q362" s="79">
        <f t="shared" si="406"/>
        <v>4.2831999999999999</v>
      </c>
      <c r="R362" s="79">
        <f t="shared" ref="R362:R367" si="409">+P362+Q362</f>
        <v>31.0532</v>
      </c>
      <c r="S362" s="129"/>
      <c r="T362" s="76">
        <v>42452</v>
      </c>
      <c r="U362" s="76">
        <v>42457</v>
      </c>
      <c r="V362" s="77" t="s">
        <v>117</v>
      </c>
      <c r="W362" s="78">
        <v>26</v>
      </c>
      <c r="X362" s="79">
        <f t="shared" si="407"/>
        <v>4.16</v>
      </c>
      <c r="Y362" s="79">
        <f t="shared" ref="Y362:Y367" si="410">+W362+X362</f>
        <v>30.16</v>
      </c>
      <c r="AA362" s="57"/>
      <c r="AB362" s="58"/>
      <c r="AC362" s="59"/>
      <c r="AD362" s="59"/>
    </row>
    <row r="363" spans="1:30" ht="60" customHeight="1">
      <c r="A363" s="76">
        <v>42458</v>
      </c>
      <c r="B363" s="76">
        <v>42460</v>
      </c>
      <c r="C363" s="77" t="s">
        <v>115</v>
      </c>
      <c r="D363" s="78">
        <v>26.029999999999998</v>
      </c>
      <c r="E363" s="79">
        <f t="shared" si="405"/>
        <v>4.1647999999999996</v>
      </c>
      <c r="F363" s="79">
        <f t="shared" si="408"/>
        <v>30.194799999999997</v>
      </c>
      <c r="H363" s="80"/>
      <c r="I363" s="78"/>
      <c r="J363" s="79"/>
      <c r="K363" s="79"/>
      <c r="M363" s="76">
        <v>42458</v>
      </c>
      <c r="N363" s="76">
        <v>42460</v>
      </c>
      <c r="O363" s="77" t="s">
        <v>116</v>
      </c>
      <c r="P363" s="78">
        <v>25.669999999999998</v>
      </c>
      <c r="Q363" s="79">
        <f t="shared" si="406"/>
        <v>4.1071999999999997</v>
      </c>
      <c r="R363" s="79">
        <f t="shared" si="409"/>
        <v>29.777199999999997</v>
      </c>
      <c r="S363" s="129"/>
      <c r="T363" s="76">
        <v>42458</v>
      </c>
      <c r="U363" s="76">
        <v>42460</v>
      </c>
      <c r="V363" s="77" t="s">
        <v>117</v>
      </c>
      <c r="W363" s="78">
        <v>26</v>
      </c>
      <c r="X363" s="79">
        <f t="shared" si="407"/>
        <v>4.16</v>
      </c>
      <c r="Y363" s="79">
        <f t="shared" si="410"/>
        <v>30.16</v>
      </c>
      <c r="AA363" s="57"/>
      <c r="AB363" s="58"/>
      <c r="AC363" s="59"/>
      <c r="AD363" s="59"/>
    </row>
    <row r="364" spans="1:30" ht="60" customHeight="1">
      <c r="A364" s="76">
        <v>42461</v>
      </c>
      <c r="B364" s="76">
        <v>42464</v>
      </c>
      <c r="C364" s="77" t="s">
        <v>120</v>
      </c>
      <c r="D364" s="78">
        <v>26</v>
      </c>
      <c r="E364" s="79">
        <f t="shared" si="405"/>
        <v>4.16</v>
      </c>
      <c r="F364" s="79">
        <f t="shared" si="408"/>
        <v>30.16</v>
      </c>
      <c r="H364" s="80"/>
      <c r="I364" s="78"/>
      <c r="J364" s="79"/>
      <c r="K364" s="79"/>
      <c r="M364" s="76">
        <v>42461</v>
      </c>
      <c r="N364" s="76">
        <v>42464</v>
      </c>
      <c r="O364" s="77" t="s">
        <v>119</v>
      </c>
      <c r="P364" s="78">
        <v>25.049999999999997</v>
      </c>
      <c r="Q364" s="79">
        <f t="shared" si="406"/>
        <v>4.008</v>
      </c>
      <c r="R364" s="79">
        <f t="shared" si="409"/>
        <v>29.057999999999996</v>
      </c>
      <c r="S364" s="129"/>
      <c r="T364" s="76">
        <v>42461</v>
      </c>
      <c r="U364" s="76">
        <v>42464</v>
      </c>
      <c r="V364" s="77" t="s">
        <v>121</v>
      </c>
      <c r="W364" s="78">
        <v>26</v>
      </c>
      <c r="X364" s="79">
        <f t="shared" si="407"/>
        <v>4.16</v>
      </c>
      <c r="Y364" s="79">
        <f t="shared" si="410"/>
        <v>30.16</v>
      </c>
      <c r="AA364" s="57"/>
      <c r="AB364" s="58"/>
      <c r="AC364" s="59"/>
      <c r="AD364" s="59"/>
    </row>
    <row r="365" spans="1:30" ht="60" customHeight="1">
      <c r="A365" s="76">
        <v>42465</v>
      </c>
      <c r="B365" s="76">
        <v>42467</v>
      </c>
      <c r="C365" s="77" t="s">
        <v>120</v>
      </c>
      <c r="D365" s="78">
        <v>26</v>
      </c>
      <c r="E365" s="79">
        <f t="shared" si="405"/>
        <v>4.16</v>
      </c>
      <c r="F365" s="79">
        <f t="shared" si="408"/>
        <v>30.16</v>
      </c>
      <c r="H365" s="80"/>
      <c r="I365" s="78"/>
      <c r="J365" s="79"/>
      <c r="K365" s="79"/>
      <c r="M365" s="76">
        <v>42465</v>
      </c>
      <c r="N365" s="76">
        <v>42467</v>
      </c>
      <c r="O365" s="77" t="s">
        <v>119</v>
      </c>
      <c r="P365" s="78">
        <v>24.46</v>
      </c>
      <c r="Q365" s="79">
        <f t="shared" si="406"/>
        <v>3.9136000000000002</v>
      </c>
      <c r="R365" s="79">
        <f t="shared" si="409"/>
        <v>28.3736</v>
      </c>
      <c r="S365" s="129"/>
      <c r="T365" s="76">
        <v>42465</v>
      </c>
      <c r="U365" s="76">
        <v>42467</v>
      </c>
      <c r="V365" s="77" t="s">
        <v>121</v>
      </c>
      <c r="W365" s="78">
        <v>26</v>
      </c>
      <c r="X365" s="79">
        <f t="shared" si="407"/>
        <v>4.16</v>
      </c>
      <c r="Y365" s="79">
        <f t="shared" si="410"/>
        <v>30.16</v>
      </c>
      <c r="AA365" s="57"/>
      <c r="AB365" s="58"/>
      <c r="AC365" s="59"/>
      <c r="AD365" s="59"/>
    </row>
    <row r="366" spans="1:30" ht="60" customHeight="1">
      <c r="A366" s="76">
        <v>42468</v>
      </c>
      <c r="B366" s="76">
        <v>42471</v>
      </c>
      <c r="C366" s="77" t="s">
        <v>120</v>
      </c>
      <c r="D366" s="78">
        <v>26</v>
      </c>
      <c r="E366" s="79">
        <f t="shared" ref="E366:E372" si="411">+D366*16%</f>
        <v>4.16</v>
      </c>
      <c r="F366" s="79">
        <f t="shared" si="408"/>
        <v>30.16</v>
      </c>
      <c r="H366" s="80"/>
      <c r="I366" s="78"/>
      <c r="J366" s="79"/>
      <c r="K366" s="79"/>
      <c r="M366" s="76">
        <v>42468</v>
      </c>
      <c r="N366" s="76">
        <v>42471</v>
      </c>
      <c r="O366" s="77" t="s">
        <v>119</v>
      </c>
      <c r="P366" s="78">
        <v>25.630000000000003</v>
      </c>
      <c r="Q366" s="79">
        <f t="shared" ref="Q366:Q372" si="412">+P366*16%</f>
        <v>4.1008000000000004</v>
      </c>
      <c r="R366" s="79">
        <f t="shared" si="409"/>
        <v>29.730800000000002</v>
      </c>
      <c r="S366" s="129"/>
      <c r="T366" s="76">
        <v>42468</v>
      </c>
      <c r="U366" s="76">
        <v>42471</v>
      </c>
      <c r="V366" s="77" t="s">
        <v>121</v>
      </c>
      <c r="W366" s="78">
        <v>26</v>
      </c>
      <c r="X366" s="79">
        <f t="shared" ref="X366:X372" si="413">+W366*16%</f>
        <v>4.16</v>
      </c>
      <c r="Y366" s="79">
        <f t="shared" si="410"/>
        <v>30.16</v>
      </c>
      <c r="AA366" s="57"/>
      <c r="AB366" s="58"/>
      <c r="AC366" s="59"/>
      <c r="AD366" s="59"/>
    </row>
    <row r="367" spans="1:30" ht="60" customHeight="1">
      <c r="A367" s="76">
        <v>42472</v>
      </c>
      <c r="B367" s="76">
        <v>42474</v>
      </c>
      <c r="C367" s="77" t="s">
        <v>120</v>
      </c>
      <c r="D367" s="78">
        <v>27.529999999999998</v>
      </c>
      <c r="E367" s="79">
        <f t="shared" si="411"/>
        <v>4.4047999999999998</v>
      </c>
      <c r="F367" s="79">
        <f t="shared" si="408"/>
        <v>31.934799999999996</v>
      </c>
      <c r="H367" s="80"/>
      <c r="I367" s="78"/>
      <c r="J367" s="79"/>
      <c r="K367" s="79"/>
      <c r="M367" s="76">
        <v>42472</v>
      </c>
      <c r="N367" s="76">
        <v>42474</v>
      </c>
      <c r="O367" s="77" t="s">
        <v>119</v>
      </c>
      <c r="P367" s="78">
        <v>27.729999999999997</v>
      </c>
      <c r="Q367" s="79">
        <f t="shared" si="412"/>
        <v>4.4367999999999999</v>
      </c>
      <c r="R367" s="79">
        <f t="shared" si="409"/>
        <v>32.166799999999995</v>
      </c>
      <c r="S367" s="129"/>
      <c r="T367" s="76">
        <v>42472</v>
      </c>
      <c r="U367" s="76">
        <v>42474</v>
      </c>
      <c r="V367" s="77" t="s">
        <v>121</v>
      </c>
      <c r="W367" s="78">
        <v>26</v>
      </c>
      <c r="X367" s="79">
        <f t="shared" si="413"/>
        <v>4.16</v>
      </c>
      <c r="Y367" s="79">
        <f t="shared" si="410"/>
        <v>30.16</v>
      </c>
      <c r="AA367" s="57"/>
      <c r="AB367" s="58"/>
      <c r="AC367" s="59"/>
      <c r="AD367" s="59"/>
    </row>
    <row r="368" spans="1:30" ht="60" customHeight="1">
      <c r="A368" s="76">
        <v>42475</v>
      </c>
      <c r="B368" s="76">
        <v>42478</v>
      </c>
      <c r="C368" s="77" t="s">
        <v>120</v>
      </c>
      <c r="D368" s="78">
        <v>29.77</v>
      </c>
      <c r="E368" s="79">
        <f t="shared" si="411"/>
        <v>4.7632000000000003</v>
      </c>
      <c r="F368" s="79">
        <f t="shared" ref="F368:F373" si="414">+D368+E368</f>
        <v>34.533200000000001</v>
      </c>
      <c r="H368" s="80"/>
      <c r="I368" s="78"/>
      <c r="J368" s="79"/>
      <c r="K368" s="79"/>
      <c r="M368" s="76">
        <v>42475</v>
      </c>
      <c r="N368" s="76">
        <v>42478</v>
      </c>
      <c r="O368" s="77" t="s">
        <v>119</v>
      </c>
      <c r="P368" s="78">
        <v>29.97</v>
      </c>
      <c r="Q368" s="79">
        <f t="shared" si="412"/>
        <v>4.7952000000000004</v>
      </c>
      <c r="R368" s="79">
        <f t="shared" ref="R368:R373" si="415">+P368+Q368</f>
        <v>34.7652</v>
      </c>
      <c r="S368" s="129"/>
      <c r="T368" s="76">
        <v>42475</v>
      </c>
      <c r="U368" s="76">
        <v>42478</v>
      </c>
      <c r="V368" s="77" t="s">
        <v>121</v>
      </c>
      <c r="W368" s="78">
        <v>26.8</v>
      </c>
      <c r="X368" s="79">
        <f t="shared" si="413"/>
        <v>4.2880000000000003</v>
      </c>
      <c r="Y368" s="79">
        <f t="shared" ref="Y368:Y373" si="416">+W368+X368</f>
        <v>31.088000000000001</v>
      </c>
      <c r="AA368" s="57"/>
      <c r="AB368" s="58"/>
      <c r="AC368" s="59"/>
      <c r="AD368" s="59"/>
    </row>
    <row r="369" spans="1:30" ht="60" customHeight="1">
      <c r="A369" s="76">
        <v>42479</v>
      </c>
      <c r="B369" s="76">
        <v>42481</v>
      </c>
      <c r="C369" s="77" t="s">
        <v>120</v>
      </c>
      <c r="D369" s="78">
        <v>28.69</v>
      </c>
      <c r="E369" s="79">
        <f t="shared" si="411"/>
        <v>4.5904000000000007</v>
      </c>
      <c r="F369" s="79">
        <f t="shared" si="414"/>
        <v>33.2804</v>
      </c>
      <c r="H369" s="80"/>
      <c r="I369" s="78"/>
      <c r="J369" s="79"/>
      <c r="K369" s="79"/>
      <c r="M369" s="76">
        <v>42479</v>
      </c>
      <c r="N369" s="76">
        <v>42481</v>
      </c>
      <c r="O369" s="77" t="s">
        <v>119</v>
      </c>
      <c r="P369" s="78">
        <v>28.89</v>
      </c>
      <c r="Q369" s="79">
        <f t="shared" si="412"/>
        <v>4.6223999999999998</v>
      </c>
      <c r="R369" s="79">
        <f t="shared" si="415"/>
        <v>33.5124</v>
      </c>
      <c r="S369" s="129"/>
      <c r="T369" s="76">
        <v>42479</v>
      </c>
      <c r="U369" s="76">
        <v>42481</v>
      </c>
      <c r="V369" s="77" t="s">
        <v>121</v>
      </c>
      <c r="W369" s="78">
        <v>26</v>
      </c>
      <c r="X369" s="79">
        <f t="shared" si="413"/>
        <v>4.16</v>
      </c>
      <c r="Y369" s="79">
        <f t="shared" si="416"/>
        <v>30.16</v>
      </c>
      <c r="AA369" s="57"/>
      <c r="AB369" s="58"/>
      <c r="AC369" s="59"/>
      <c r="AD369" s="59"/>
    </row>
    <row r="370" spans="1:30" ht="60" customHeight="1">
      <c r="A370" s="76">
        <v>42482</v>
      </c>
      <c r="B370" s="76">
        <v>42485</v>
      </c>
      <c r="C370" s="77" t="s">
        <v>120</v>
      </c>
      <c r="D370" s="78">
        <v>31.389999999999997</v>
      </c>
      <c r="E370" s="79">
        <f t="shared" si="411"/>
        <v>5.0223999999999993</v>
      </c>
      <c r="F370" s="79">
        <f t="shared" si="414"/>
        <v>36.412399999999998</v>
      </c>
      <c r="H370" s="80"/>
      <c r="I370" s="78"/>
      <c r="J370" s="79"/>
      <c r="K370" s="79"/>
      <c r="M370" s="76">
        <v>42482</v>
      </c>
      <c r="N370" s="76">
        <v>42485</v>
      </c>
      <c r="O370" s="77" t="s">
        <v>119</v>
      </c>
      <c r="P370" s="78">
        <v>31.589999999999996</v>
      </c>
      <c r="Q370" s="79">
        <f t="shared" si="412"/>
        <v>5.0543999999999993</v>
      </c>
      <c r="R370" s="79">
        <f t="shared" si="415"/>
        <v>36.644399999999997</v>
      </c>
      <c r="S370" s="129"/>
      <c r="T370" s="76">
        <v>42482</v>
      </c>
      <c r="U370" s="76">
        <v>42485</v>
      </c>
      <c r="V370" s="77" t="s">
        <v>121</v>
      </c>
      <c r="W370" s="78">
        <v>28.419999999999998</v>
      </c>
      <c r="X370" s="79">
        <f t="shared" si="413"/>
        <v>4.5472000000000001</v>
      </c>
      <c r="Y370" s="79">
        <f t="shared" si="416"/>
        <v>32.967199999999998</v>
      </c>
      <c r="AA370" s="57"/>
      <c r="AB370" s="58"/>
      <c r="AC370" s="59"/>
      <c r="AD370" s="59"/>
    </row>
    <row r="371" spans="1:30" ht="60" customHeight="1">
      <c r="A371" s="76">
        <v>42486</v>
      </c>
      <c r="B371" s="76">
        <v>42488</v>
      </c>
      <c r="C371" s="77" t="s">
        <v>120</v>
      </c>
      <c r="D371" s="78">
        <v>30.7</v>
      </c>
      <c r="E371" s="79">
        <f t="shared" si="411"/>
        <v>4.9119999999999999</v>
      </c>
      <c r="F371" s="79">
        <f t="shared" si="414"/>
        <v>35.612000000000002</v>
      </c>
      <c r="H371" s="80"/>
      <c r="I371" s="78"/>
      <c r="J371" s="79"/>
      <c r="K371" s="79"/>
      <c r="M371" s="76">
        <v>42486</v>
      </c>
      <c r="N371" s="76">
        <v>42488</v>
      </c>
      <c r="O371" s="77" t="s">
        <v>119</v>
      </c>
      <c r="P371" s="78">
        <v>30.9</v>
      </c>
      <c r="Q371" s="79">
        <f t="shared" si="412"/>
        <v>4.944</v>
      </c>
      <c r="R371" s="79">
        <f t="shared" si="415"/>
        <v>35.844000000000001</v>
      </c>
      <c r="S371" s="129"/>
      <c r="T371" s="76">
        <v>42486</v>
      </c>
      <c r="U371" s="76">
        <v>42488</v>
      </c>
      <c r="V371" s="77" t="s">
        <v>121</v>
      </c>
      <c r="W371" s="78">
        <v>27.73</v>
      </c>
      <c r="X371" s="79">
        <f t="shared" si="413"/>
        <v>4.4367999999999999</v>
      </c>
      <c r="Y371" s="79">
        <f t="shared" si="416"/>
        <v>32.166800000000002</v>
      </c>
      <c r="AA371" s="57"/>
      <c r="AB371" s="58"/>
      <c r="AC371" s="59"/>
      <c r="AD371" s="59"/>
    </row>
    <row r="372" spans="1:30" ht="60" customHeight="1">
      <c r="A372" s="76">
        <v>42489</v>
      </c>
      <c r="B372" s="76">
        <v>42492</v>
      </c>
      <c r="C372" s="77" t="s">
        <v>122</v>
      </c>
      <c r="D372" s="78">
        <v>32.769999999999996</v>
      </c>
      <c r="E372" s="79">
        <f t="shared" si="411"/>
        <v>5.2431999999999999</v>
      </c>
      <c r="F372" s="79">
        <f t="shared" si="414"/>
        <v>38.013199999999998</v>
      </c>
      <c r="H372" s="80"/>
      <c r="I372" s="78"/>
      <c r="J372" s="79"/>
      <c r="K372" s="79"/>
      <c r="M372" s="76">
        <v>42489</v>
      </c>
      <c r="N372" s="76">
        <v>42492</v>
      </c>
      <c r="O372" s="77" t="s">
        <v>123</v>
      </c>
      <c r="P372" s="78">
        <v>32.97</v>
      </c>
      <c r="Q372" s="79">
        <f t="shared" si="412"/>
        <v>5.2751999999999999</v>
      </c>
      <c r="R372" s="79">
        <f t="shared" si="415"/>
        <v>38.245199999999997</v>
      </c>
      <c r="S372" s="129"/>
      <c r="T372" s="76">
        <v>42489</v>
      </c>
      <c r="U372" s="76">
        <v>42492</v>
      </c>
      <c r="V372" s="77" t="s">
        <v>124</v>
      </c>
      <c r="W372" s="78">
        <v>29.8</v>
      </c>
      <c r="X372" s="79">
        <f t="shared" si="413"/>
        <v>4.7679999999999998</v>
      </c>
      <c r="Y372" s="79">
        <f t="shared" si="416"/>
        <v>34.567999999999998</v>
      </c>
      <c r="AA372" s="57"/>
      <c r="AB372" s="58"/>
      <c r="AC372" s="59"/>
      <c r="AD372" s="59"/>
    </row>
    <row r="373" spans="1:30" ht="60" customHeight="1">
      <c r="A373" s="76">
        <v>42493</v>
      </c>
      <c r="B373" s="76">
        <v>42495</v>
      </c>
      <c r="C373" s="77" t="s">
        <v>122</v>
      </c>
      <c r="D373" s="78">
        <v>33.72</v>
      </c>
      <c r="E373" s="79">
        <f t="shared" ref="E373:E379" si="417">+D373*16%</f>
        <v>5.3952</v>
      </c>
      <c r="F373" s="79">
        <f t="shared" si="414"/>
        <v>39.115200000000002</v>
      </c>
      <c r="H373" s="80"/>
      <c r="I373" s="78"/>
      <c r="J373" s="79"/>
      <c r="K373" s="79"/>
      <c r="M373" s="76">
        <v>42493</v>
      </c>
      <c r="N373" s="76">
        <v>42495</v>
      </c>
      <c r="O373" s="77" t="s">
        <v>123</v>
      </c>
      <c r="P373" s="78">
        <v>33.92</v>
      </c>
      <c r="Q373" s="79">
        <f t="shared" ref="Q373:Q379" si="418">+P373*16%</f>
        <v>5.4272</v>
      </c>
      <c r="R373" s="79">
        <f t="shared" si="415"/>
        <v>39.347200000000001</v>
      </c>
      <c r="S373" s="129"/>
      <c r="T373" s="76">
        <v>42493</v>
      </c>
      <c r="U373" s="76">
        <v>42495</v>
      </c>
      <c r="V373" s="77" t="s">
        <v>124</v>
      </c>
      <c r="W373" s="78">
        <v>30.750000000000004</v>
      </c>
      <c r="X373" s="79">
        <f t="shared" ref="X373:X379" si="419">+W373*16%</f>
        <v>4.9200000000000008</v>
      </c>
      <c r="Y373" s="79">
        <f t="shared" si="416"/>
        <v>35.67</v>
      </c>
      <c r="AA373" s="57"/>
      <c r="AB373" s="58"/>
      <c r="AC373" s="59"/>
      <c r="AD373" s="59"/>
    </row>
    <row r="374" spans="1:30" ht="60" customHeight="1">
      <c r="A374" s="76">
        <v>42496</v>
      </c>
      <c r="B374" s="76">
        <v>42500</v>
      </c>
      <c r="C374" s="77" t="s">
        <v>122</v>
      </c>
      <c r="D374" s="78">
        <v>30.209999999999997</v>
      </c>
      <c r="E374" s="79">
        <f t="shared" si="417"/>
        <v>4.8335999999999997</v>
      </c>
      <c r="F374" s="79">
        <f t="shared" ref="F374:F379" si="420">+D374+E374</f>
        <v>35.043599999999998</v>
      </c>
      <c r="H374" s="80"/>
      <c r="I374" s="78"/>
      <c r="J374" s="79"/>
      <c r="K374" s="79"/>
      <c r="M374" s="76">
        <v>42496</v>
      </c>
      <c r="N374" s="76">
        <v>42500</v>
      </c>
      <c r="O374" s="77" t="s">
        <v>123</v>
      </c>
      <c r="P374" s="78">
        <v>30.409999999999997</v>
      </c>
      <c r="Q374" s="79">
        <f t="shared" si="418"/>
        <v>4.8655999999999997</v>
      </c>
      <c r="R374" s="79">
        <f t="shared" ref="R374:R379" si="421">+P374+Q374</f>
        <v>35.275599999999997</v>
      </c>
      <c r="S374" s="129"/>
      <c r="T374" s="76">
        <v>42496</v>
      </c>
      <c r="U374" s="76">
        <v>42500</v>
      </c>
      <c r="V374" s="77" t="s">
        <v>124</v>
      </c>
      <c r="W374" s="78">
        <v>27.24</v>
      </c>
      <c r="X374" s="79">
        <f t="shared" si="419"/>
        <v>4.3583999999999996</v>
      </c>
      <c r="Y374" s="79">
        <f t="shared" ref="Y374:Y379" si="422">+W374+X374</f>
        <v>31.598399999999998</v>
      </c>
      <c r="AA374" s="57"/>
      <c r="AB374" s="58"/>
      <c r="AC374" s="59"/>
      <c r="AD374" s="59"/>
    </row>
    <row r="375" spans="1:30" ht="60" customHeight="1">
      <c r="A375" s="76">
        <v>42501</v>
      </c>
      <c r="B375" s="76">
        <v>42502</v>
      </c>
      <c r="C375" s="77" t="s">
        <v>122</v>
      </c>
      <c r="D375" s="78">
        <v>29.220000000000002</v>
      </c>
      <c r="E375" s="79">
        <f t="shared" si="417"/>
        <v>4.6752000000000002</v>
      </c>
      <c r="F375" s="79">
        <f t="shared" si="420"/>
        <v>33.895200000000003</v>
      </c>
      <c r="H375" s="80"/>
      <c r="I375" s="78"/>
      <c r="J375" s="79"/>
      <c r="K375" s="79"/>
      <c r="M375" s="76">
        <v>42501</v>
      </c>
      <c r="N375" s="76">
        <v>42502</v>
      </c>
      <c r="O375" s="77" t="s">
        <v>123</v>
      </c>
      <c r="P375" s="78">
        <v>29.42</v>
      </c>
      <c r="Q375" s="79">
        <f t="shared" si="418"/>
        <v>4.7072000000000003</v>
      </c>
      <c r="R375" s="79">
        <f t="shared" si="421"/>
        <v>34.127200000000002</v>
      </c>
      <c r="S375" s="129"/>
      <c r="T375" s="76">
        <v>42501</v>
      </c>
      <c r="U375" s="76">
        <v>42502</v>
      </c>
      <c r="V375" s="77" t="s">
        <v>124</v>
      </c>
      <c r="W375" s="78">
        <v>26.250000000000004</v>
      </c>
      <c r="X375" s="79">
        <f t="shared" si="419"/>
        <v>4.2000000000000011</v>
      </c>
      <c r="Y375" s="79">
        <f t="shared" si="422"/>
        <v>30.450000000000003</v>
      </c>
      <c r="AA375" s="57"/>
      <c r="AB375" s="58"/>
      <c r="AC375" s="59"/>
      <c r="AD375" s="59"/>
    </row>
    <row r="376" spans="1:30" ht="60" customHeight="1">
      <c r="A376" s="76">
        <v>42503</v>
      </c>
      <c r="B376" s="76">
        <v>42506</v>
      </c>
      <c r="C376" s="77" t="s">
        <v>122</v>
      </c>
      <c r="D376" s="78">
        <v>33.19</v>
      </c>
      <c r="E376" s="79">
        <f t="shared" si="417"/>
        <v>5.3103999999999996</v>
      </c>
      <c r="F376" s="79">
        <f t="shared" si="420"/>
        <v>38.500399999999999</v>
      </c>
      <c r="H376" s="80"/>
      <c r="I376" s="78"/>
      <c r="J376" s="79"/>
      <c r="K376" s="79"/>
      <c r="M376" s="76">
        <v>42503</v>
      </c>
      <c r="N376" s="76">
        <v>42506</v>
      </c>
      <c r="O376" s="77" t="s">
        <v>123</v>
      </c>
      <c r="P376" s="78">
        <v>33.39</v>
      </c>
      <c r="Q376" s="79">
        <f t="shared" si="418"/>
        <v>5.3424000000000005</v>
      </c>
      <c r="R376" s="79">
        <f t="shared" si="421"/>
        <v>38.732399999999998</v>
      </c>
      <c r="S376" s="129"/>
      <c r="T376" s="76">
        <v>42503</v>
      </c>
      <c r="U376" s="76">
        <v>42506</v>
      </c>
      <c r="V376" s="77" t="s">
        <v>124</v>
      </c>
      <c r="W376" s="78">
        <v>30.220000000000002</v>
      </c>
      <c r="X376" s="79">
        <f t="shared" si="419"/>
        <v>4.8352000000000004</v>
      </c>
      <c r="Y376" s="79">
        <f t="shared" si="422"/>
        <v>35.055199999999999</v>
      </c>
      <c r="AA376" s="57"/>
      <c r="AB376" s="58"/>
      <c r="AC376" s="59"/>
      <c r="AD376" s="59"/>
    </row>
    <row r="377" spans="1:30" ht="60" customHeight="1">
      <c r="A377" s="76">
        <v>42507</v>
      </c>
      <c r="B377" s="76">
        <v>42509</v>
      </c>
      <c r="C377" s="77" t="s">
        <v>122</v>
      </c>
      <c r="D377" s="78">
        <v>33.42</v>
      </c>
      <c r="E377" s="79">
        <f t="shared" si="417"/>
        <v>5.3472</v>
      </c>
      <c r="F377" s="79">
        <f t="shared" si="420"/>
        <v>38.767200000000003</v>
      </c>
      <c r="H377" s="80"/>
      <c r="I377" s="78"/>
      <c r="J377" s="79"/>
      <c r="K377" s="79"/>
      <c r="M377" s="76">
        <v>42507</v>
      </c>
      <c r="N377" s="76">
        <v>42509</v>
      </c>
      <c r="O377" s="77" t="s">
        <v>123</v>
      </c>
      <c r="P377" s="78">
        <v>33.619999999999997</v>
      </c>
      <c r="Q377" s="79">
        <f t="shared" si="418"/>
        <v>5.3792</v>
      </c>
      <c r="R377" s="79">
        <f t="shared" si="421"/>
        <v>38.999199999999995</v>
      </c>
      <c r="S377" s="129"/>
      <c r="T377" s="76">
        <v>42507</v>
      </c>
      <c r="U377" s="76">
        <v>42509</v>
      </c>
      <c r="V377" s="77" t="s">
        <v>124</v>
      </c>
      <c r="W377" s="78">
        <v>30.45</v>
      </c>
      <c r="X377" s="79">
        <f t="shared" si="419"/>
        <v>4.8719999999999999</v>
      </c>
      <c r="Y377" s="79">
        <f t="shared" si="422"/>
        <v>35.322000000000003</v>
      </c>
      <c r="AA377" s="57"/>
      <c r="AB377" s="58"/>
      <c r="AC377" s="59"/>
      <c r="AD377" s="59"/>
    </row>
    <row r="378" spans="1:30" ht="60" customHeight="1">
      <c r="A378" s="76">
        <v>42510</v>
      </c>
      <c r="B378" s="76">
        <v>42513</v>
      </c>
      <c r="C378" s="77" t="s">
        <v>122</v>
      </c>
      <c r="D378" s="78">
        <v>34.519999999999996</v>
      </c>
      <c r="E378" s="79">
        <f t="shared" si="417"/>
        <v>5.5231999999999992</v>
      </c>
      <c r="F378" s="79">
        <f t="shared" si="420"/>
        <v>40.043199999999999</v>
      </c>
      <c r="H378" s="80"/>
      <c r="I378" s="78"/>
      <c r="J378" s="79"/>
      <c r="K378" s="79"/>
      <c r="M378" s="76">
        <v>42510</v>
      </c>
      <c r="N378" s="76">
        <v>42513</v>
      </c>
      <c r="O378" s="77" t="s">
        <v>123</v>
      </c>
      <c r="P378" s="78">
        <v>34.72</v>
      </c>
      <c r="Q378" s="79">
        <f t="shared" si="418"/>
        <v>5.5552000000000001</v>
      </c>
      <c r="R378" s="79">
        <f t="shared" si="421"/>
        <v>40.275199999999998</v>
      </c>
      <c r="S378" s="129"/>
      <c r="T378" s="76">
        <v>42510</v>
      </c>
      <c r="U378" s="76">
        <v>42513</v>
      </c>
      <c r="V378" s="77" t="s">
        <v>124</v>
      </c>
      <c r="W378" s="78">
        <v>31.55</v>
      </c>
      <c r="X378" s="79">
        <f t="shared" si="419"/>
        <v>5.048</v>
      </c>
      <c r="Y378" s="79">
        <f t="shared" si="422"/>
        <v>36.597999999999999</v>
      </c>
      <c r="AA378" s="57"/>
      <c r="AB378" s="58"/>
      <c r="AC378" s="59"/>
      <c r="AD378" s="59"/>
    </row>
    <row r="379" spans="1:30" ht="60" customHeight="1">
      <c r="A379" s="76">
        <v>42514</v>
      </c>
      <c r="B379" s="76">
        <v>42516</v>
      </c>
      <c r="C379" s="77" t="s">
        <v>122</v>
      </c>
      <c r="D379" s="78">
        <v>34.31</v>
      </c>
      <c r="E379" s="79">
        <f t="shared" si="417"/>
        <v>5.4896000000000003</v>
      </c>
      <c r="F379" s="79">
        <f t="shared" si="420"/>
        <v>39.799600000000005</v>
      </c>
      <c r="H379" s="80"/>
      <c r="I379" s="78"/>
      <c r="J379" s="79"/>
      <c r="K379" s="79"/>
      <c r="M379" s="76">
        <v>42514</v>
      </c>
      <c r="N379" s="76">
        <v>42516</v>
      </c>
      <c r="O379" s="77" t="s">
        <v>123</v>
      </c>
      <c r="P379" s="78">
        <v>34.51</v>
      </c>
      <c r="Q379" s="79">
        <f t="shared" si="418"/>
        <v>5.5215999999999994</v>
      </c>
      <c r="R379" s="79">
        <f t="shared" si="421"/>
        <v>40.031599999999997</v>
      </c>
      <c r="S379" s="129"/>
      <c r="T379" s="76">
        <v>42514</v>
      </c>
      <c r="U379" s="76">
        <v>42516</v>
      </c>
      <c r="V379" s="77" t="s">
        <v>124</v>
      </c>
      <c r="W379" s="78">
        <v>31.34</v>
      </c>
      <c r="X379" s="79">
        <f t="shared" si="419"/>
        <v>5.0144000000000002</v>
      </c>
      <c r="Y379" s="79">
        <f t="shared" si="422"/>
        <v>36.354399999999998</v>
      </c>
      <c r="AA379" s="57"/>
      <c r="AB379" s="58"/>
      <c r="AC379" s="59"/>
      <c r="AD379" s="59"/>
    </row>
    <row r="380" spans="1:30" ht="60" customHeight="1">
      <c r="A380" s="76">
        <v>42517</v>
      </c>
      <c r="B380" s="76">
        <v>42521</v>
      </c>
      <c r="C380" s="77" t="s">
        <v>122</v>
      </c>
      <c r="D380" s="78">
        <v>35.33</v>
      </c>
      <c r="E380" s="79">
        <f t="shared" ref="E380:E387" si="423">+D380*16%</f>
        <v>5.6528</v>
      </c>
      <c r="F380" s="79">
        <f t="shared" ref="F380:F385" si="424">+D380+E380</f>
        <v>40.982799999999997</v>
      </c>
      <c r="H380" s="80"/>
      <c r="I380" s="78"/>
      <c r="J380" s="79"/>
      <c r="K380" s="79"/>
      <c r="M380" s="76">
        <v>42517</v>
      </c>
      <c r="N380" s="76">
        <v>42521</v>
      </c>
      <c r="O380" s="77" t="s">
        <v>123</v>
      </c>
      <c r="P380" s="78">
        <v>35.53</v>
      </c>
      <c r="Q380" s="79">
        <f t="shared" ref="Q380:Q386" si="425">+P380*16%</f>
        <v>5.6848000000000001</v>
      </c>
      <c r="R380" s="79">
        <f t="shared" ref="R380:R385" si="426">+P380+Q380</f>
        <v>41.214800000000004</v>
      </c>
      <c r="S380" s="129"/>
      <c r="T380" s="76">
        <v>42517</v>
      </c>
      <c r="U380" s="76">
        <v>42521</v>
      </c>
      <c r="V380" s="77" t="s">
        <v>124</v>
      </c>
      <c r="W380" s="78">
        <v>32.36</v>
      </c>
      <c r="X380" s="79">
        <f t="shared" ref="X380:X386" si="427">+W380*16%</f>
        <v>5.1776</v>
      </c>
      <c r="Y380" s="79">
        <f t="shared" ref="Y380:Y385" si="428">+W380+X380</f>
        <v>37.537599999999998</v>
      </c>
      <c r="AA380" s="57"/>
      <c r="AB380" s="58"/>
      <c r="AC380" s="59"/>
      <c r="AD380" s="59"/>
    </row>
    <row r="381" spans="1:30" ht="60" customHeight="1">
      <c r="A381" s="76">
        <v>42522</v>
      </c>
      <c r="B381" s="76">
        <v>42523</v>
      </c>
      <c r="C381" s="77" t="s">
        <v>125</v>
      </c>
      <c r="D381" s="78">
        <v>33.4</v>
      </c>
      <c r="E381" s="79">
        <f t="shared" si="423"/>
        <v>5.3440000000000003</v>
      </c>
      <c r="F381" s="79">
        <f t="shared" si="424"/>
        <v>38.744</v>
      </c>
      <c r="H381" s="80"/>
      <c r="I381" s="78"/>
      <c r="J381" s="79"/>
      <c r="K381" s="79"/>
      <c r="M381" s="76">
        <v>42522</v>
      </c>
      <c r="N381" s="76">
        <v>42523</v>
      </c>
      <c r="O381" s="77" t="s">
        <v>126</v>
      </c>
      <c r="P381" s="78">
        <v>36.69</v>
      </c>
      <c r="Q381" s="79">
        <f t="shared" si="425"/>
        <v>5.8704000000000001</v>
      </c>
      <c r="R381" s="79">
        <f t="shared" si="426"/>
        <v>42.560400000000001</v>
      </c>
      <c r="S381" s="129"/>
      <c r="T381" s="76">
        <v>42522</v>
      </c>
      <c r="U381" s="76">
        <v>42523</v>
      </c>
      <c r="V381" s="77" t="s">
        <v>127</v>
      </c>
      <c r="W381" s="78">
        <v>34.28</v>
      </c>
      <c r="X381" s="79">
        <f t="shared" si="427"/>
        <v>5.4847999999999999</v>
      </c>
      <c r="Y381" s="79">
        <f t="shared" si="428"/>
        <v>39.764800000000001</v>
      </c>
      <c r="AA381" s="57"/>
      <c r="AB381" s="58"/>
      <c r="AC381" s="59"/>
      <c r="AD381" s="59"/>
    </row>
    <row r="382" spans="1:30" ht="60" customHeight="1">
      <c r="A382" s="76">
        <v>42524</v>
      </c>
      <c r="B382" s="76">
        <v>42528</v>
      </c>
      <c r="C382" s="77" t="s">
        <v>125</v>
      </c>
      <c r="D382" s="78">
        <v>33.799999999999997</v>
      </c>
      <c r="E382" s="79">
        <f t="shared" si="423"/>
        <v>5.4079999999999995</v>
      </c>
      <c r="F382" s="79">
        <f t="shared" si="424"/>
        <v>39.207999999999998</v>
      </c>
      <c r="H382" s="80"/>
      <c r="I382" s="78"/>
      <c r="J382" s="79"/>
      <c r="K382" s="79"/>
      <c r="M382" s="76">
        <v>42524</v>
      </c>
      <c r="N382" s="76">
        <v>42528</v>
      </c>
      <c r="O382" s="77" t="s">
        <v>126</v>
      </c>
      <c r="P382" s="78">
        <v>37.089999999999996</v>
      </c>
      <c r="Q382" s="79">
        <f t="shared" si="425"/>
        <v>5.9343999999999992</v>
      </c>
      <c r="R382" s="79">
        <f t="shared" si="426"/>
        <v>43.024399999999993</v>
      </c>
      <c r="S382" s="129"/>
      <c r="T382" s="76">
        <v>42524</v>
      </c>
      <c r="U382" s="76">
        <v>42528</v>
      </c>
      <c r="V382" s="77" t="s">
        <v>127</v>
      </c>
      <c r="W382" s="78">
        <v>34.68</v>
      </c>
      <c r="X382" s="79">
        <f t="shared" si="427"/>
        <v>5.5488</v>
      </c>
      <c r="Y382" s="79">
        <f t="shared" si="428"/>
        <v>40.2288</v>
      </c>
      <c r="AA382" s="57"/>
      <c r="AB382" s="58"/>
      <c r="AC382" s="59"/>
      <c r="AD382" s="59"/>
    </row>
    <row r="383" spans="1:30" ht="60" customHeight="1">
      <c r="A383" s="76">
        <v>42529</v>
      </c>
      <c r="B383" s="76">
        <v>42530</v>
      </c>
      <c r="C383" s="77" t="s">
        <v>125</v>
      </c>
      <c r="D383" s="78">
        <v>34.629999999999995</v>
      </c>
      <c r="E383" s="79">
        <f t="shared" si="423"/>
        <v>5.5407999999999991</v>
      </c>
      <c r="F383" s="79">
        <f t="shared" si="424"/>
        <v>40.170799999999993</v>
      </c>
      <c r="H383" s="80"/>
      <c r="I383" s="78"/>
      <c r="J383" s="79"/>
      <c r="K383" s="79"/>
      <c r="M383" s="76">
        <v>42529</v>
      </c>
      <c r="N383" s="76">
        <v>42530</v>
      </c>
      <c r="O383" s="77" t="s">
        <v>126</v>
      </c>
      <c r="P383" s="78">
        <v>37.919999999999995</v>
      </c>
      <c r="Q383" s="79">
        <f t="shared" si="425"/>
        <v>6.0671999999999997</v>
      </c>
      <c r="R383" s="79">
        <f t="shared" si="426"/>
        <v>43.987199999999994</v>
      </c>
      <c r="S383" s="129"/>
      <c r="T383" s="76">
        <v>42529</v>
      </c>
      <c r="U383" s="76">
        <v>42530</v>
      </c>
      <c r="V383" s="77" t="s">
        <v>127</v>
      </c>
      <c r="W383" s="78">
        <v>35.51</v>
      </c>
      <c r="X383" s="79">
        <f t="shared" si="427"/>
        <v>5.6815999999999995</v>
      </c>
      <c r="Y383" s="79">
        <f t="shared" si="428"/>
        <v>41.191599999999994</v>
      </c>
      <c r="AA383" s="57"/>
      <c r="AB383" s="58"/>
      <c r="AC383" s="59"/>
      <c r="AD383" s="59"/>
    </row>
    <row r="384" spans="1:30" ht="60" customHeight="1">
      <c r="A384" s="76">
        <v>42531</v>
      </c>
      <c r="B384" s="76">
        <v>42534</v>
      </c>
      <c r="C384" s="77" t="s">
        <v>125</v>
      </c>
      <c r="D384" s="78">
        <v>36.589999999999996</v>
      </c>
      <c r="E384" s="79">
        <f t="shared" si="423"/>
        <v>5.8543999999999992</v>
      </c>
      <c r="F384" s="79">
        <f t="shared" si="424"/>
        <v>42.444399999999995</v>
      </c>
      <c r="H384" s="80"/>
      <c r="I384" s="78"/>
      <c r="J384" s="79"/>
      <c r="K384" s="79"/>
      <c r="M384" s="76">
        <v>42531</v>
      </c>
      <c r="N384" s="76">
        <v>42534</v>
      </c>
      <c r="O384" s="77" t="s">
        <v>126</v>
      </c>
      <c r="P384" s="78">
        <v>39.879999999999995</v>
      </c>
      <c r="Q384" s="79">
        <f t="shared" si="425"/>
        <v>6.3807999999999998</v>
      </c>
      <c r="R384" s="79">
        <f t="shared" si="426"/>
        <v>46.260799999999996</v>
      </c>
      <c r="S384" s="129"/>
      <c r="T384" s="76">
        <v>42531</v>
      </c>
      <c r="U384" s="76">
        <v>42534</v>
      </c>
      <c r="V384" s="77" t="s">
        <v>127</v>
      </c>
      <c r="W384" s="78">
        <v>37.47</v>
      </c>
      <c r="X384" s="79">
        <f t="shared" si="427"/>
        <v>5.9951999999999996</v>
      </c>
      <c r="Y384" s="79">
        <f t="shared" si="428"/>
        <v>43.465199999999996</v>
      </c>
      <c r="AA384" s="57"/>
      <c r="AB384" s="58"/>
      <c r="AC384" s="59"/>
      <c r="AD384" s="59"/>
    </row>
    <row r="385" spans="1:30" ht="60" customHeight="1">
      <c r="A385" s="76">
        <v>42535</v>
      </c>
      <c r="B385" s="76">
        <v>42537</v>
      </c>
      <c r="C385" s="77" t="s">
        <v>125</v>
      </c>
      <c r="D385" s="78">
        <v>34.619999999999997</v>
      </c>
      <c r="E385" s="79">
        <f t="shared" si="423"/>
        <v>5.5392000000000001</v>
      </c>
      <c r="F385" s="79">
        <f t="shared" si="424"/>
        <v>40.159199999999998</v>
      </c>
      <c r="H385" s="80"/>
      <c r="I385" s="78"/>
      <c r="J385" s="79"/>
      <c r="K385" s="79"/>
      <c r="M385" s="76">
        <v>42535</v>
      </c>
      <c r="N385" s="76">
        <v>42537</v>
      </c>
      <c r="O385" s="77" t="s">
        <v>126</v>
      </c>
      <c r="P385" s="78">
        <v>37.909999999999997</v>
      </c>
      <c r="Q385" s="79">
        <f t="shared" si="425"/>
        <v>6.0655999999999999</v>
      </c>
      <c r="R385" s="79">
        <f t="shared" si="426"/>
        <v>43.9756</v>
      </c>
      <c r="S385" s="129"/>
      <c r="T385" s="76">
        <v>42535</v>
      </c>
      <c r="U385" s="76">
        <v>42537</v>
      </c>
      <c r="V385" s="77" t="s">
        <v>127</v>
      </c>
      <c r="W385" s="78">
        <v>35.5</v>
      </c>
      <c r="X385" s="79">
        <f t="shared" si="427"/>
        <v>5.68</v>
      </c>
      <c r="Y385" s="79">
        <f t="shared" si="428"/>
        <v>41.18</v>
      </c>
      <c r="AA385" s="57"/>
      <c r="AB385" s="58"/>
      <c r="AC385" s="59"/>
      <c r="AD385" s="59"/>
    </row>
    <row r="386" spans="1:30" ht="60" customHeight="1">
      <c r="A386" s="76">
        <v>42538</v>
      </c>
      <c r="B386" s="76">
        <v>42541</v>
      </c>
      <c r="C386" s="77" t="s">
        <v>125</v>
      </c>
      <c r="D386" s="78">
        <v>33.049999999999997</v>
      </c>
      <c r="E386" s="79">
        <f t="shared" si="423"/>
        <v>5.2879999999999994</v>
      </c>
      <c r="F386" s="79">
        <f t="shared" ref="F386:F391" si="429">+D386+E386</f>
        <v>38.337999999999994</v>
      </c>
      <c r="H386" s="80"/>
      <c r="I386" s="78"/>
      <c r="J386" s="79"/>
      <c r="K386" s="79"/>
      <c r="M386" s="76">
        <v>42538</v>
      </c>
      <c r="N386" s="76">
        <v>42541</v>
      </c>
      <c r="O386" s="77" t="s">
        <v>126</v>
      </c>
      <c r="P386" s="78">
        <v>36.339999999999996</v>
      </c>
      <c r="Q386" s="79">
        <f t="shared" si="425"/>
        <v>5.8143999999999991</v>
      </c>
      <c r="R386" s="79">
        <f t="shared" ref="R386:R391" si="430">+P386+Q386</f>
        <v>42.154399999999995</v>
      </c>
      <c r="S386" s="129"/>
      <c r="T386" s="76">
        <v>42538</v>
      </c>
      <c r="U386" s="76">
        <v>42541</v>
      </c>
      <c r="V386" s="77" t="s">
        <v>127</v>
      </c>
      <c r="W386" s="78">
        <v>33.93</v>
      </c>
      <c r="X386" s="79">
        <f t="shared" si="427"/>
        <v>5.4287999999999998</v>
      </c>
      <c r="Y386" s="79">
        <f t="shared" ref="Y386:Y391" si="431">+W386+X386</f>
        <v>39.358800000000002</v>
      </c>
      <c r="AA386" s="57"/>
      <c r="AB386" s="58"/>
      <c r="AC386" s="59"/>
      <c r="AD386" s="59"/>
    </row>
    <row r="387" spans="1:30" ht="60" customHeight="1">
      <c r="A387" s="76">
        <v>42542</v>
      </c>
      <c r="B387" s="76">
        <v>42544</v>
      </c>
      <c r="C387" s="77" t="s">
        <v>125</v>
      </c>
      <c r="D387" s="78">
        <v>33.25</v>
      </c>
      <c r="E387" s="79">
        <f t="shared" si="423"/>
        <v>5.32</v>
      </c>
      <c r="F387" s="79">
        <f t="shared" si="429"/>
        <v>38.57</v>
      </c>
      <c r="H387" s="80"/>
      <c r="I387" s="78"/>
      <c r="J387" s="79"/>
      <c r="K387" s="79"/>
      <c r="M387" s="76">
        <v>42542</v>
      </c>
      <c r="N387" s="76">
        <v>42544</v>
      </c>
      <c r="O387" s="77" t="s">
        <v>126</v>
      </c>
      <c r="P387" s="78">
        <v>36.54</v>
      </c>
      <c r="Q387" s="79">
        <f t="shared" ref="Q387:Q392" si="432">+P387*16%</f>
        <v>5.8464</v>
      </c>
      <c r="R387" s="79">
        <f t="shared" si="430"/>
        <v>42.386400000000002</v>
      </c>
      <c r="S387" s="129"/>
      <c r="T387" s="76">
        <v>42542</v>
      </c>
      <c r="U387" s="76">
        <v>42544</v>
      </c>
      <c r="V387" s="77" t="s">
        <v>127</v>
      </c>
      <c r="W387" s="78">
        <v>34.130000000000003</v>
      </c>
      <c r="X387" s="79">
        <f t="shared" ref="X387:X392" si="433">+W387*16%</f>
        <v>5.4608000000000008</v>
      </c>
      <c r="Y387" s="79">
        <f t="shared" si="431"/>
        <v>39.590800000000002</v>
      </c>
      <c r="AA387" s="57"/>
      <c r="AB387" s="58"/>
      <c r="AC387" s="59"/>
      <c r="AD387" s="59"/>
    </row>
    <row r="388" spans="1:30" ht="60" customHeight="1">
      <c r="A388" s="76">
        <f t="shared" ref="A388:A393" si="434">+B387+1</f>
        <v>42545</v>
      </c>
      <c r="B388" s="76">
        <v>42548</v>
      </c>
      <c r="C388" s="77" t="s">
        <v>125</v>
      </c>
      <c r="D388" s="78">
        <v>33.96</v>
      </c>
      <c r="E388" s="79">
        <f t="shared" ref="E388:E393" si="435">+D388*16%</f>
        <v>5.4336000000000002</v>
      </c>
      <c r="F388" s="79">
        <f t="shared" si="429"/>
        <v>39.393599999999999</v>
      </c>
      <c r="H388" s="80"/>
      <c r="I388" s="78"/>
      <c r="J388" s="79"/>
      <c r="K388" s="79"/>
      <c r="M388" s="76">
        <f t="shared" ref="M388:M451" si="436">+N387+1</f>
        <v>42545</v>
      </c>
      <c r="N388" s="76">
        <v>42548</v>
      </c>
      <c r="O388" s="77" t="s">
        <v>126</v>
      </c>
      <c r="P388" s="78">
        <v>37.25</v>
      </c>
      <c r="Q388" s="79">
        <f t="shared" si="432"/>
        <v>5.96</v>
      </c>
      <c r="R388" s="79">
        <f t="shared" si="430"/>
        <v>43.21</v>
      </c>
      <c r="S388" s="129"/>
      <c r="T388" s="76">
        <f t="shared" ref="T388:T451" si="437">+U387+1</f>
        <v>42545</v>
      </c>
      <c r="U388" s="76">
        <v>42548</v>
      </c>
      <c r="V388" s="77" t="s">
        <v>127</v>
      </c>
      <c r="W388" s="78">
        <v>34.840000000000003</v>
      </c>
      <c r="X388" s="79">
        <f t="shared" si="433"/>
        <v>5.5744000000000007</v>
      </c>
      <c r="Y388" s="79">
        <f t="shared" si="431"/>
        <v>40.414400000000001</v>
      </c>
      <c r="AA388" s="57"/>
      <c r="AB388" s="58"/>
      <c r="AC388" s="59"/>
      <c r="AD388" s="59"/>
    </row>
    <row r="389" spans="1:30" ht="60" customHeight="1">
      <c r="A389" s="76">
        <f t="shared" si="434"/>
        <v>42549</v>
      </c>
      <c r="B389" s="76">
        <v>42551</v>
      </c>
      <c r="C389" s="77" t="s">
        <v>125</v>
      </c>
      <c r="D389" s="78">
        <v>32.489999999999995</v>
      </c>
      <c r="E389" s="79">
        <f t="shared" si="435"/>
        <v>5.1983999999999995</v>
      </c>
      <c r="F389" s="79">
        <f t="shared" si="429"/>
        <v>37.688399999999994</v>
      </c>
      <c r="H389" s="80"/>
      <c r="I389" s="78"/>
      <c r="J389" s="79"/>
      <c r="K389" s="79"/>
      <c r="M389" s="76">
        <f t="shared" si="436"/>
        <v>42549</v>
      </c>
      <c r="N389" s="76">
        <v>42551</v>
      </c>
      <c r="O389" s="77" t="s">
        <v>126</v>
      </c>
      <c r="P389" s="78">
        <v>35.779999999999994</v>
      </c>
      <c r="Q389" s="79">
        <f t="shared" si="432"/>
        <v>5.7247999999999992</v>
      </c>
      <c r="R389" s="79">
        <f t="shared" si="430"/>
        <v>41.504799999999996</v>
      </c>
      <c r="S389" s="129"/>
      <c r="T389" s="76">
        <f t="shared" si="437"/>
        <v>42549</v>
      </c>
      <c r="U389" s="76">
        <v>42551</v>
      </c>
      <c r="V389" s="77" t="s">
        <v>127</v>
      </c>
      <c r="W389" s="78">
        <v>33.369999999999997</v>
      </c>
      <c r="X389" s="79">
        <f t="shared" si="433"/>
        <v>5.3391999999999999</v>
      </c>
      <c r="Y389" s="79">
        <f t="shared" si="431"/>
        <v>38.709199999999996</v>
      </c>
      <c r="AA389" s="57"/>
      <c r="AB389" s="58"/>
      <c r="AC389" s="59"/>
      <c r="AD389" s="59"/>
    </row>
    <row r="390" spans="1:30" ht="60" customHeight="1">
      <c r="A390" s="76">
        <f t="shared" si="434"/>
        <v>42552</v>
      </c>
      <c r="B390" s="76">
        <v>42556</v>
      </c>
      <c r="C390" s="77" t="s">
        <v>136</v>
      </c>
      <c r="D390" s="78">
        <v>36.909999999999997</v>
      </c>
      <c r="E390" s="79">
        <f t="shared" si="435"/>
        <v>5.9055999999999997</v>
      </c>
      <c r="F390" s="79">
        <f t="shared" si="429"/>
        <v>42.815599999999996</v>
      </c>
      <c r="H390" s="80"/>
      <c r="I390" s="78"/>
      <c r="J390" s="79"/>
      <c r="K390" s="79"/>
      <c r="M390" s="76">
        <f t="shared" si="436"/>
        <v>42552</v>
      </c>
      <c r="N390" s="76">
        <v>42556</v>
      </c>
      <c r="O390" s="77" t="s">
        <v>138</v>
      </c>
      <c r="P390" s="78">
        <v>41.48</v>
      </c>
      <c r="Q390" s="79">
        <f t="shared" si="432"/>
        <v>6.6368</v>
      </c>
      <c r="R390" s="79">
        <f t="shared" si="430"/>
        <v>48.116799999999998</v>
      </c>
      <c r="S390" s="129"/>
      <c r="T390" s="76">
        <f t="shared" si="437"/>
        <v>42552</v>
      </c>
      <c r="U390" s="76">
        <v>42556</v>
      </c>
      <c r="V390" s="77" t="s">
        <v>140</v>
      </c>
      <c r="W390" s="78">
        <v>43.39</v>
      </c>
      <c r="X390" s="79">
        <f t="shared" si="433"/>
        <v>6.9424000000000001</v>
      </c>
      <c r="Y390" s="79">
        <f t="shared" si="431"/>
        <v>50.3324</v>
      </c>
      <c r="AA390" s="57"/>
      <c r="AB390" s="58"/>
      <c r="AC390" s="59"/>
      <c r="AD390" s="59"/>
    </row>
    <row r="391" spans="1:30" ht="60" customHeight="1">
      <c r="A391" s="76">
        <f t="shared" si="434"/>
        <v>42557</v>
      </c>
      <c r="B391" s="76">
        <v>42558</v>
      </c>
      <c r="C391" s="77" t="s">
        <v>136</v>
      </c>
      <c r="D391" s="78">
        <v>36.650000000000006</v>
      </c>
      <c r="E391" s="79">
        <f t="shared" si="435"/>
        <v>5.8640000000000008</v>
      </c>
      <c r="F391" s="79">
        <f t="shared" si="429"/>
        <v>42.51400000000001</v>
      </c>
      <c r="H391" s="80"/>
      <c r="I391" s="78"/>
      <c r="J391" s="79"/>
      <c r="K391" s="79"/>
      <c r="M391" s="76">
        <f t="shared" si="436"/>
        <v>42557</v>
      </c>
      <c r="N391" s="76">
        <v>42558</v>
      </c>
      <c r="O391" s="77" t="s">
        <v>138</v>
      </c>
      <c r="P391" s="78">
        <v>41.22</v>
      </c>
      <c r="Q391" s="79">
        <f t="shared" si="432"/>
        <v>6.5952000000000002</v>
      </c>
      <c r="R391" s="79">
        <f t="shared" si="430"/>
        <v>47.815199999999997</v>
      </c>
      <c r="S391" s="129"/>
      <c r="T391" s="76">
        <f t="shared" si="437"/>
        <v>42557</v>
      </c>
      <c r="U391" s="76">
        <v>42558</v>
      </c>
      <c r="V391" s="77" t="s">
        <v>140</v>
      </c>
      <c r="W391" s="78">
        <v>43.13</v>
      </c>
      <c r="X391" s="79">
        <f t="shared" si="433"/>
        <v>6.9008000000000003</v>
      </c>
      <c r="Y391" s="79">
        <f t="shared" si="431"/>
        <v>50.030799999999999</v>
      </c>
      <c r="AA391" s="57"/>
      <c r="AB391" s="58"/>
      <c r="AC391" s="59"/>
      <c r="AD391" s="59"/>
    </row>
    <row r="392" spans="1:30" ht="60" customHeight="1">
      <c r="A392" s="76">
        <f t="shared" si="434"/>
        <v>42559</v>
      </c>
      <c r="B392" s="76">
        <v>42562</v>
      </c>
      <c r="C392" s="77" t="s">
        <v>136</v>
      </c>
      <c r="D392" s="78">
        <v>35.099999999999994</v>
      </c>
      <c r="E392" s="79">
        <f t="shared" si="435"/>
        <v>5.6159999999999988</v>
      </c>
      <c r="F392" s="79">
        <f t="shared" ref="F392:F397" si="438">+D392+E392</f>
        <v>40.715999999999994</v>
      </c>
      <c r="H392" s="80"/>
      <c r="I392" s="78"/>
      <c r="J392" s="79"/>
      <c r="K392" s="79"/>
      <c r="M392" s="76">
        <f t="shared" si="436"/>
        <v>42559</v>
      </c>
      <c r="N392" s="76">
        <v>42562</v>
      </c>
      <c r="O392" s="77" t="s">
        <v>138</v>
      </c>
      <c r="P392" s="78">
        <v>39.669999999999995</v>
      </c>
      <c r="Q392" s="79">
        <f t="shared" si="432"/>
        <v>6.3471999999999991</v>
      </c>
      <c r="R392" s="79">
        <f t="shared" ref="R392:R397" si="439">+P392+Q392</f>
        <v>46.017199999999995</v>
      </c>
      <c r="S392" s="129"/>
      <c r="T392" s="76">
        <f t="shared" si="437"/>
        <v>42559</v>
      </c>
      <c r="U392" s="76">
        <v>42562</v>
      </c>
      <c r="V392" s="77" t="s">
        <v>140</v>
      </c>
      <c r="W392" s="78">
        <v>41.58</v>
      </c>
      <c r="X392" s="79">
        <f t="shared" si="433"/>
        <v>6.6528</v>
      </c>
      <c r="Y392" s="79">
        <f t="shared" ref="Y392:Y397" si="440">+W392+X392</f>
        <v>48.232799999999997</v>
      </c>
      <c r="AA392" s="57"/>
      <c r="AB392" s="58"/>
      <c r="AC392" s="59"/>
      <c r="AD392" s="59"/>
    </row>
    <row r="393" spans="1:30" ht="60" customHeight="1">
      <c r="A393" s="76">
        <f t="shared" si="434"/>
        <v>42563</v>
      </c>
      <c r="B393" s="76">
        <v>42565</v>
      </c>
      <c r="C393" s="77" t="s">
        <v>136</v>
      </c>
      <c r="D393" s="78">
        <v>33.06</v>
      </c>
      <c r="E393" s="79">
        <f t="shared" si="435"/>
        <v>5.2896000000000001</v>
      </c>
      <c r="F393" s="79">
        <f t="shared" si="438"/>
        <v>38.349600000000002</v>
      </c>
      <c r="H393" s="80"/>
      <c r="I393" s="78"/>
      <c r="J393" s="79"/>
      <c r="K393" s="79"/>
      <c r="M393" s="76">
        <f t="shared" si="436"/>
        <v>42563</v>
      </c>
      <c r="N393" s="76">
        <v>42565</v>
      </c>
      <c r="O393" s="77" t="s">
        <v>138</v>
      </c>
      <c r="P393" s="78">
        <v>37.629999999999995</v>
      </c>
      <c r="Q393" s="79">
        <f t="shared" ref="Q393:Q400" si="441">+P393*16%</f>
        <v>6.0207999999999995</v>
      </c>
      <c r="R393" s="79">
        <f t="shared" si="439"/>
        <v>43.650799999999997</v>
      </c>
      <c r="S393" s="129"/>
      <c r="T393" s="76">
        <f t="shared" si="437"/>
        <v>42563</v>
      </c>
      <c r="U393" s="76">
        <v>42565</v>
      </c>
      <c r="V393" s="77" t="s">
        <v>140</v>
      </c>
      <c r="W393" s="78">
        <v>39.54</v>
      </c>
      <c r="X393" s="79">
        <f t="shared" ref="X393:X400" si="442">+W393*16%</f>
        <v>6.3263999999999996</v>
      </c>
      <c r="Y393" s="79">
        <f t="shared" si="440"/>
        <v>45.866399999999999</v>
      </c>
      <c r="AA393" s="57"/>
      <c r="AB393" s="58"/>
      <c r="AC393" s="59"/>
      <c r="AD393" s="59"/>
    </row>
    <row r="394" spans="1:30" ht="60" customHeight="1">
      <c r="A394" s="76">
        <f t="shared" ref="A394:A400" si="443">+B393+1</f>
        <v>42566</v>
      </c>
      <c r="B394" s="76">
        <v>42569</v>
      </c>
      <c r="C394" s="77" t="s">
        <v>135</v>
      </c>
      <c r="D394" s="78">
        <v>31.279999999999998</v>
      </c>
      <c r="E394" s="79">
        <f t="shared" ref="E394:E400" si="444">+D394*16%</f>
        <v>5.0047999999999995</v>
      </c>
      <c r="F394" s="79">
        <f t="shared" si="438"/>
        <v>36.284799999999997</v>
      </c>
      <c r="H394" s="80"/>
      <c r="I394" s="78"/>
      <c r="J394" s="79"/>
      <c r="K394" s="79"/>
      <c r="M394" s="76">
        <f t="shared" si="436"/>
        <v>42566</v>
      </c>
      <c r="N394" s="76">
        <v>42569</v>
      </c>
      <c r="O394" s="77" t="s">
        <v>137</v>
      </c>
      <c r="P394" s="78">
        <v>33.629999999999995</v>
      </c>
      <c r="Q394" s="79">
        <f t="shared" si="441"/>
        <v>5.3807999999999998</v>
      </c>
      <c r="R394" s="79">
        <f t="shared" si="439"/>
        <v>39.010799999999996</v>
      </c>
      <c r="S394" s="129"/>
      <c r="T394" s="76">
        <f t="shared" si="437"/>
        <v>42566</v>
      </c>
      <c r="U394" s="76">
        <v>42569</v>
      </c>
      <c r="V394" s="77" t="s">
        <v>139</v>
      </c>
      <c r="W394" s="78">
        <v>33.14</v>
      </c>
      <c r="X394" s="79">
        <f t="shared" si="442"/>
        <v>5.3024000000000004</v>
      </c>
      <c r="Y394" s="79">
        <f t="shared" si="440"/>
        <v>38.442399999999999</v>
      </c>
      <c r="AA394" s="57"/>
      <c r="AB394" s="58"/>
      <c r="AC394" s="59"/>
      <c r="AD394" s="59"/>
    </row>
    <row r="395" spans="1:30" ht="60" customHeight="1">
      <c r="A395" s="76">
        <f t="shared" si="443"/>
        <v>42570</v>
      </c>
      <c r="B395" s="76">
        <v>42572</v>
      </c>
      <c r="C395" s="77" t="s">
        <v>135</v>
      </c>
      <c r="D395" s="78">
        <v>32.629999999999995</v>
      </c>
      <c r="E395" s="79">
        <f t="shared" si="444"/>
        <v>5.2207999999999997</v>
      </c>
      <c r="F395" s="79">
        <f t="shared" si="438"/>
        <v>37.850799999999992</v>
      </c>
      <c r="H395" s="80"/>
      <c r="I395" s="78"/>
      <c r="J395" s="79"/>
      <c r="K395" s="79"/>
      <c r="M395" s="76">
        <f t="shared" si="436"/>
        <v>42570</v>
      </c>
      <c r="N395" s="76">
        <v>42572</v>
      </c>
      <c r="O395" s="77" t="s">
        <v>137</v>
      </c>
      <c r="P395" s="78">
        <v>34.979999999999997</v>
      </c>
      <c r="Q395" s="79">
        <f t="shared" si="441"/>
        <v>5.5968</v>
      </c>
      <c r="R395" s="79">
        <f t="shared" si="439"/>
        <v>40.576799999999999</v>
      </c>
      <c r="S395" s="129"/>
      <c r="T395" s="76">
        <f t="shared" si="437"/>
        <v>42570</v>
      </c>
      <c r="U395" s="76">
        <v>42572</v>
      </c>
      <c r="V395" s="77" t="s">
        <v>139</v>
      </c>
      <c r="W395" s="78">
        <v>34.49</v>
      </c>
      <c r="X395" s="79">
        <f t="shared" si="442"/>
        <v>5.5184000000000006</v>
      </c>
      <c r="Y395" s="79">
        <f t="shared" si="440"/>
        <v>40.008400000000002</v>
      </c>
      <c r="AA395" s="57"/>
      <c r="AB395" s="58"/>
      <c r="AC395" s="59"/>
      <c r="AD395" s="59"/>
    </row>
    <row r="396" spans="1:30" ht="60" customHeight="1">
      <c r="A396" s="76">
        <f t="shared" si="443"/>
        <v>42573</v>
      </c>
      <c r="B396" s="76">
        <v>42576</v>
      </c>
      <c r="C396" s="77" t="s">
        <v>135</v>
      </c>
      <c r="D396" s="78">
        <v>32.19</v>
      </c>
      <c r="E396" s="79">
        <f t="shared" si="444"/>
        <v>5.1503999999999994</v>
      </c>
      <c r="F396" s="79">
        <f t="shared" si="438"/>
        <v>37.340399999999995</v>
      </c>
      <c r="H396" s="80"/>
      <c r="I396" s="78"/>
      <c r="J396" s="79"/>
      <c r="K396" s="79"/>
      <c r="M396" s="76">
        <f t="shared" si="436"/>
        <v>42573</v>
      </c>
      <c r="N396" s="76">
        <v>42576</v>
      </c>
      <c r="O396" s="77" t="s">
        <v>137</v>
      </c>
      <c r="P396" s="78">
        <v>34.54</v>
      </c>
      <c r="Q396" s="79">
        <f t="shared" si="441"/>
        <v>5.5263999999999998</v>
      </c>
      <c r="R396" s="79">
        <f t="shared" si="439"/>
        <v>40.066400000000002</v>
      </c>
      <c r="S396" s="129"/>
      <c r="T396" s="76">
        <f t="shared" si="437"/>
        <v>42573</v>
      </c>
      <c r="U396" s="76">
        <v>42576</v>
      </c>
      <c r="V396" s="77" t="s">
        <v>139</v>
      </c>
      <c r="W396" s="78">
        <v>34.050000000000004</v>
      </c>
      <c r="X396" s="79">
        <f t="shared" si="442"/>
        <v>5.4480000000000004</v>
      </c>
      <c r="Y396" s="79">
        <f t="shared" si="440"/>
        <v>39.498000000000005</v>
      </c>
      <c r="AA396" s="57"/>
      <c r="AB396" s="58"/>
      <c r="AC396" s="59"/>
      <c r="AD396" s="59"/>
    </row>
    <row r="397" spans="1:30" ht="60" customHeight="1">
      <c r="A397" s="76">
        <f t="shared" si="443"/>
        <v>42577</v>
      </c>
      <c r="B397" s="76">
        <v>42579</v>
      </c>
      <c r="C397" s="77" t="s">
        <v>135</v>
      </c>
      <c r="D397" s="78">
        <v>30.709999999999997</v>
      </c>
      <c r="E397" s="79">
        <f t="shared" si="444"/>
        <v>4.9135999999999997</v>
      </c>
      <c r="F397" s="79">
        <f t="shared" si="438"/>
        <v>35.623599999999996</v>
      </c>
      <c r="H397" s="80"/>
      <c r="I397" s="78"/>
      <c r="J397" s="79"/>
      <c r="K397" s="79"/>
      <c r="M397" s="76">
        <f t="shared" si="436"/>
        <v>42577</v>
      </c>
      <c r="N397" s="76">
        <v>42579</v>
      </c>
      <c r="O397" s="77" t="s">
        <v>137</v>
      </c>
      <c r="P397" s="78">
        <v>33.059999999999995</v>
      </c>
      <c r="Q397" s="79">
        <f t="shared" si="441"/>
        <v>5.2895999999999992</v>
      </c>
      <c r="R397" s="79">
        <f t="shared" si="439"/>
        <v>38.349599999999995</v>
      </c>
      <c r="S397" s="129"/>
      <c r="T397" s="76">
        <f t="shared" si="437"/>
        <v>42577</v>
      </c>
      <c r="U397" s="76">
        <v>42579</v>
      </c>
      <c r="V397" s="77" t="s">
        <v>139</v>
      </c>
      <c r="W397" s="78">
        <v>32.57</v>
      </c>
      <c r="X397" s="79">
        <f t="shared" si="442"/>
        <v>5.2111999999999998</v>
      </c>
      <c r="Y397" s="79">
        <f t="shared" si="440"/>
        <v>37.781199999999998</v>
      </c>
      <c r="AA397" s="57"/>
      <c r="AB397" s="58"/>
      <c r="AC397" s="59"/>
      <c r="AD397" s="59"/>
    </row>
    <row r="398" spans="1:30" ht="60" customHeight="1">
      <c r="A398" s="76">
        <f t="shared" si="443"/>
        <v>42580</v>
      </c>
      <c r="B398" s="76">
        <v>42582</v>
      </c>
      <c r="C398" s="77" t="s">
        <v>135</v>
      </c>
      <c r="D398" s="78">
        <v>28.49</v>
      </c>
      <c r="E398" s="79">
        <f t="shared" si="444"/>
        <v>4.5583999999999998</v>
      </c>
      <c r="F398" s="79">
        <f t="shared" ref="F398:F403" si="445">+D398+E398</f>
        <v>33.048400000000001</v>
      </c>
      <c r="H398" s="80"/>
      <c r="I398" s="78"/>
      <c r="J398" s="79"/>
      <c r="K398" s="79"/>
      <c r="M398" s="76">
        <f t="shared" si="436"/>
        <v>42580</v>
      </c>
      <c r="N398" s="76">
        <v>42582</v>
      </c>
      <c r="O398" s="77" t="s">
        <v>137</v>
      </c>
      <c r="P398" s="78">
        <v>30.839999999999996</v>
      </c>
      <c r="Q398" s="79">
        <f t="shared" si="441"/>
        <v>4.9343999999999992</v>
      </c>
      <c r="R398" s="79">
        <f t="shared" ref="R398:R403" si="446">+P398+Q398</f>
        <v>35.774399999999993</v>
      </c>
      <c r="S398" s="129"/>
      <c r="T398" s="76">
        <f t="shared" si="437"/>
        <v>42580</v>
      </c>
      <c r="U398" s="76">
        <v>42582</v>
      </c>
      <c r="V398" s="77" t="s">
        <v>139</v>
      </c>
      <c r="W398" s="78">
        <v>30.35</v>
      </c>
      <c r="X398" s="79">
        <f t="shared" si="442"/>
        <v>4.8560000000000008</v>
      </c>
      <c r="Y398" s="79">
        <f t="shared" ref="Y398:Y403" si="447">+W398+X398</f>
        <v>35.206000000000003</v>
      </c>
      <c r="AA398" s="57"/>
      <c r="AB398" s="58"/>
      <c r="AC398" s="59"/>
      <c r="AD398" s="59"/>
    </row>
    <row r="399" spans="1:30" ht="60" customHeight="1">
      <c r="A399" s="76">
        <f t="shared" si="443"/>
        <v>42583</v>
      </c>
      <c r="B399" s="76">
        <v>42583</v>
      </c>
      <c r="C399" s="77" t="s">
        <v>141</v>
      </c>
      <c r="D399" s="78">
        <v>28.49</v>
      </c>
      <c r="E399" s="79">
        <f t="shared" si="444"/>
        <v>4.5583999999999998</v>
      </c>
      <c r="F399" s="79">
        <f t="shared" si="445"/>
        <v>33.048400000000001</v>
      </c>
      <c r="H399" s="80"/>
      <c r="I399" s="78"/>
      <c r="J399" s="79"/>
      <c r="K399" s="79"/>
      <c r="M399" s="76">
        <f t="shared" si="436"/>
        <v>42583</v>
      </c>
      <c r="N399" s="76">
        <v>42583</v>
      </c>
      <c r="O399" s="77" t="s">
        <v>142</v>
      </c>
      <c r="P399" s="78">
        <v>30.839999999999996</v>
      </c>
      <c r="Q399" s="79">
        <f t="shared" si="441"/>
        <v>4.9343999999999992</v>
      </c>
      <c r="R399" s="79">
        <f t="shared" si="446"/>
        <v>35.774399999999993</v>
      </c>
      <c r="S399" s="129"/>
      <c r="T399" s="76">
        <f t="shared" si="437"/>
        <v>42583</v>
      </c>
      <c r="U399" s="76">
        <v>42583</v>
      </c>
      <c r="V399" s="77" t="s">
        <v>143</v>
      </c>
      <c r="W399" s="78">
        <v>32.369999999999997</v>
      </c>
      <c r="X399" s="79">
        <f t="shared" si="442"/>
        <v>5.1791999999999998</v>
      </c>
      <c r="Y399" s="79">
        <f t="shared" si="447"/>
        <v>37.549199999999999</v>
      </c>
      <c r="AA399" s="57"/>
      <c r="AB399" s="58"/>
      <c r="AC399" s="59"/>
      <c r="AD399" s="59"/>
    </row>
    <row r="400" spans="1:30" ht="60" customHeight="1">
      <c r="A400" s="76">
        <f t="shared" si="443"/>
        <v>42584</v>
      </c>
      <c r="B400" s="76">
        <v>42586</v>
      </c>
      <c r="C400" s="77" t="s">
        <v>141</v>
      </c>
      <c r="D400" s="78">
        <v>27.48</v>
      </c>
      <c r="E400" s="79">
        <f t="shared" si="444"/>
        <v>4.3967999999999998</v>
      </c>
      <c r="F400" s="79">
        <f t="shared" si="445"/>
        <v>31.876799999999999</v>
      </c>
      <c r="H400" s="80"/>
      <c r="I400" s="78"/>
      <c r="J400" s="79"/>
      <c r="K400" s="79"/>
      <c r="M400" s="76">
        <f t="shared" si="436"/>
        <v>42584</v>
      </c>
      <c r="N400" s="76">
        <v>42586</v>
      </c>
      <c r="O400" s="77" t="s">
        <v>142</v>
      </c>
      <c r="P400" s="78">
        <v>29.83</v>
      </c>
      <c r="Q400" s="79">
        <f t="shared" si="441"/>
        <v>4.7728000000000002</v>
      </c>
      <c r="R400" s="79">
        <f t="shared" si="446"/>
        <v>34.602800000000002</v>
      </c>
      <c r="S400" s="129"/>
      <c r="T400" s="76">
        <f t="shared" si="437"/>
        <v>42584</v>
      </c>
      <c r="U400" s="76">
        <v>42586</v>
      </c>
      <c r="V400" s="77" t="s">
        <v>143</v>
      </c>
      <c r="W400" s="78">
        <v>31.36</v>
      </c>
      <c r="X400" s="79">
        <f t="shared" si="442"/>
        <v>5.0175999999999998</v>
      </c>
      <c r="Y400" s="79">
        <f t="shared" si="447"/>
        <v>36.377600000000001</v>
      </c>
      <c r="AA400" s="57"/>
      <c r="AB400" s="58"/>
      <c r="AC400" s="59"/>
      <c r="AD400" s="59"/>
    </row>
    <row r="401" spans="1:30" ht="60" customHeight="1">
      <c r="A401" s="76">
        <f t="shared" ref="A401:A407" si="448">+B400+1</f>
        <v>42587</v>
      </c>
      <c r="B401" s="76">
        <v>42590</v>
      </c>
      <c r="C401" s="77" t="s">
        <v>141</v>
      </c>
      <c r="D401" s="78">
        <v>28.12</v>
      </c>
      <c r="E401" s="79">
        <f t="shared" ref="E401:E407" si="449">+D401*16%</f>
        <v>4.4992000000000001</v>
      </c>
      <c r="F401" s="79">
        <f t="shared" si="445"/>
        <v>32.619199999999999</v>
      </c>
      <c r="H401" s="80"/>
      <c r="I401" s="78"/>
      <c r="J401" s="79"/>
      <c r="K401" s="79"/>
      <c r="M401" s="76">
        <f t="shared" si="436"/>
        <v>42587</v>
      </c>
      <c r="N401" s="76">
        <v>42590</v>
      </c>
      <c r="O401" s="77" t="s">
        <v>142</v>
      </c>
      <c r="P401" s="78">
        <v>30.47</v>
      </c>
      <c r="Q401" s="79">
        <f t="shared" ref="Q401:Q407" si="450">+P401*16%</f>
        <v>4.8751999999999995</v>
      </c>
      <c r="R401" s="79">
        <f t="shared" si="446"/>
        <v>35.345199999999998</v>
      </c>
      <c r="S401" s="129"/>
      <c r="T401" s="76">
        <f t="shared" si="437"/>
        <v>42587</v>
      </c>
      <c r="U401" s="76">
        <v>42590</v>
      </c>
      <c r="V401" s="77" t="s">
        <v>143</v>
      </c>
      <c r="W401" s="78">
        <v>32</v>
      </c>
      <c r="X401" s="79">
        <f t="shared" ref="X401:X407" si="451">+W401*16%</f>
        <v>5.12</v>
      </c>
      <c r="Y401" s="79">
        <f t="shared" si="447"/>
        <v>37.119999999999997</v>
      </c>
      <c r="AA401" s="57"/>
      <c r="AB401" s="58"/>
      <c r="AC401" s="59"/>
      <c r="AD401" s="59"/>
    </row>
    <row r="402" spans="1:30" ht="60" customHeight="1">
      <c r="A402" s="76">
        <f t="shared" si="448"/>
        <v>42591</v>
      </c>
      <c r="B402" s="76">
        <v>42593</v>
      </c>
      <c r="C402" s="77" t="s">
        <v>141</v>
      </c>
      <c r="D402" s="78">
        <v>29.290000000000003</v>
      </c>
      <c r="E402" s="79">
        <f t="shared" si="449"/>
        <v>4.6864000000000008</v>
      </c>
      <c r="F402" s="79">
        <f t="shared" si="445"/>
        <v>33.976400000000005</v>
      </c>
      <c r="H402" s="80"/>
      <c r="I402" s="78"/>
      <c r="J402" s="79"/>
      <c r="K402" s="79"/>
      <c r="M402" s="76">
        <f t="shared" si="436"/>
        <v>42591</v>
      </c>
      <c r="N402" s="76">
        <v>42593</v>
      </c>
      <c r="O402" s="77" t="s">
        <v>142</v>
      </c>
      <c r="P402" s="78">
        <v>31.64</v>
      </c>
      <c r="Q402" s="79">
        <f t="shared" si="450"/>
        <v>5.0624000000000002</v>
      </c>
      <c r="R402" s="79">
        <f t="shared" si="446"/>
        <v>36.702399999999997</v>
      </c>
      <c r="S402" s="129"/>
      <c r="T402" s="76">
        <f t="shared" si="437"/>
        <v>42591</v>
      </c>
      <c r="U402" s="76">
        <v>42593</v>
      </c>
      <c r="V402" s="77" t="s">
        <v>143</v>
      </c>
      <c r="W402" s="78">
        <v>33.17</v>
      </c>
      <c r="X402" s="79">
        <f t="shared" si="451"/>
        <v>5.3072000000000008</v>
      </c>
      <c r="Y402" s="79">
        <f t="shared" si="447"/>
        <v>38.477200000000003</v>
      </c>
      <c r="AA402" s="57"/>
      <c r="AB402" s="58"/>
      <c r="AC402" s="59"/>
      <c r="AD402" s="59"/>
    </row>
    <row r="403" spans="1:30" ht="60" customHeight="1">
      <c r="A403" s="76">
        <f t="shared" si="448"/>
        <v>42594</v>
      </c>
      <c r="B403" s="76">
        <v>42598</v>
      </c>
      <c r="C403" s="77" t="s">
        <v>141</v>
      </c>
      <c r="D403" s="78">
        <v>29.069999999999997</v>
      </c>
      <c r="E403" s="79">
        <f t="shared" si="449"/>
        <v>4.6511999999999993</v>
      </c>
      <c r="F403" s="79">
        <f t="shared" si="445"/>
        <v>33.721199999999996</v>
      </c>
      <c r="H403" s="80"/>
      <c r="I403" s="78"/>
      <c r="J403" s="79"/>
      <c r="K403" s="79"/>
      <c r="M403" s="76">
        <f t="shared" si="436"/>
        <v>42594</v>
      </c>
      <c r="N403" s="76">
        <v>42598</v>
      </c>
      <c r="O403" s="77" t="s">
        <v>142</v>
      </c>
      <c r="P403" s="78">
        <v>31.419999999999995</v>
      </c>
      <c r="Q403" s="79">
        <f t="shared" si="450"/>
        <v>5.0271999999999997</v>
      </c>
      <c r="R403" s="79">
        <f t="shared" si="446"/>
        <v>36.447199999999995</v>
      </c>
      <c r="S403" s="129"/>
      <c r="T403" s="76">
        <f t="shared" si="437"/>
        <v>42594</v>
      </c>
      <c r="U403" s="76">
        <v>42598</v>
      </c>
      <c r="V403" s="77" t="s">
        <v>143</v>
      </c>
      <c r="W403" s="78">
        <v>32.949999999999996</v>
      </c>
      <c r="X403" s="79">
        <f t="shared" si="451"/>
        <v>5.2719999999999994</v>
      </c>
      <c r="Y403" s="79">
        <f t="shared" si="447"/>
        <v>38.221999999999994</v>
      </c>
      <c r="AA403" s="57"/>
      <c r="AB403" s="58"/>
      <c r="AC403" s="59"/>
      <c r="AD403" s="59"/>
    </row>
    <row r="404" spans="1:30" ht="60" customHeight="1">
      <c r="A404" s="76">
        <f t="shared" si="448"/>
        <v>42599</v>
      </c>
      <c r="B404" s="76">
        <v>42600</v>
      </c>
      <c r="C404" s="77" t="s">
        <v>141</v>
      </c>
      <c r="D404" s="78">
        <v>33.370000000000005</v>
      </c>
      <c r="E404" s="79">
        <f t="shared" si="449"/>
        <v>5.3392000000000008</v>
      </c>
      <c r="F404" s="79">
        <f t="shared" ref="F404:F409" si="452">+D404+E404</f>
        <v>38.709200000000003</v>
      </c>
      <c r="H404" s="80"/>
      <c r="I404" s="78"/>
      <c r="J404" s="79"/>
      <c r="K404" s="79"/>
      <c r="M404" s="76">
        <f t="shared" si="436"/>
        <v>42599</v>
      </c>
      <c r="N404" s="76">
        <v>42600</v>
      </c>
      <c r="O404" s="77" t="s">
        <v>142</v>
      </c>
      <c r="P404" s="78">
        <v>35.72</v>
      </c>
      <c r="Q404" s="79">
        <f t="shared" si="450"/>
        <v>5.7152000000000003</v>
      </c>
      <c r="R404" s="79">
        <f t="shared" ref="R404:R409" si="453">+P404+Q404</f>
        <v>41.435200000000002</v>
      </c>
      <c r="S404" s="129"/>
      <c r="T404" s="76">
        <f t="shared" si="437"/>
        <v>42599</v>
      </c>
      <c r="U404" s="76">
        <v>42600</v>
      </c>
      <c r="V404" s="77" t="s">
        <v>143</v>
      </c>
      <c r="W404" s="78">
        <v>37.25</v>
      </c>
      <c r="X404" s="79">
        <f t="shared" si="451"/>
        <v>5.96</v>
      </c>
      <c r="Y404" s="79">
        <f t="shared" ref="Y404:Y409" si="454">+W404+X404</f>
        <v>43.21</v>
      </c>
      <c r="AA404" s="57"/>
      <c r="AB404" s="58"/>
      <c r="AC404" s="59"/>
      <c r="AD404" s="59"/>
    </row>
    <row r="405" spans="1:30" ht="60" customHeight="1">
      <c r="A405" s="76">
        <f t="shared" si="448"/>
        <v>42601</v>
      </c>
      <c r="B405" s="76">
        <v>42604</v>
      </c>
      <c r="C405" s="77" t="s">
        <v>141</v>
      </c>
      <c r="D405" s="78">
        <v>34.870000000000005</v>
      </c>
      <c r="E405" s="79">
        <f t="shared" si="449"/>
        <v>5.579200000000001</v>
      </c>
      <c r="F405" s="79">
        <f t="shared" si="452"/>
        <v>40.449200000000005</v>
      </c>
      <c r="H405" s="80"/>
      <c r="I405" s="78"/>
      <c r="J405" s="79"/>
      <c r="K405" s="79"/>
      <c r="M405" s="76">
        <f t="shared" si="436"/>
        <v>42601</v>
      </c>
      <c r="N405" s="76">
        <v>42604</v>
      </c>
      <c r="O405" s="77" t="s">
        <v>142</v>
      </c>
      <c r="P405" s="78">
        <v>37.22</v>
      </c>
      <c r="Q405" s="79">
        <f t="shared" si="450"/>
        <v>5.9551999999999996</v>
      </c>
      <c r="R405" s="79">
        <f t="shared" si="453"/>
        <v>43.175199999999997</v>
      </c>
      <c r="S405" s="129"/>
      <c r="T405" s="76">
        <f t="shared" si="437"/>
        <v>42601</v>
      </c>
      <c r="U405" s="76">
        <v>42604</v>
      </c>
      <c r="V405" s="77" t="s">
        <v>143</v>
      </c>
      <c r="W405" s="78">
        <v>38.75</v>
      </c>
      <c r="X405" s="79">
        <f t="shared" si="451"/>
        <v>6.2</v>
      </c>
      <c r="Y405" s="79">
        <f t="shared" si="454"/>
        <v>44.95</v>
      </c>
      <c r="AA405" s="57"/>
      <c r="AB405" s="58"/>
      <c r="AC405" s="59"/>
      <c r="AD405" s="59"/>
    </row>
    <row r="406" spans="1:30" ht="60" customHeight="1">
      <c r="A406" s="76">
        <f t="shared" si="448"/>
        <v>42605</v>
      </c>
      <c r="B406" s="76">
        <v>42607</v>
      </c>
      <c r="C406" s="77" t="s">
        <v>141</v>
      </c>
      <c r="D406" s="78">
        <v>35.900000000000006</v>
      </c>
      <c r="E406" s="79">
        <f t="shared" si="449"/>
        <v>5.7440000000000007</v>
      </c>
      <c r="F406" s="79">
        <f t="shared" si="452"/>
        <v>41.644000000000005</v>
      </c>
      <c r="H406" s="80"/>
      <c r="I406" s="78"/>
      <c r="J406" s="79"/>
      <c r="K406" s="79"/>
      <c r="M406" s="76">
        <f t="shared" si="436"/>
        <v>42605</v>
      </c>
      <c r="N406" s="76">
        <v>42607</v>
      </c>
      <c r="O406" s="77" t="s">
        <v>142</v>
      </c>
      <c r="P406" s="78">
        <v>38.25</v>
      </c>
      <c r="Q406" s="79">
        <f t="shared" si="450"/>
        <v>6.12</v>
      </c>
      <c r="R406" s="79">
        <f t="shared" si="453"/>
        <v>44.37</v>
      </c>
      <c r="S406" s="129"/>
      <c r="T406" s="76">
        <f t="shared" si="437"/>
        <v>42605</v>
      </c>
      <c r="U406" s="76">
        <v>42607</v>
      </c>
      <c r="V406" s="77" t="s">
        <v>143</v>
      </c>
      <c r="W406" s="78">
        <v>39.78</v>
      </c>
      <c r="X406" s="79">
        <f t="shared" si="451"/>
        <v>6.3648000000000007</v>
      </c>
      <c r="Y406" s="79">
        <f t="shared" si="454"/>
        <v>46.144800000000004</v>
      </c>
      <c r="AA406" s="57"/>
      <c r="AB406" s="58"/>
      <c r="AC406" s="59"/>
      <c r="AD406" s="59"/>
    </row>
    <row r="407" spans="1:30" ht="60" customHeight="1">
      <c r="A407" s="76">
        <f t="shared" si="448"/>
        <v>42608</v>
      </c>
      <c r="B407" s="76">
        <v>42611</v>
      </c>
      <c r="C407" s="77" t="s">
        <v>141</v>
      </c>
      <c r="D407" s="78">
        <v>34.069999999999993</v>
      </c>
      <c r="E407" s="79">
        <f t="shared" si="449"/>
        <v>5.4511999999999992</v>
      </c>
      <c r="F407" s="79">
        <f t="shared" si="452"/>
        <v>39.521199999999993</v>
      </c>
      <c r="H407" s="80"/>
      <c r="I407" s="78"/>
      <c r="J407" s="79"/>
      <c r="K407" s="79"/>
      <c r="M407" s="76">
        <f t="shared" si="436"/>
        <v>42608</v>
      </c>
      <c r="N407" s="76">
        <v>42611</v>
      </c>
      <c r="O407" s="77" t="s">
        <v>142</v>
      </c>
      <c r="P407" s="78">
        <v>36.419999999999995</v>
      </c>
      <c r="Q407" s="79">
        <f t="shared" si="450"/>
        <v>5.8271999999999995</v>
      </c>
      <c r="R407" s="79">
        <f t="shared" si="453"/>
        <v>42.247199999999992</v>
      </c>
      <c r="S407" s="129"/>
      <c r="T407" s="76">
        <f t="shared" si="437"/>
        <v>42608</v>
      </c>
      <c r="U407" s="76">
        <v>42611</v>
      </c>
      <c r="V407" s="77" t="s">
        <v>143</v>
      </c>
      <c r="W407" s="78">
        <v>37.949999999999996</v>
      </c>
      <c r="X407" s="79">
        <f t="shared" si="451"/>
        <v>6.0719999999999992</v>
      </c>
      <c r="Y407" s="79">
        <f t="shared" si="454"/>
        <v>44.021999999999991</v>
      </c>
      <c r="AA407" s="57"/>
      <c r="AB407" s="58"/>
      <c r="AC407" s="59"/>
      <c r="AD407" s="59"/>
    </row>
    <row r="408" spans="1:30" ht="60" customHeight="1">
      <c r="A408" s="76">
        <f t="shared" ref="A408:A414" si="455">+B407+1</f>
        <v>42612</v>
      </c>
      <c r="B408" s="76">
        <v>42614</v>
      </c>
      <c r="C408" s="77" t="s">
        <v>141</v>
      </c>
      <c r="D408" s="78">
        <v>34.94</v>
      </c>
      <c r="E408" s="79">
        <f t="shared" ref="E408:E414" si="456">+D408*16%</f>
        <v>5.5903999999999998</v>
      </c>
      <c r="F408" s="79">
        <f t="shared" si="452"/>
        <v>40.5304</v>
      </c>
      <c r="H408" s="80"/>
      <c r="I408" s="78"/>
      <c r="J408" s="79"/>
      <c r="K408" s="79"/>
      <c r="M408" s="76">
        <f t="shared" si="436"/>
        <v>42612</v>
      </c>
      <c r="N408" s="76">
        <v>42614</v>
      </c>
      <c r="O408" s="77" t="s">
        <v>142</v>
      </c>
      <c r="P408" s="78">
        <v>37.29</v>
      </c>
      <c r="Q408" s="79">
        <f t="shared" ref="Q408:Q414" si="457">+P408*16%</f>
        <v>5.9664000000000001</v>
      </c>
      <c r="R408" s="79">
        <f t="shared" si="453"/>
        <v>43.256399999999999</v>
      </c>
      <c r="S408" s="129"/>
      <c r="T408" s="76">
        <f t="shared" si="437"/>
        <v>42612</v>
      </c>
      <c r="U408" s="76">
        <v>42614</v>
      </c>
      <c r="V408" s="77" t="s">
        <v>143</v>
      </c>
      <c r="W408" s="78">
        <v>38.82</v>
      </c>
      <c r="X408" s="79">
        <f t="shared" ref="X408:X414" si="458">+W408*16%</f>
        <v>6.2111999999999998</v>
      </c>
      <c r="Y408" s="79">
        <f t="shared" si="454"/>
        <v>45.031199999999998</v>
      </c>
      <c r="AA408" s="57"/>
      <c r="AB408" s="58"/>
      <c r="AC408" s="59"/>
      <c r="AD408" s="59"/>
    </row>
    <row r="409" spans="1:30" ht="60" customHeight="1">
      <c r="A409" s="76">
        <f t="shared" si="455"/>
        <v>42615</v>
      </c>
      <c r="B409" s="76">
        <v>42618</v>
      </c>
      <c r="C409" s="77" t="s">
        <v>144</v>
      </c>
      <c r="D409" s="78">
        <v>32.06</v>
      </c>
      <c r="E409" s="79">
        <f t="shared" si="456"/>
        <v>5.1296000000000008</v>
      </c>
      <c r="F409" s="79">
        <f t="shared" si="452"/>
        <v>37.189600000000006</v>
      </c>
      <c r="H409" s="80"/>
      <c r="I409" s="78"/>
      <c r="J409" s="79"/>
      <c r="K409" s="79"/>
      <c r="M409" s="76">
        <f t="shared" si="436"/>
        <v>42615</v>
      </c>
      <c r="N409" s="76">
        <v>42618</v>
      </c>
      <c r="O409" s="77" t="s">
        <v>145</v>
      </c>
      <c r="P409" s="78">
        <v>34.409999999999997</v>
      </c>
      <c r="Q409" s="79">
        <f t="shared" si="457"/>
        <v>5.5055999999999994</v>
      </c>
      <c r="R409" s="79">
        <f t="shared" si="453"/>
        <v>39.915599999999998</v>
      </c>
      <c r="S409" s="129"/>
      <c r="T409" s="76">
        <f t="shared" si="437"/>
        <v>42615</v>
      </c>
      <c r="U409" s="76">
        <v>42618</v>
      </c>
      <c r="V409" s="77" t="s">
        <v>146</v>
      </c>
      <c r="W409" s="78">
        <v>35.94</v>
      </c>
      <c r="X409" s="79">
        <f t="shared" si="458"/>
        <v>5.7504</v>
      </c>
      <c r="Y409" s="79">
        <f t="shared" si="454"/>
        <v>41.690399999999997</v>
      </c>
      <c r="AA409" s="57"/>
      <c r="AB409" s="58"/>
      <c r="AC409" s="59"/>
      <c r="AD409" s="59"/>
    </row>
    <row r="410" spans="1:30" ht="60" customHeight="1">
      <c r="A410" s="76">
        <f t="shared" si="455"/>
        <v>42619</v>
      </c>
      <c r="B410" s="76">
        <v>42621</v>
      </c>
      <c r="C410" s="77" t="s">
        <v>144</v>
      </c>
      <c r="D410" s="78">
        <v>31.849999999999998</v>
      </c>
      <c r="E410" s="79">
        <f t="shared" si="456"/>
        <v>5.0960000000000001</v>
      </c>
      <c r="F410" s="79">
        <f t="shared" ref="F410:F415" si="459">+D410+E410</f>
        <v>36.945999999999998</v>
      </c>
      <c r="H410" s="80"/>
      <c r="I410" s="78"/>
      <c r="J410" s="79"/>
      <c r="K410" s="79"/>
      <c r="M410" s="76">
        <f t="shared" si="436"/>
        <v>42619</v>
      </c>
      <c r="N410" s="76">
        <v>42621</v>
      </c>
      <c r="O410" s="77" t="s">
        <v>145</v>
      </c>
      <c r="P410" s="78">
        <v>34.199999999999996</v>
      </c>
      <c r="Q410" s="79">
        <f t="shared" si="457"/>
        <v>5.4719999999999995</v>
      </c>
      <c r="R410" s="79">
        <f t="shared" ref="R410:R415" si="460">+P410+Q410</f>
        <v>39.671999999999997</v>
      </c>
      <c r="S410" s="129"/>
      <c r="T410" s="76">
        <f t="shared" si="437"/>
        <v>42619</v>
      </c>
      <c r="U410" s="76">
        <v>42621</v>
      </c>
      <c r="V410" s="77" t="s">
        <v>146</v>
      </c>
      <c r="W410" s="78">
        <v>35.729999999999997</v>
      </c>
      <c r="X410" s="79">
        <f t="shared" si="458"/>
        <v>5.7167999999999992</v>
      </c>
      <c r="Y410" s="79">
        <f t="shared" ref="Y410:Y415" si="461">+W410+X410</f>
        <v>41.446799999999996</v>
      </c>
      <c r="AA410" s="57"/>
      <c r="AB410" s="58"/>
      <c r="AC410" s="59"/>
      <c r="AD410" s="59"/>
    </row>
    <row r="411" spans="1:30" ht="60" customHeight="1">
      <c r="A411" s="76">
        <f t="shared" si="455"/>
        <v>42622</v>
      </c>
      <c r="B411" s="76">
        <v>42625</v>
      </c>
      <c r="C411" s="77" t="s">
        <v>144</v>
      </c>
      <c r="D411" s="78">
        <v>33</v>
      </c>
      <c r="E411" s="79">
        <f t="shared" si="456"/>
        <v>5.28</v>
      </c>
      <c r="F411" s="79">
        <f t="shared" si="459"/>
        <v>38.28</v>
      </c>
      <c r="H411" s="80"/>
      <c r="I411" s="78"/>
      <c r="J411" s="79"/>
      <c r="K411" s="79"/>
      <c r="M411" s="76">
        <f t="shared" si="436"/>
        <v>42622</v>
      </c>
      <c r="N411" s="76">
        <v>42625</v>
      </c>
      <c r="O411" s="77" t="s">
        <v>145</v>
      </c>
      <c r="P411" s="78">
        <v>35.349999999999994</v>
      </c>
      <c r="Q411" s="79">
        <f t="shared" si="457"/>
        <v>5.6559999999999988</v>
      </c>
      <c r="R411" s="79">
        <f t="shared" si="460"/>
        <v>41.005999999999993</v>
      </c>
      <c r="S411" s="129"/>
      <c r="T411" s="76">
        <f t="shared" si="437"/>
        <v>42622</v>
      </c>
      <c r="U411" s="76">
        <v>42625</v>
      </c>
      <c r="V411" s="77" t="s">
        <v>146</v>
      </c>
      <c r="W411" s="78">
        <v>36.879999999999995</v>
      </c>
      <c r="X411" s="79">
        <f t="shared" si="458"/>
        <v>5.9007999999999994</v>
      </c>
      <c r="Y411" s="79">
        <f t="shared" si="461"/>
        <v>42.780799999999992</v>
      </c>
      <c r="AA411" s="57"/>
      <c r="AB411" s="58"/>
      <c r="AC411" s="59"/>
      <c r="AD411" s="59"/>
    </row>
    <row r="412" spans="1:30" ht="60" customHeight="1">
      <c r="A412" s="76">
        <f t="shared" si="455"/>
        <v>42626</v>
      </c>
      <c r="B412" s="76">
        <v>42628</v>
      </c>
      <c r="C412" s="77" t="s">
        <v>144</v>
      </c>
      <c r="D412" s="78">
        <v>33.03</v>
      </c>
      <c r="E412" s="79">
        <f t="shared" si="456"/>
        <v>5.2848000000000006</v>
      </c>
      <c r="F412" s="79">
        <f t="shared" si="459"/>
        <v>38.314800000000005</v>
      </c>
      <c r="H412" s="80"/>
      <c r="I412" s="78"/>
      <c r="J412" s="79"/>
      <c r="K412" s="79"/>
      <c r="M412" s="76">
        <f t="shared" si="436"/>
        <v>42626</v>
      </c>
      <c r="N412" s="76">
        <v>42628</v>
      </c>
      <c r="O412" s="77" t="s">
        <v>145</v>
      </c>
      <c r="P412" s="78">
        <v>35.379999999999995</v>
      </c>
      <c r="Q412" s="79">
        <f t="shared" si="457"/>
        <v>5.6607999999999992</v>
      </c>
      <c r="R412" s="79">
        <f t="shared" si="460"/>
        <v>41.040799999999997</v>
      </c>
      <c r="S412" s="129"/>
      <c r="T412" s="76">
        <f t="shared" si="437"/>
        <v>42626</v>
      </c>
      <c r="U412" s="76">
        <v>42628</v>
      </c>
      <c r="V412" s="77" t="s">
        <v>146</v>
      </c>
      <c r="W412" s="78">
        <v>36.909999999999997</v>
      </c>
      <c r="X412" s="79">
        <f t="shared" si="458"/>
        <v>5.9055999999999997</v>
      </c>
      <c r="Y412" s="79">
        <f t="shared" si="461"/>
        <v>42.815599999999996</v>
      </c>
      <c r="AA412" s="57"/>
      <c r="AB412" s="58"/>
      <c r="AC412" s="59"/>
      <c r="AD412" s="59"/>
    </row>
    <row r="413" spans="1:30" ht="60" customHeight="1">
      <c r="A413" s="76">
        <f t="shared" si="455"/>
        <v>42629</v>
      </c>
      <c r="B413" s="76">
        <v>42632</v>
      </c>
      <c r="C413" s="77" t="s">
        <v>144</v>
      </c>
      <c r="D413" s="78">
        <v>30.87</v>
      </c>
      <c r="E413" s="79">
        <f t="shared" si="456"/>
        <v>4.9392000000000005</v>
      </c>
      <c r="F413" s="79">
        <f t="shared" si="459"/>
        <v>35.809200000000004</v>
      </c>
      <c r="H413" s="80"/>
      <c r="I413" s="78"/>
      <c r="J413" s="79"/>
      <c r="K413" s="79"/>
      <c r="M413" s="76">
        <f t="shared" si="436"/>
        <v>42629</v>
      </c>
      <c r="N413" s="76">
        <v>42632</v>
      </c>
      <c r="O413" s="77" t="s">
        <v>145</v>
      </c>
      <c r="P413" s="78">
        <v>33.22</v>
      </c>
      <c r="Q413" s="79">
        <f t="shared" si="457"/>
        <v>5.3151999999999999</v>
      </c>
      <c r="R413" s="79">
        <f t="shared" si="460"/>
        <v>38.535199999999996</v>
      </c>
      <c r="S413" s="129"/>
      <c r="T413" s="76">
        <f t="shared" si="437"/>
        <v>42629</v>
      </c>
      <c r="U413" s="76">
        <v>42632</v>
      </c>
      <c r="V413" s="77" t="s">
        <v>146</v>
      </c>
      <c r="W413" s="78">
        <v>34.75</v>
      </c>
      <c r="X413" s="79">
        <f t="shared" si="458"/>
        <v>5.5600000000000005</v>
      </c>
      <c r="Y413" s="79">
        <f t="shared" si="461"/>
        <v>40.31</v>
      </c>
      <c r="AA413" s="57"/>
      <c r="AB413" s="58"/>
      <c r="AC413" s="59"/>
      <c r="AD413" s="59"/>
    </row>
    <row r="414" spans="1:30" ht="60" customHeight="1">
      <c r="A414" s="76">
        <f t="shared" si="455"/>
        <v>42633</v>
      </c>
      <c r="B414" s="76">
        <v>42635</v>
      </c>
      <c r="C414" s="77" t="s">
        <v>144</v>
      </c>
      <c r="D414" s="78">
        <v>30.790000000000003</v>
      </c>
      <c r="E414" s="79">
        <f t="shared" si="456"/>
        <v>4.9264000000000001</v>
      </c>
      <c r="F414" s="79">
        <f t="shared" si="459"/>
        <v>35.7164</v>
      </c>
      <c r="H414" s="80"/>
      <c r="I414" s="78"/>
      <c r="J414" s="79"/>
      <c r="K414" s="79"/>
      <c r="M414" s="76">
        <f t="shared" si="436"/>
        <v>42633</v>
      </c>
      <c r="N414" s="76">
        <v>42635</v>
      </c>
      <c r="O414" s="77" t="s">
        <v>145</v>
      </c>
      <c r="P414" s="78">
        <v>33.14</v>
      </c>
      <c r="Q414" s="79">
        <f t="shared" si="457"/>
        <v>5.3024000000000004</v>
      </c>
      <c r="R414" s="79">
        <f t="shared" si="460"/>
        <v>38.442399999999999</v>
      </c>
      <c r="S414" s="129"/>
      <c r="T414" s="76">
        <f t="shared" si="437"/>
        <v>42633</v>
      </c>
      <c r="U414" s="76">
        <v>42635</v>
      </c>
      <c r="V414" s="77" t="s">
        <v>146</v>
      </c>
      <c r="W414" s="78">
        <v>34.67</v>
      </c>
      <c r="X414" s="79">
        <f t="shared" si="458"/>
        <v>5.5472000000000001</v>
      </c>
      <c r="Y414" s="79">
        <f t="shared" si="461"/>
        <v>40.217200000000005</v>
      </c>
      <c r="AA414" s="57"/>
      <c r="AB414" s="58"/>
      <c r="AC414" s="59"/>
      <c r="AD414" s="59"/>
    </row>
    <row r="415" spans="1:30" ht="60" customHeight="1">
      <c r="A415" s="76">
        <f t="shared" ref="A415:A421" si="462">+B414+1</f>
        <v>42636</v>
      </c>
      <c r="B415" s="76">
        <v>42639</v>
      </c>
      <c r="C415" s="77" t="s">
        <v>144</v>
      </c>
      <c r="D415" s="78">
        <v>31.849999999999998</v>
      </c>
      <c r="E415" s="79">
        <f t="shared" ref="E415:E421" si="463">+D415*16%</f>
        <v>5.0960000000000001</v>
      </c>
      <c r="F415" s="79">
        <f t="shared" si="459"/>
        <v>36.945999999999998</v>
      </c>
      <c r="H415" s="80"/>
      <c r="I415" s="78"/>
      <c r="J415" s="79"/>
      <c r="K415" s="79"/>
      <c r="M415" s="76">
        <f t="shared" si="436"/>
        <v>42636</v>
      </c>
      <c r="N415" s="76">
        <v>42639</v>
      </c>
      <c r="O415" s="77" t="s">
        <v>145</v>
      </c>
      <c r="P415" s="78">
        <v>34.199999999999996</v>
      </c>
      <c r="Q415" s="79">
        <f t="shared" ref="Q415:Q421" si="464">+P415*16%</f>
        <v>5.4719999999999995</v>
      </c>
      <c r="R415" s="79">
        <f t="shared" si="460"/>
        <v>39.671999999999997</v>
      </c>
      <c r="S415" s="129"/>
      <c r="T415" s="76">
        <f t="shared" si="437"/>
        <v>42636</v>
      </c>
      <c r="U415" s="76">
        <v>42639</v>
      </c>
      <c r="V415" s="77" t="s">
        <v>146</v>
      </c>
      <c r="W415" s="78">
        <v>35.729999999999997</v>
      </c>
      <c r="X415" s="79">
        <f t="shared" ref="X415:X421" si="465">+W415*16%</f>
        <v>5.7167999999999992</v>
      </c>
      <c r="Y415" s="79">
        <f t="shared" si="461"/>
        <v>41.446799999999996</v>
      </c>
      <c r="AA415" s="57"/>
      <c r="AB415" s="58"/>
      <c r="AC415" s="59"/>
      <c r="AD415" s="59"/>
    </row>
    <row r="416" spans="1:30" ht="60" customHeight="1">
      <c r="A416" s="76">
        <f t="shared" si="462"/>
        <v>42640</v>
      </c>
      <c r="B416" s="76">
        <v>42642</v>
      </c>
      <c r="C416" s="77" t="s">
        <v>144</v>
      </c>
      <c r="D416" s="78">
        <v>30.91</v>
      </c>
      <c r="E416" s="79">
        <f t="shared" si="463"/>
        <v>4.9455999999999998</v>
      </c>
      <c r="F416" s="79">
        <f t="shared" ref="F416:F421" si="466">+D416+E416</f>
        <v>35.855600000000003</v>
      </c>
      <c r="H416" s="80"/>
      <c r="I416" s="78"/>
      <c r="J416" s="79"/>
      <c r="K416" s="79"/>
      <c r="M416" s="76">
        <f t="shared" si="436"/>
        <v>42640</v>
      </c>
      <c r="N416" s="76">
        <v>42642</v>
      </c>
      <c r="O416" s="77" t="s">
        <v>145</v>
      </c>
      <c r="P416" s="78">
        <v>33.26</v>
      </c>
      <c r="Q416" s="79">
        <f t="shared" si="464"/>
        <v>5.3216000000000001</v>
      </c>
      <c r="R416" s="79">
        <f t="shared" ref="R416:R421" si="467">+P416+Q416</f>
        <v>38.581599999999995</v>
      </c>
      <c r="S416" s="129"/>
      <c r="T416" s="76">
        <f t="shared" si="437"/>
        <v>42640</v>
      </c>
      <c r="U416" s="76">
        <v>42642</v>
      </c>
      <c r="V416" s="77" t="s">
        <v>146</v>
      </c>
      <c r="W416" s="78">
        <v>34.79</v>
      </c>
      <c r="X416" s="79">
        <f t="shared" si="465"/>
        <v>5.5663999999999998</v>
      </c>
      <c r="Y416" s="79">
        <f t="shared" ref="Y416:Y421" si="468">+W416+X416</f>
        <v>40.356400000000001</v>
      </c>
      <c r="AA416" s="57"/>
      <c r="AB416" s="58"/>
      <c r="AC416" s="59"/>
      <c r="AD416" s="59"/>
    </row>
    <row r="417" spans="1:30" ht="60" customHeight="1">
      <c r="A417" s="76">
        <f t="shared" si="462"/>
        <v>42643</v>
      </c>
      <c r="B417" s="76">
        <v>42643</v>
      </c>
      <c r="C417" s="77" t="s">
        <v>144</v>
      </c>
      <c r="D417" s="78">
        <v>33.709999999999994</v>
      </c>
      <c r="E417" s="79">
        <f t="shared" si="463"/>
        <v>5.3935999999999993</v>
      </c>
      <c r="F417" s="79">
        <f t="shared" si="466"/>
        <v>39.103599999999993</v>
      </c>
      <c r="H417" s="80"/>
      <c r="I417" s="78"/>
      <c r="J417" s="79"/>
      <c r="K417" s="79"/>
      <c r="M417" s="76">
        <f t="shared" si="436"/>
        <v>42643</v>
      </c>
      <c r="N417" s="76">
        <v>42643</v>
      </c>
      <c r="O417" s="77" t="s">
        <v>145</v>
      </c>
      <c r="P417" s="78">
        <v>36.059999999999995</v>
      </c>
      <c r="Q417" s="79">
        <f t="shared" si="464"/>
        <v>5.7695999999999996</v>
      </c>
      <c r="R417" s="79">
        <f t="shared" si="467"/>
        <v>41.829599999999992</v>
      </c>
      <c r="S417" s="129"/>
      <c r="T417" s="76">
        <f t="shared" si="437"/>
        <v>42643</v>
      </c>
      <c r="U417" s="76">
        <v>42643</v>
      </c>
      <c r="V417" s="77" t="s">
        <v>146</v>
      </c>
      <c r="W417" s="78">
        <v>37.589999999999996</v>
      </c>
      <c r="X417" s="79">
        <f t="shared" si="465"/>
        <v>6.0143999999999993</v>
      </c>
      <c r="Y417" s="79">
        <f t="shared" si="468"/>
        <v>43.604399999999998</v>
      </c>
      <c r="AA417" s="57"/>
      <c r="AB417" s="58"/>
      <c r="AC417" s="59"/>
      <c r="AD417" s="59"/>
    </row>
    <row r="418" spans="1:30" ht="60" customHeight="1">
      <c r="A418" s="76">
        <f t="shared" si="462"/>
        <v>42644</v>
      </c>
      <c r="B418" s="76">
        <v>42646</v>
      </c>
      <c r="C418" s="77" t="s">
        <v>147</v>
      </c>
      <c r="D418" s="78">
        <v>33.709999999999994</v>
      </c>
      <c r="E418" s="79">
        <f t="shared" si="463"/>
        <v>5.3935999999999993</v>
      </c>
      <c r="F418" s="79">
        <f t="shared" si="466"/>
        <v>39.103599999999993</v>
      </c>
      <c r="H418" s="80"/>
      <c r="I418" s="78"/>
      <c r="J418" s="79"/>
      <c r="K418" s="79"/>
      <c r="M418" s="76">
        <f t="shared" si="436"/>
        <v>42644</v>
      </c>
      <c r="N418" s="76">
        <v>42646</v>
      </c>
      <c r="O418" s="77" t="s">
        <v>148</v>
      </c>
      <c r="P418" s="78">
        <v>35.059999999999995</v>
      </c>
      <c r="Q418" s="79">
        <f t="shared" si="464"/>
        <v>5.6095999999999995</v>
      </c>
      <c r="R418" s="79">
        <f t="shared" si="467"/>
        <v>40.669599999999996</v>
      </c>
      <c r="S418" s="129"/>
      <c r="T418" s="76">
        <f t="shared" si="437"/>
        <v>42644</v>
      </c>
      <c r="U418" s="76">
        <v>42646</v>
      </c>
      <c r="V418" s="77" t="s">
        <v>149</v>
      </c>
      <c r="W418" s="78">
        <v>37.64</v>
      </c>
      <c r="X418" s="79">
        <f t="shared" si="465"/>
        <v>6.0224000000000002</v>
      </c>
      <c r="Y418" s="79">
        <f t="shared" si="468"/>
        <v>43.662399999999998</v>
      </c>
      <c r="AA418" s="57"/>
      <c r="AB418" s="58"/>
      <c r="AC418" s="59"/>
      <c r="AD418" s="59"/>
    </row>
    <row r="419" spans="1:30" ht="60" customHeight="1">
      <c r="A419" s="76">
        <f t="shared" si="462"/>
        <v>42647</v>
      </c>
      <c r="B419" s="76">
        <v>42649</v>
      </c>
      <c r="C419" s="77" t="s">
        <v>147</v>
      </c>
      <c r="D419" s="78">
        <v>34.08</v>
      </c>
      <c r="E419" s="79">
        <f t="shared" si="463"/>
        <v>5.4527999999999999</v>
      </c>
      <c r="F419" s="79">
        <f t="shared" si="466"/>
        <v>39.532799999999995</v>
      </c>
      <c r="H419" s="80"/>
      <c r="I419" s="78"/>
      <c r="J419" s="79"/>
      <c r="K419" s="79"/>
      <c r="M419" s="76">
        <f t="shared" si="436"/>
        <v>42647</v>
      </c>
      <c r="N419" s="76">
        <v>42649</v>
      </c>
      <c r="O419" s="77" t="s">
        <v>148</v>
      </c>
      <c r="P419" s="78">
        <v>35.43</v>
      </c>
      <c r="Q419" s="79">
        <f t="shared" si="464"/>
        <v>5.6688000000000001</v>
      </c>
      <c r="R419" s="79">
        <f t="shared" si="467"/>
        <v>41.098799999999997</v>
      </c>
      <c r="S419" s="129"/>
      <c r="T419" s="76">
        <f t="shared" si="437"/>
        <v>42647</v>
      </c>
      <c r="U419" s="76">
        <v>42649</v>
      </c>
      <c r="V419" s="77" t="s">
        <v>149</v>
      </c>
      <c r="W419" s="78">
        <v>38.010000000000005</v>
      </c>
      <c r="X419" s="79">
        <f t="shared" si="465"/>
        <v>6.0816000000000008</v>
      </c>
      <c r="Y419" s="79">
        <f t="shared" si="468"/>
        <v>44.091600000000007</v>
      </c>
      <c r="AA419" s="57"/>
      <c r="AB419" s="58"/>
      <c r="AC419" s="59"/>
      <c r="AD419" s="59"/>
    </row>
    <row r="420" spans="1:30" ht="60" customHeight="1">
      <c r="A420" s="76">
        <f t="shared" si="462"/>
        <v>42650</v>
      </c>
      <c r="B420" s="76">
        <v>42653</v>
      </c>
      <c r="C420" s="77" t="s">
        <v>147</v>
      </c>
      <c r="D420" s="78">
        <v>36.879999999999995</v>
      </c>
      <c r="E420" s="79">
        <f t="shared" si="463"/>
        <v>5.9007999999999994</v>
      </c>
      <c r="F420" s="79">
        <f t="shared" si="466"/>
        <v>42.780799999999992</v>
      </c>
      <c r="H420" s="80"/>
      <c r="I420" s="78"/>
      <c r="J420" s="79"/>
      <c r="K420" s="79"/>
      <c r="M420" s="76">
        <f t="shared" si="436"/>
        <v>42650</v>
      </c>
      <c r="N420" s="76">
        <v>42653</v>
      </c>
      <c r="O420" s="77" t="s">
        <v>148</v>
      </c>
      <c r="P420" s="78">
        <v>38.229999999999997</v>
      </c>
      <c r="Q420" s="79">
        <f t="shared" si="464"/>
        <v>6.1167999999999996</v>
      </c>
      <c r="R420" s="79">
        <f t="shared" si="467"/>
        <v>44.346799999999995</v>
      </c>
      <c r="S420" s="129"/>
      <c r="T420" s="76">
        <f t="shared" si="437"/>
        <v>42650</v>
      </c>
      <c r="U420" s="76">
        <v>42653</v>
      </c>
      <c r="V420" s="77" t="s">
        <v>149</v>
      </c>
      <c r="W420" s="78">
        <v>40.81</v>
      </c>
      <c r="X420" s="79">
        <f t="shared" si="465"/>
        <v>6.5296000000000003</v>
      </c>
      <c r="Y420" s="79">
        <f t="shared" si="468"/>
        <v>47.339600000000004</v>
      </c>
      <c r="AA420" s="57"/>
      <c r="AB420" s="58"/>
      <c r="AC420" s="59"/>
      <c r="AD420" s="59"/>
    </row>
    <row r="421" spans="1:30" ht="60" customHeight="1">
      <c r="A421" s="76">
        <f t="shared" si="462"/>
        <v>42654</v>
      </c>
      <c r="B421" s="76">
        <v>42656</v>
      </c>
      <c r="C421" s="77" t="s">
        <v>147</v>
      </c>
      <c r="D421" s="78">
        <v>36.950000000000003</v>
      </c>
      <c r="E421" s="79">
        <f t="shared" si="463"/>
        <v>5.9120000000000008</v>
      </c>
      <c r="F421" s="79">
        <f t="shared" si="466"/>
        <v>42.862000000000002</v>
      </c>
      <c r="H421" s="80"/>
      <c r="I421" s="78"/>
      <c r="J421" s="79"/>
      <c r="K421" s="79"/>
      <c r="M421" s="76">
        <f t="shared" si="436"/>
        <v>42654</v>
      </c>
      <c r="N421" s="76">
        <v>42656</v>
      </c>
      <c r="O421" s="77" t="s">
        <v>148</v>
      </c>
      <c r="P421" s="78">
        <v>38.299999999999997</v>
      </c>
      <c r="Q421" s="79">
        <f t="shared" si="464"/>
        <v>6.1280000000000001</v>
      </c>
      <c r="R421" s="79">
        <f t="shared" si="467"/>
        <v>44.427999999999997</v>
      </c>
      <c r="S421" s="129"/>
      <c r="T421" s="76">
        <f t="shared" si="437"/>
        <v>42654</v>
      </c>
      <c r="U421" s="76">
        <v>42656</v>
      </c>
      <c r="V421" s="77" t="s">
        <v>149</v>
      </c>
      <c r="W421" s="78">
        <v>40.879999999999995</v>
      </c>
      <c r="X421" s="79">
        <f t="shared" si="465"/>
        <v>6.5407999999999991</v>
      </c>
      <c r="Y421" s="79">
        <f t="shared" si="468"/>
        <v>47.420799999999993</v>
      </c>
      <c r="AA421" s="57"/>
      <c r="AB421" s="58"/>
      <c r="AC421" s="59"/>
      <c r="AD421" s="59"/>
    </row>
    <row r="422" spans="1:30" ht="60" customHeight="1">
      <c r="A422" s="76">
        <f t="shared" ref="A422:A428" si="469">+B421+1</f>
        <v>42657</v>
      </c>
      <c r="B422" s="76">
        <v>42661</v>
      </c>
      <c r="C422" s="77" t="s">
        <v>147</v>
      </c>
      <c r="D422" s="78">
        <v>36.83</v>
      </c>
      <c r="E422" s="79">
        <f t="shared" ref="E422:E428" si="470">+D422*16%</f>
        <v>5.8928000000000003</v>
      </c>
      <c r="F422" s="79">
        <f t="shared" ref="F422:F427" si="471">+D422+E422</f>
        <v>42.722799999999999</v>
      </c>
      <c r="H422" s="80"/>
      <c r="I422" s="78"/>
      <c r="J422" s="79"/>
      <c r="K422" s="79"/>
      <c r="M422" s="76">
        <f t="shared" si="436"/>
        <v>42657</v>
      </c>
      <c r="N422" s="76">
        <v>42661</v>
      </c>
      <c r="O422" s="77" t="s">
        <v>148</v>
      </c>
      <c r="P422" s="78">
        <v>38.18</v>
      </c>
      <c r="Q422" s="79">
        <f t="shared" ref="Q422:Q428" si="472">+P422*16%</f>
        <v>6.1088000000000005</v>
      </c>
      <c r="R422" s="79">
        <f t="shared" ref="R422:R427" si="473">+P422+Q422</f>
        <v>44.288800000000002</v>
      </c>
      <c r="S422" s="129"/>
      <c r="T422" s="76">
        <f t="shared" si="437"/>
        <v>42657</v>
      </c>
      <c r="U422" s="76">
        <v>42661</v>
      </c>
      <c r="V422" s="77" t="s">
        <v>149</v>
      </c>
      <c r="W422" s="78">
        <v>40.760000000000005</v>
      </c>
      <c r="X422" s="79">
        <f t="shared" ref="X422:X428" si="474">+W422*16%</f>
        <v>6.5216000000000012</v>
      </c>
      <c r="Y422" s="79">
        <f t="shared" ref="Y422:Y427" si="475">+W422+X422</f>
        <v>47.281600000000005</v>
      </c>
      <c r="AA422" s="57"/>
      <c r="AB422" s="58"/>
      <c r="AC422" s="59"/>
      <c r="AD422" s="59"/>
    </row>
    <row r="423" spans="1:30" ht="60" customHeight="1">
      <c r="A423" s="76">
        <f t="shared" si="469"/>
        <v>42662</v>
      </c>
      <c r="B423" s="76">
        <v>42663</v>
      </c>
      <c r="C423" s="77" t="s">
        <v>147</v>
      </c>
      <c r="D423" s="78">
        <v>36.540000000000006</v>
      </c>
      <c r="E423" s="79">
        <f t="shared" si="470"/>
        <v>5.8464000000000009</v>
      </c>
      <c r="F423" s="79">
        <f t="shared" si="471"/>
        <v>42.386400000000009</v>
      </c>
      <c r="H423" s="80"/>
      <c r="I423" s="78"/>
      <c r="J423" s="79"/>
      <c r="K423" s="79"/>
      <c r="M423" s="76">
        <f t="shared" si="436"/>
        <v>42662</v>
      </c>
      <c r="N423" s="76">
        <v>42663</v>
      </c>
      <c r="O423" s="77" t="s">
        <v>148</v>
      </c>
      <c r="P423" s="78">
        <v>37.89</v>
      </c>
      <c r="Q423" s="79">
        <f t="shared" si="472"/>
        <v>6.0624000000000002</v>
      </c>
      <c r="R423" s="79">
        <f t="shared" si="473"/>
        <v>43.952399999999997</v>
      </c>
      <c r="S423" s="129"/>
      <c r="T423" s="76">
        <f t="shared" si="437"/>
        <v>42662</v>
      </c>
      <c r="U423" s="76">
        <v>42663</v>
      </c>
      <c r="V423" s="77" t="s">
        <v>149</v>
      </c>
      <c r="W423" s="78">
        <v>40.47</v>
      </c>
      <c r="X423" s="79">
        <f t="shared" si="474"/>
        <v>6.4752000000000001</v>
      </c>
      <c r="Y423" s="79">
        <f t="shared" si="475"/>
        <v>46.9452</v>
      </c>
      <c r="AA423" s="57"/>
      <c r="AB423" s="58"/>
      <c r="AC423" s="59"/>
      <c r="AD423" s="59"/>
    </row>
    <row r="424" spans="1:30" ht="60" customHeight="1">
      <c r="A424" s="76">
        <f t="shared" si="469"/>
        <v>42664</v>
      </c>
      <c r="B424" s="76">
        <v>42667</v>
      </c>
      <c r="C424" s="77" t="s">
        <v>147</v>
      </c>
      <c r="D424" s="78">
        <v>37.69</v>
      </c>
      <c r="E424" s="79">
        <f t="shared" si="470"/>
        <v>6.0304000000000002</v>
      </c>
      <c r="F424" s="79">
        <f t="shared" si="471"/>
        <v>43.720399999999998</v>
      </c>
      <c r="H424" s="80"/>
      <c r="I424" s="78"/>
      <c r="J424" s="79"/>
      <c r="K424" s="79"/>
      <c r="M424" s="76">
        <f t="shared" si="436"/>
        <v>42664</v>
      </c>
      <c r="N424" s="76">
        <v>42667</v>
      </c>
      <c r="O424" s="77" t="s">
        <v>148</v>
      </c>
      <c r="P424" s="78">
        <v>39.04</v>
      </c>
      <c r="Q424" s="79">
        <f t="shared" si="472"/>
        <v>6.2464000000000004</v>
      </c>
      <c r="R424" s="79">
        <f t="shared" si="473"/>
        <v>45.2864</v>
      </c>
      <c r="S424" s="129"/>
      <c r="T424" s="76">
        <f t="shared" si="437"/>
        <v>42664</v>
      </c>
      <c r="U424" s="76">
        <v>42667</v>
      </c>
      <c r="V424" s="77" t="s">
        <v>149</v>
      </c>
      <c r="W424" s="78">
        <v>41.620000000000005</v>
      </c>
      <c r="X424" s="79">
        <f t="shared" si="474"/>
        <v>6.6592000000000011</v>
      </c>
      <c r="Y424" s="79">
        <f t="shared" si="475"/>
        <v>48.279200000000003</v>
      </c>
      <c r="AA424" s="57"/>
      <c r="AB424" s="58"/>
      <c r="AC424" s="59"/>
      <c r="AD424" s="59"/>
    </row>
    <row r="425" spans="1:30" ht="60" customHeight="1">
      <c r="A425" s="76">
        <f t="shared" si="469"/>
        <v>42668</v>
      </c>
      <c r="B425" s="76">
        <v>42670</v>
      </c>
      <c r="C425" s="77" t="s">
        <v>147</v>
      </c>
      <c r="D425" s="78">
        <v>36.799999999999997</v>
      </c>
      <c r="E425" s="79">
        <f t="shared" si="470"/>
        <v>5.8879999999999999</v>
      </c>
      <c r="F425" s="79">
        <f t="shared" si="471"/>
        <v>42.687999999999995</v>
      </c>
      <c r="H425" s="80"/>
      <c r="I425" s="78"/>
      <c r="J425" s="79"/>
      <c r="K425" s="79"/>
      <c r="M425" s="76">
        <f t="shared" si="436"/>
        <v>42668</v>
      </c>
      <c r="N425" s="76">
        <v>42670</v>
      </c>
      <c r="O425" s="77" t="s">
        <v>148</v>
      </c>
      <c r="P425" s="78">
        <v>38.15</v>
      </c>
      <c r="Q425" s="79">
        <f t="shared" si="472"/>
        <v>6.1040000000000001</v>
      </c>
      <c r="R425" s="79">
        <f t="shared" si="473"/>
        <v>44.253999999999998</v>
      </c>
      <c r="S425" s="129"/>
      <c r="T425" s="76">
        <f t="shared" si="437"/>
        <v>42668</v>
      </c>
      <c r="U425" s="76">
        <v>42670</v>
      </c>
      <c r="V425" s="77" t="s">
        <v>149</v>
      </c>
      <c r="W425" s="78">
        <v>40.730000000000004</v>
      </c>
      <c r="X425" s="79">
        <f t="shared" si="474"/>
        <v>6.5168000000000008</v>
      </c>
      <c r="Y425" s="79">
        <f t="shared" si="475"/>
        <v>47.246800000000007</v>
      </c>
      <c r="AA425" s="57"/>
      <c r="AB425" s="58"/>
      <c r="AC425" s="59"/>
      <c r="AD425" s="59"/>
    </row>
    <row r="426" spans="1:30" ht="60" customHeight="1">
      <c r="A426" s="76">
        <f t="shared" si="469"/>
        <v>42671</v>
      </c>
      <c r="B426" s="76">
        <v>42674</v>
      </c>
      <c r="C426" s="77" t="s">
        <v>147</v>
      </c>
      <c r="D426" s="78">
        <v>35</v>
      </c>
      <c r="E426" s="79">
        <f t="shared" si="470"/>
        <v>5.6000000000000005</v>
      </c>
      <c r="F426" s="79">
        <f t="shared" si="471"/>
        <v>40.6</v>
      </c>
      <c r="H426" s="80"/>
      <c r="I426" s="78"/>
      <c r="J426" s="79"/>
      <c r="K426" s="79"/>
      <c r="M426" s="76">
        <f t="shared" si="436"/>
        <v>42671</v>
      </c>
      <c r="N426" s="76">
        <v>42674</v>
      </c>
      <c r="O426" s="77" t="s">
        <v>148</v>
      </c>
      <c r="P426" s="78">
        <v>36.349999999999994</v>
      </c>
      <c r="Q426" s="79">
        <f t="shared" si="472"/>
        <v>5.8159999999999989</v>
      </c>
      <c r="R426" s="79">
        <f t="shared" si="473"/>
        <v>42.165999999999997</v>
      </c>
      <c r="S426" s="129"/>
      <c r="T426" s="76">
        <f t="shared" si="437"/>
        <v>42671</v>
      </c>
      <c r="U426" s="76">
        <v>42674</v>
      </c>
      <c r="V426" s="77" t="s">
        <v>149</v>
      </c>
      <c r="W426" s="78">
        <v>38.929999999999993</v>
      </c>
      <c r="X426" s="79">
        <f t="shared" si="474"/>
        <v>6.2287999999999988</v>
      </c>
      <c r="Y426" s="79">
        <f t="shared" si="475"/>
        <v>45.158799999999992</v>
      </c>
      <c r="AA426" s="57"/>
      <c r="AB426" s="58"/>
      <c r="AC426" s="59"/>
      <c r="AD426" s="59"/>
    </row>
    <row r="427" spans="1:30" ht="60" customHeight="1">
      <c r="A427" s="76">
        <f t="shared" si="469"/>
        <v>42675</v>
      </c>
      <c r="B427" s="76">
        <v>42677</v>
      </c>
      <c r="C427" s="77" t="s">
        <v>150</v>
      </c>
      <c r="D427" s="78">
        <v>34.730000000000004</v>
      </c>
      <c r="E427" s="79">
        <f t="shared" si="470"/>
        <v>5.5568000000000008</v>
      </c>
      <c r="F427" s="79">
        <f t="shared" si="471"/>
        <v>40.286800000000007</v>
      </c>
      <c r="H427" s="80"/>
      <c r="I427" s="78"/>
      <c r="J427" s="79"/>
      <c r="K427" s="79"/>
      <c r="M427" s="76">
        <f t="shared" si="436"/>
        <v>42675</v>
      </c>
      <c r="N427" s="76">
        <v>42677</v>
      </c>
      <c r="O427" s="77" t="s">
        <v>151</v>
      </c>
      <c r="P427" s="78">
        <v>36.08</v>
      </c>
      <c r="Q427" s="79">
        <f t="shared" si="472"/>
        <v>5.7728000000000002</v>
      </c>
      <c r="R427" s="79">
        <f t="shared" si="473"/>
        <v>41.852800000000002</v>
      </c>
      <c r="S427" s="129"/>
      <c r="T427" s="76">
        <f t="shared" si="437"/>
        <v>42675</v>
      </c>
      <c r="U427" s="76">
        <v>42677</v>
      </c>
      <c r="V427" s="77" t="s">
        <v>152</v>
      </c>
      <c r="W427" s="78">
        <v>38.659999999999997</v>
      </c>
      <c r="X427" s="79">
        <f t="shared" si="474"/>
        <v>6.1856</v>
      </c>
      <c r="Y427" s="79">
        <f t="shared" si="475"/>
        <v>44.845599999999997</v>
      </c>
      <c r="AA427" s="57"/>
      <c r="AB427" s="58"/>
      <c r="AC427" s="59"/>
      <c r="AD427" s="59"/>
    </row>
    <row r="428" spans="1:30" ht="60" customHeight="1">
      <c r="A428" s="76">
        <f t="shared" si="469"/>
        <v>42678</v>
      </c>
      <c r="B428" s="76">
        <v>42682</v>
      </c>
      <c r="C428" s="77" t="s">
        <v>150</v>
      </c>
      <c r="D428" s="78">
        <v>31.88</v>
      </c>
      <c r="E428" s="79">
        <f t="shared" si="470"/>
        <v>5.1007999999999996</v>
      </c>
      <c r="F428" s="79">
        <f t="shared" ref="F428:F433" si="476">+D428+E428</f>
        <v>36.980800000000002</v>
      </c>
      <c r="H428" s="80"/>
      <c r="I428" s="78"/>
      <c r="J428" s="79"/>
      <c r="K428" s="79"/>
      <c r="M428" s="76">
        <f t="shared" si="436"/>
        <v>42678</v>
      </c>
      <c r="N428" s="76">
        <v>42682</v>
      </c>
      <c r="O428" s="77" t="s">
        <v>151</v>
      </c>
      <c r="P428" s="78">
        <v>33.229999999999997</v>
      </c>
      <c r="Q428" s="79">
        <f t="shared" si="472"/>
        <v>5.3167999999999997</v>
      </c>
      <c r="R428" s="79">
        <f t="shared" ref="R428:R433" si="477">+P428+Q428</f>
        <v>38.546799999999998</v>
      </c>
      <c r="S428" s="129"/>
      <c r="T428" s="76">
        <f t="shared" si="437"/>
        <v>42678</v>
      </c>
      <c r="U428" s="76">
        <v>42682</v>
      </c>
      <c r="V428" s="77" t="s">
        <v>152</v>
      </c>
      <c r="W428" s="78">
        <v>35.81</v>
      </c>
      <c r="X428" s="79">
        <f t="shared" si="474"/>
        <v>5.7296000000000005</v>
      </c>
      <c r="Y428" s="79">
        <f t="shared" ref="Y428:Y433" si="478">+W428+X428</f>
        <v>41.5396</v>
      </c>
      <c r="AA428" s="57"/>
      <c r="AB428" s="58"/>
      <c r="AC428" s="59"/>
      <c r="AD428" s="59"/>
    </row>
    <row r="429" spans="1:30" ht="60" customHeight="1">
      <c r="A429" s="76">
        <f t="shared" ref="A429:A435" si="479">+B428+1</f>
        <v>42683</v>
      </c>
      <c r="B429" s="76">
        <v>42684</v>
      </c>
      <c r="C429" s="77" t="s">
        <v>150</v>
      </c>
      <c r="D429" s="78">
        <v>31.169999999999998</v>
      </c>
      <c r="E429" s="79">
        <f t="shared" ref="E429:E435" si="480">+D429*16%</f>
        <v>4.9871999999999996</v>
      </c>
      <c r="F429" s="79">
        <f t="shared" si="476"/>
        <v>36.157199999999996</v>
      </c>
      <c r="H429" s="80"/>
      <c r="I429" s="78"/>
      <c r="J429" s="79"/>
      <c r="K429" s="79"/>
      <c r="M429" s="76">
        <f t="shared" si="436"/>
        <v>42683</v>
      </c>
      <c r="N429" s="76">
        <v>42684</v>
      </c>
      <c r="O429" s="77" t="s">
        <v>151</v>
      </c>
      <c r="P429" s="78">
        <v>32.519999999999996</v>
      </c>
      <c r="Q429" s="79">
        <f t="shared" ref="Q429:Q435" si="481">+P429*16%</f>
        <v>5.2031999999999998</v>
      </c>
      <c r="R429" s="79">
        <f t="shared" si="477"/>
        <v>37.723199999999999</v>
      </c>
      <c r="S429" s="129"/>
      <c r="T429" s="76">
        <f t="shared" si="437"/>
        <v>42683</v>
      </c>
      <c r="U429" s="76">
        <v>42684</v>
      </c>
      <c r="V429" s="77" t="s">
        <v>152</v>
      </c>
      <c r="W429" s="78">
        <v>35.099999999999994</v>
      </c>
      <c r="X429" s="79">
        <f t="shared" ref="X429:X435" si="482">+W429*16%</f>
        <v>5.6159999999999988</v>
      </c>
      <c r="Y429" s="79">
        <f t="shared" si="478"/>
        <v>40.715999999999994</v>
      </c>
      <c r="AA429" s="57"/>
      <c r="AB429" s="58"/>
      <c r="AC429" s="59"/>
      <c r="AD429" s="59"/>
    </row>
    <row r="430" spans="1:30" ht="60" customHeight="1">
      <c r="A430" s="76">
        <f t="shared" si="479"/>
        <v>42685</v>
      </c>
      <c r="B430" s="76">
        <v>42689</v>
      </c>
      <c r="C430" s="77" t="s">
        <v>150</v>
      </c>
      <c r="D430" s="78">
        <v>31.38</v>
      </c>
      <c r="E430" s="79">
        <f t="shared" si="480"/>
        <v>5.0208000000000004</v>
      </c>
      <c r="F430" s="79">
        <f t="shared" si="476"/>
        <v>36.400799999999997</v>
      </c>
      <c r="H430" s="80"/>
      <c r="I430" s="78"/>
      <c r="J430" s="79"/>
      <c r="K430" s="79"/>
      <c r="M430" s="76">
        <f t="shared" si="436"/>
        <v>42685</v>
      </c>
      <c r="N430" s="76">
        <v>42689</v>
      </c>
      <c r="O430" s="77" t="s">
        <v>151</v>
      </c>
      <c r="P430" s="78">
        <v>32.729999999999997</v>
      </c>
      <c r="Q430" s="79">
        <f t="shared" si="481"/>
        <v>5.2367999999999997</v>
      </c>
      <c r="R430" s="79">
        <f t="shared" si="477"/>
        <v>37.966799999999999</v>
      </c>
      <c r="S430" s="129"/>
      <c r="T430" s="76">
        <f t="shared" si="437"/>
        <v>42685</v>
      </c>
      <c r="U430" s="76">
        <v>42689</v>
      </c>
      <c r="V430" s="77" t="s">
        <v>152</v>
      </c>
      <c r="W430" s="78">
        <v>35.31</v>
      </c>
      <c r="X430" s="79">
        <f t="shared" si="482"/>
        <v>5.6496000000000004</v>
      </c>
      <c r="Y430" s="79">
        <f t="shared" si="478"/>
        <v>40.959600000000002</v>
      </c>
      <c r="AA430" s="57"/>
      <c r="AB430" s="58"/>
      <c r="AC430" s="59"/>
      <c r="AD430" s="59"/>
    </row>
    <row r="431" spans="1:30" ht="60" customHeight="1">
      <c r="A431" s="76">
        <f t="shared" si="479"/>
        <v>42690</v>
      </c>
      <c r="B431" s="76">
        <v>42691</v>
      </c>
      <c r="C431" s="77" t="s">
        <v>150</v>
      </c>
      <c r="D431" s="78">
        <v>29.45</v>
      </c>
      <c r="E431" s="79">
        <f t="shared" si="480"/>
        <v>4.7119999999999997</v>
      </c>
      <c r="F431" s="79">
        <f t="shared" si="476"/>
        <v>34.161999999999999</v>
      </c>
      <c r="H431" s="80"/>
      <c r="I431" s="78"/>
      <c r="J431" s="79"/>
      <c r="K431" s="79"/>
      <c r="M431" s="76">
        <f t="shared" si="436"/>
        <v>42690</v>
      </c>
      <c r="N431" s="76">
        <v>42691</v>
      </c>
      <c r="O431" s="77" t="s">
        <v>151</v>
      </c>
      <c r="P431" s="78">
        <v>30.799999999999997</v>
      </c>
      <c r="Q431" s="79">
        <f t="shared" si="481"/>
        <v>4.9279999999999999</v>
      </c>
      <c r="R431" s="79">
        <f t="shared" si="477"/>
        <v>35.727999999999994</v>
      </c>
      <c r="S431" s="129"/>
      <c r="T431" s="76">
        <f t="shared" si="437"/>
        <v>42690</v>
      </c>
      <c r="U431" s="76">
        <v>42691</v>
      </c>
      <c r="V431" s="77" t="s">
        <v>152</v>
      </c>
      <c r="W431" s="78">
        <v>33.379999999999995</v>
      </c>
      <c r="X431" s="79">
        <f t="shared" si="482"/>
        <v>5.3407999999999998</v>
      </c>
      <c r="Y431" s="79">
        <f t="shared" si="478"/>
        <v>38.720799999999997</v>
      </c>
      <c r="AA431" s="57"/>
      <c r="AB431" s="58"/>
      <c r="AC431" s="59"/>
      <c r="AD431" s="59"/>
    </row>
    <row r="432" spans="1:30" ht="60" customHeight="1">
      <c r="A432" s="76">
        <f t="shared" si="479"/>
        <v>42692</v>
      </c>
      <c r="B432" s="76">
        <v>42695</v>
      </c>
      <c r="C432" s="77" t="s">
        <v>150</v>
      </c>
      <c r="D432" s="78">
        <v>31.650000000000002</v>
      </c>
      <c r="E432" s="79">
        <f t="shared" si="480"/>
        <v>5.0640000000000001</v>
      </c>
      <c r="F432" s="79">
        <f t="shared" si="476"/>
        <v>36.713999999999999</v>
      </c>
      <c r="H432" s="80"/>
      <c r="I432" s="78"/>
      <c r="J432" s="79"/>
      <c r="K432" s="79"/>
      <c r="M432" s="76">
        <f t="shared" si="436"/>
        <v>42692</v>
      </c>
      <c r="N432" s="76">
        <v>42695</v>
      </c>
      <c r="O432" s="77" t="s">
        <v>151</v>
      </c>
      <c r="P432" s="78">
        <v>33</v>
      </c>
      <c r="Q432" s="79">
        <f t="shared" si="481"/>
        <v>5.28</v>
      </c>
      <c r="R432" s="79">
        <f t="shared" si="477"/>
        <v>38.28</v>
      </c>
      <c r="S432" s="129"/>
      <c r="T432" s="76">
        <f t="shared" si="437"/>
        <v>42692</v>
      </c>
      <c r="U432" s="76">
        <v>42695</v>
      </c>
      <c r="V432" s="77" t="s">
        <v>152</v>
      </c>
      <c r="W432" s="78">
        <v>35.58</v>
      </c>
      <c r="X432" s="79">
        <f t="shared" si="482"/>
        <v>5.6928000000000001</v>
      </c>
      <c r="Y432" s="79">
        <f t="shared" si="478"/>
        <v>41.272799999999997</v>
      </c>
      <c r="AA432" s="57"/>
      <c r="AB432" s="58"/>
      <c r="AC432" s="59"/>
      <c r="AD432" s="59"/>
    </row>
    <row r="433" spans="1:30" ht="60" customHeight="1">
      <c r="A433" s="76">
        <f t="shared" si="479"/>
        <v>42696</v>
      </c>
      <c r="B433" s="76">
        <v>42698</v>
      </c>
      <c r="C433" s="77" t="s">
        <v>150</v>
      </c>
      <c r="D433" s="78">
        <v>31.88</v>
      </c>
      <c r="E433" s="79">
        <f t="shared" si="480"/>
        <v>5.1007999999999996</v>
      </c>
      <c r="F433" s="79">
        <f t="shared" si="476"/>
        <v>36.980800000000002</v>
      </c>
      <c r="H433" s="80"/>
      <c r="I433" s="78"/>
      <c r="J433" s="79"/>
      <c r="K433" s="79"/>
      <c r="M433" s="76">
        <f t="shared" si="436"/>
        <v>42696</v>
      </c>
      <c r="N433" s="76">
        <v>42698</v>
      </c>
      <c r="O433" s="77" t="s">
        <v>151</v>
      </c>
      <c r="P433" s="78">
        <v>33.229999999999997</v>
      </c>
      <c r="Q433" s="79">
        <f t="shared" si="481"/>
        <v>5.3167999999999997</v>
      </c>
      <c r="R433" s="79">
        <f t="shared" si="477"/>
        <v>38.546799999999998</v>
      </c>
      <c r="S433" s="129"/>
      <c r="T433" s="76">
        <f t="shared" si="437"/>
        <v>42696</v>
      </c>
      <c r="U433" s="76">
        <v>42698</v>
      </c>
      <c r="V433" s="77" t="s">
        <v>152</v>
      </c>
      <c r="W433" s="78">
        <v>35.81</v>
      </c>
      <c r="X433" s="79">
        <f t="shared" si="482"/>
        <v>5.7296000000000005</v>
      </c>
      <c r="Y433" s="79">
        <f t="shared" si="478"/>
        <v>41.5396</v>
      </c>
      <c r="AA433" s="57"/>
      <c r="AB433" s="58"/>
      <c r="AC433" s="59"/>
      <c r="AD433" s="59"/>
    </row>
    <row r="434" spans="1:30" ht="60" customHeight="1">
      <c r="A434" s="76">
        <f t="shared" si="479"/>
        <v>42699</v>
      </c>
      <c r="B434" s="76">
        <v>42702</v>
      </c>
      <c r="C434" s="77" t="s">
        <v>150</v>
      </c>
      <c r="D434" s="78">
        <v>33.97</v>
      </c>
      <c r="E434" s="79">
        <f t="shared" si="480"/>
        <v>5.4352</v>
      </c>
      <c r="F434" s="79">
        <f t="shared" ref="F434:F439" si="483">+D434+E434</f>
        <v>39.405200000000001</v>
      </c>
      <c r="H434" s="80"/>
      <c r="I434" s="78"/>
      <c r="J434" s="79"/>
      <c r="K434" s="79"/>
      <c r="M434" s="76">
        <f t="shared" si="436"/>
        <v>42699</v>
      </c>
      <c r="N434" s="76">
        <v>42702</v>
      </c>
      <c r="O434" s="77" t="s">
        <v>151</v>
      </c>
      <c r="P434" s="78">
        <v>35.32</v>
      </c>
      <c r="Q434" s="79">
        <f t="shared" si="481"/>
        <v>5.6512000000000002</v>
      </c>
      <c r="R434" s="79">
        <f t="shared" ref="R434:R439" si="484">+P434+Q434</f>
        <v>40.971200000000003</v>
      </c>
      <c r="S434" s="129"/>
      <c r="T434" s="76">
        <f t="shared" si="437"/>
        <v>42699</v>
      </c>
      <c r="U434" s="76">
        <v>42702</v>
      </c>
      <c r="V434" s="77" t="s">
        <v>152</v>
      </c>
      <c r="W434" s="78">
        <v>37.900000000000006</v>
      </c>
      <c r="X434" s="79">
        <f t="shared" si="482"/>
        <v>6.0640000000000009</v>
      </c>
      <c r="Y434" s="79">
        <f t="shared" ref="Y434:Y439" si="485">+W434+X434</f>
        <v>43.964000000000006</v>
      </c>
      <c r="AA434" s="57"/>
      <c r="AB434" s="58"/>
      <c r="AC434" s="59"/>
      <c r="AD434" s="59"/>
    </row>
    <row r="435" spans="1:30" ht="60" customHeight="1">
      <c r="A435" s="76">
        <f t="shared" si="479"/>
        <v>42703</v>
      </c>
      <c r="B435" s="76">
        <v>42705</v>
      </c>
      <c r="C435" s="77" t="s">
        <v>153</v>
      </c>
      <c r="D435" s="78">
        <v>32.260000000000005</v>
      </c>
      <c r="E435" s="79">
        <f t="shared" si="480"/>
        <v>5.1616000000000009</v>
      </c>
      <c r="F435" s="79">
        <f t="shared" si="483"/>
        <v>37.421600000000005</v>
      </c>
      <c r="H435" s="80"/>
      <c r="I435" s="78"/>
      <c r="J435" s="79"/>
      <c r="K435" s="79"/>
      <c r="M435" s="76">
        <f t="shared" si="436"/>
        <v>42703</v>
      </c>
      <c r="N435" s="76">
        <v>42705</v>
      </c>
      <c r="O435" s="77" t="s">
        <v>154</v>
      </c>
      <c r="P435" s="78">
        <v>33.61</v>
      </c>
      <c r="Q435" s="79">
        <f t="shared" si="481"/>
        <v>5.3776000000000002</v>
      </c>
      <c r="R435" s="79">
        <f t="shared" si="484"/>
        <v>38.9876</v>
      </c>
      <c r="S435" s="129"/>
      <c r="T435" s="76">
        <f t="shared" si="437"/>
        <v>42703</v>
      </c>
      <c r="U435" s="76">
        <v>42705</v>
      </c>
      <c r="V435" s="77" t="s">
        <v>155</v>
      </c>
      <c r="W435" s="78">
        <v>36.19</v>
      </c>
      <c r="X435" s="79">
        <f t="shared" si="482"/>
        <v>5.7904</v>
      </c>
      <c r="Y435" s="79">
        <f t="shared" si="485"/>
        <v>41.980399999999996</v>
      </c>
      <c r="AA435" s="57"/>
      <c r="AB435" s="58"/>
      <c r="AC435" s="59"/>
      <c r="AD435" s="59"/>
    </row>
    <row r="436" spans="1:30" ht="60" customHeight="1">
      <c r="A436" s="76">
        <f t="shared" ref="A436:A442" si="486">+B435+1</f>
        <v>42706</v>
      </c>
      <c r="B436" s="76">
        <v>42709</v>
      </c>
      <c r="C436" s="77" t="s">
        <v>153</v>
      </c>
      <c r="D436" s="78">
        <v>35.489999999999995</v>
      </c>
      <c r="E436" s="79">
        <f t="shared" ref="E436:E442" si="487">+D436*16%</f>
        <v>5.678399999999999</v>
      </c>
      <c r="F436" s="79">
        <f t="shared" si="483"/>
        <v>41.168399999999991</v>
      </c>
      <c r="H436" s="80"/>
      <c r="I436" s="78"/>
      <c r="J436" s="79"/>
      <c r="K436" s="79"/>
      <c r="M436" s="76">
        <f t="shared" si="436"/>
        <v>42706</v>
      </c>
      <c r="N436" s="76">
        <v>42709</v>
      </c>
      <c r="O436" s="77" t="s">
        <v>154</v>
      </c>
      <c r="P436" s="78">
        <v>36.839999999999996</v>
      </c>
      <c r="Q436" s="79">
        <f t="shared" ref="Q436:Q442" si="488">+P436*16%</f>
        <v>5.8943999999999992</v>
      </c>
      <c r="R436" s="79">
        <f t="shared" si="484"/>
        <v>42.734399999999994</v>
      </c>
      <c r="S436" s="129"/>
      <c r="T436" s="76">
        <f t="shared" si="437"/>
        <v>42706</v>
      </c>
      <c r="U436" s="76">
        <v>42709</v>
      </c>
      <c r="V436" s="77" t="s">
        <v>155</v>
      </c>
      <c r="W436" s="78">
        <v>39.42</v>
      </c>
      <c r="X436" s="79">
        <f t="shared" ref="X436:X442" si="489">+W436*16%</f>
        <v>6.3072000000000008</v>
      </c>
      <c r="Y436" s="79">
        <f t="shared" si="485"/>
        <v>45.727200000000003</v>
      </c>
      <c r="AA436" s="57"/>
      <c r="AB436" s="58"/>
      <c r="AC436" s="59"/>
      <c r="AD436" s="59"/>
    </row>
    <row r="437" spans="1:30" ht="60" customHeight="1">
      <c r="A437" s="76">
        <f t="shared" si="486"/>
        <v>42710</v>
      </c>
      <c r="B437" s="76">
        <v>42713</v>
      </c>
      <c r="C437" s="77" t="s">
        <v>153</v>
      </c>
      <c r="D437" s="78">
        <v>39.480000000000004</v>
      </c>
      <c r="E437" s="79">
        <f t="shared" si="487"/>
        <v>6.3168000000000006</v>
      </c>
      <c r="F437" s="79">
        <f t="shared" si="483"/>
        <v>45.796800000000005</v>
      </c>
      <c r="H437" s="80"/>
      <c r="I437" s="78"/>
      <c r="J437" s="79"/>
      <c r="K437" s="79"/>
      <c r="M437" s="76">
        <f t="shared" si="436"/>
        <v>42710</v>
      </c>
      <c r="N437" s="76">
        <v>42713</v>
      </c>
      <c r="O437" s="77" t="s">
        <v>154</v>
      </c>
      <c r="P437" s="78">
        <v>40.83</v>
      </c>
      <c r="Q437" s="79">
        <f t="shared" si="488"/>
        <v>6.5327999999999999</v>
      </c>
      <c r="R437" s="79">
        <f t="shared" si="484"/>
        <v>47.3628</v>
      </c>
      <c r="S437" s="129"/>
      <c r="T437" s="76">
        <f t="shared" si="437"/>
        <v>42710</v>
      </c>
      <c r="U437" s="76">
        <v>42713</v>
      </c>
      <c r="V437" s="77" t="s">
        <v>155</v>
      </c>
      <c r="W437" s="78">
        <v>43.41</v>
      </c>
      <c r="X437" s="79">
        <f t="shared" si="489"/>
        <v>6.9455999999999998</v>
      </c>
      <c r="Y437" s="79">
        <f t="shared" si="485"/>
        <v>50.355599999999995</v>
      </c>
      <c r="AA437" s="57"/>
      <c r="AB437" s="58"/>
      <c r="AC437" s="59"/>
      <c r="AD437" s="59"/>
    </row>
    <row r="438" spans="1:30" ht="60" customHeight="1">
      <c r="A438" s="76">
        <f t="shared" si="486"/>
        <v>42714</v>
      </c>
      <c r="B438" s="76">
        <v>42716</v>
      </c>
      <c r="C438" s="77" t="s">
        <v>153</v>
      </c>
      <c r="D438" s="78">
        <v>38.909999999999997</v>
      </c>
      <c r="E438" s="79">
        <f t="shared" si="487"/>
        <v>6.2256</v>
      </c>
      <c r="F438" s="79">
        <f t="shared" si="483"/>
        <v>45.135599999999997</v>
      </c>
      <c r="H438" s="80"/>
      <c r="I438" s="78"/>
      <c r="J438" s="79"/>
      <c r="K438" s="79"/>
      <c r="M438" s="76">
        <f t="shared" si="436"/>
        <v>42714</v>
      </c>
      <c r="N438" s="76">
        <v>42716</v>
      </c>
      <c r="O438" s="77" t="s">
        <v>154</v>
      </c>
      <c r="P438" s="78">
        <v>40.26</v>
      </c>
      <c r="Q438" s="79">
        <f t="shared" si="488"/>
        <v>6.4416000000000002</v>
      </c>
      <c r="R438" s="79">
        <f t="shared" si="484"/>
        <v>46.701599999999999</v>
      </c>
      <c r="S438" s="129"/>
      <c r="T438" s="76">
        <f t="shared" si="437"/>
        <v>42714</v>
      </c>
      <c r="U438" s="76">
        <v>42716</v>
      </c>
      <c r="V438" s="77" t="s">
        <v>155</v>
      </c>
      <c r="W438" s="78">
        <v>42.84</v>
      </c>
      <c r="X438" s="79">
        <f t="shared" si="489"/>
        <v>6.8544000000000009</v>
      </c>
      <c r="Y438" s="79">
        <f t="shared" si="485"/>
        <v>49.694400000000002</v>
      </c>
      <c r="AA438" s="57"/>
      <c r="AB438" s="58"/>
      <c r="AC438" s="59"/>
      <c r="AD438" s="59"/>
    </row>
    <row r="439" spans="1:30" ht="60" customHeight="1">
      <c r="A439" s="76">
        <f t="shared" si="486"/>
        <v>42717</v>
      </c>
      <c r="B439" s="76">
        <v>42719</v>
      </c>
      <c r="C439" s="77" t="s">
        <v>153</v>
      </c>
      <c r="D439" s="78">
        <v>39.349999999999994</v>
      </c>
      <c r="E439" s="79">
        <f t="shared" si="487"/>
        <v>6.2959999999999994</v>
      </c>
      <c r="F439" s="79">
        <f t="shared" si="483"/>
        <v>45.645999999999994</v>
      </c>
      <c r="H439" s="80"/>
      <c r="I439" s="78"/>
      <c r="J439" s="79"/>
      <c r="K439" s="79"/>
      <c r="M439" s="76">
        <f t="shared" si="436"/>
        <v>42717</v>
      </c>
      <c r="N439" s="76">
        <v>42719</v>
      </c>
      <c r="O439" s="77" t="s">
        <v>154</v>
      </c>
      <c r="P439" s="78">
        <v>40.699999999999996</v>
      </c>
      <c r="Q439" s="79">
        <f t="shared" si="488"/>
        <v>6.5119999999999996</v>
      </c>
      <c r="R439" s="79">
        <f t="shared" si="484"/>
        <v>47.211999999999996</v>
      </c>
      <c r="S439" s="129"/>
      <c r="T439" s="76">
        <f t="shared" si="437"/>
        <v>42717</v>
      </c>
      <c r="U439" s="76">
        <v>42719</v>
      </c>
      <c r="V439" s="77" t="s">
        <v>155</v>
      </c>
      <c r="W439" s="78">
        <v>43.28</v>
      </c>
      <c r="X439" s="79">
        <f t="shared" si="489"/>
        <v>6.9248000000000003</v>
      </c>
      <c r="Y439" s="79">
        <f t="shared" si="485"/>
        <v>50.204799999999999</v>
      </c>
      <c r="AA439" s="57"/>
      <c r="AB439" s="58"/>
      <c r="AC439" s="59"/>
      <c r="AD439" s="59"/>
    </row>
    <row r="440" spans="1:30" ht="60" customHeight="1">
      <c r="A440" s="76">
        <f t="shared" si="486"/>
        <v>42720</v>
      </c>
      <c r="B440" s="76">
        <v>42723</v>
      </c>
      <c r="C440" s="77" t="s">
        <v>153</v>
      </c>
      <c r="D440" s="78">
        <v>38.92</v>
      </c>
      <c r="E440" s="79">
        <f t="shared" si="487"/>
        <v>6.2272000000000007</v>
      </c>
      <c r="F440" s="79">
        <f t="shared" ref="F440:F445" si="490">+D440+E440</f>
        <v>45.147200000000005</v>
      </c>
      <c r="H440" s="80"/>
      <c r="I440" s="78"/>
      <c r="J440" s="79"/>
      <c r="K440" s="79"/>
      <c r="M440" s="76">
        <f t="shared" si="436"/>
        <v>42720</v>
      </c>
      <c r="N440" s="76">
        <v>42723</v>
      </c>
      <c r="O440" s="77" t="s">
        <v>154</v>
      </c>
      <c r="P440" s="78">
        <v>40.269999999999996</v>
      </c>
      <c r="Q440" s="79">
        <f t="shared" si="488"/>
        <v>6.4431999999999992</v>
      </c>
      <c r="R440" s="79">
        <f t="shared" ref="R440:R445" si="491">+P440+Q440</f>
        <v>46.713199999999993</v>
      </c>
      <c r="S440" s="129"/>
      <c r="T440" s="76">
        <f t="shared" si="437"/>
        <v>42720</v>
      </c>
      <c r="U440" s="76">
        <v>42723</v>
      </c>
      <c r="V440" s="77" t="s">
        <v>155</v>
      </c>
      <c r="W440" s="78">
        <v>42.849999999999994</v>
      </c>
      <c r="X440" s="79">
        <f t="shared" si="489"/>
        <v>6.855999999999999</v>
      </c>
      <c r="Y440" s="79">
        <f t="shared" ref="Y440:Y445" si="492">+W440+X440</f>
        <v>49.705999999999996</v>
      </c>
      <c r="AA440" s="57"/>
      <c r="AB440" s="58"/>
      <c r="AC440" s="59"/>
      <c r="AD440" s="59"/>
    </row>
    <row r="441" spans="1:30" ht="60" customHeight="1">
      <c r="A441" s="76">
        <f t="shared" si="486"/>
        <v>42724</v>
      </c>
      <c r="B441" s="76">
        <v>42726</v>
      </c>
      <c r="C441" s="77" t="s">
        <v>153</v>
      </c>
      <c r="D441" s="78">
        <v>40.230000000000004</v>
      </c>
      <c r="E441" s="79">
        <f t="shared" si="487"/>
        <v>6.4368000000000007</v>
      </c>
      <c r="F441" s="79">
        <f t="shared" si="490"/>
        <v>46.666800000000002</v>
      </c>
      <c r="H441" s="80"/>
      <c r="I441" s="78"/>
      <c r="J441" s="79"/>
      <c r="K441" s="79"/>
      <c r="M441" s="76">
        <f t="shared" si="436"/>
        <v>42724</v>
      </c>
      <c r="N441" s="76">
        <v>42726</v>
      </c>
      <c r="O441" s="77" t="s">
        <v>154</v>
      </c>
      <c r="P441" s="78">
        <v>41.58</v>
      </c>
      <c r="Q441" s="79">
        <f t="shared" si="488"/>
        <v>6.6528</v>
      </c>
      <c r="R441" s="79">
        <f t="shared" si="491"/>
        <v>48.232799999999997</v>
      </c>
      <c r="S441" s="129"/>
      <c r="T441" s="76">
        <f t="shared" si="437"/>
        <v>42724</v>
      </c>
      <c r="U441" s="76">
        <v>42726</v>
      </c>
      <c r="V441" s="77" t="s">
        <v>155</v>
      </c>
      <c r="W441" s="78">
        <v>44.16</v>
      </c>
      <c r="X441" s="79">
        <f t="shared" si="489"/>
        <v>7.0655999999999999</v>
      </c>
      <c r="Y441" s="79">
        <f t="shared" si="492"/>
        <v>51.2256</v>
      </c>
      <c r="AA441" s="57"/>
      <c r="AB441" s="58"/>
      <c r="AC441" s="59"/>
      <c r="AD441" s="59"/>
    </row>
    <row r="442" spans="1:30" ht="60" customHeight="1">
      <c r="A442" s="76">
        <f t="shared" si="486"/>
        <v>42727</v>
      </c>
      <c r="B442" s="76">
        <v>42730</v>
      </c>
      <c r="C442" s="77" t="s">
        <v>153</v>
      </c>
      <c r="D442" s="78">
        <v>39.480000000000004</v>
      </c>
      <c r="E442" s="79">
        <f t="shared" si="487"/>
        <v>6.3168000000000006</v>
      </c>
      <c r="F442" s="79">
        <f t="shared" si="490"/>
        <v>45.796800000000005</v>
      </c>
      <c r="H442" s="80"/>
      <c r="I442" s="78"/>
      <c r="J442" s="79"/>
      <c r="K442" s="79"/>
      <c r="M442" s="76">
        <f t="shared" si="436"/>
        <v>42727</v>
      </c>
      <c r="N442" s="76">
        <v>42730</v>
      </c>
      <c r="O442" s="77" t="s">
        <v>154</v>
      </c>
      <c r="P442" s="78">
        <v>40.83</v>
      </c>
      <c r="Q442" s="79">
        <f t="shared" si="488"/>
        <v>6.5327999999999999</v>
      </c>
      <c r="R442" s="79">
        <f t="shared" si="491"/>
        <v>47.3628</v>
      </c>
      <c r="S442" s="129"/>
      <c r="T442" s="76">
        <f t="shared" si="437"/>
        <v>42727</v>
      </c>
      <c r="U442" s="76">
        <v>42730</v>
      </c>
      <c r="V442" s="77" t="s">
        <v>155</v>
      </c>
      <c r="W442" s="78">
        <v>43.41</v>
      </c>
      <c r="X442" s="79">
        <f t="shared" si="489"/>
        <v>6.9455999999999998</v>
      </c>
      <c r="Y442" s="79">
        <f t="shared" si="492"/>
        <v>50.355599999999995</v>
      </c>
      <c r="AA442" s="57"/>
      <c r="AB442" s="58"/>
      <c r="AC442" s="59"/>
      <c r="AD442" s="59"/>
    </row>
    <row r="443" spans="1:30" ht="60" customHeight="1">
      <c r="A443" s="76">
        <f t="shared" ref="A443:A449" si="493">+B442+1</f>
        <v>42731</v>
      </c>
      <c r="B443" s="76">
        <v>42733</v>
      </c>
      <c r="C443" s="77" t="s">
        <v>153</v>
      </c>
      <c r="D443" s="78">
        <v>40.179999999999993</v>
      </c>
      <c r="E443" s="79">
        <f>+D443*16%</f>
        <v>6.428799999999999</v>
      </c>
      <c r="F443" s="79">
        <f t="shared" si="490"/>
        <v>46.608799999999988</v>
      </c>
      <c r="H443" s="80"/>
      <c r="I443" s="78"/>
      <c r="J443" s="79"/>
      <c r="K443" s="79"/>
      <c r="M443" s="76">
        <f t="shared" si="436"/>
        <v>42731</v>
      </c>
      <c r="N443" s="76">
        <v>42733</v>
      </c>
      <c r="O443" s="77" t="s">
        <v>154</v>
      </c>
      <c r="P443" s="78">
        <v>41.529999999999994</v>
      </c>
      <c r="Q443" s="79">
        <f>+P443*16%</f>
        <v>6.6447999999999992</v>
      </c>
      <c r="R443" s="79">
        <f t="shared" si="491"/>
        <v>48.174799999999991</v>
      </c>
      <c r="S443" s="129"/>
      <c r="T443" s="76">
        <f t="shared" si="437"/>
        <v>42731</v>
      </c>
      <c r="U443" s="76">
        <v>42733</v>
      </c>
      <c r="V443" s="77" t="s">
        <v>155</v>
      </c>
      <c r="W443" s="78">
        <v>44.11</v>
      </c>
      <c r="X443" s="79">
        <f>+W443*16%</f>
        <v>7.0575999999999999</v>
      </c>
      <c r="Y443" s="79">
        <f t="shared" si="492"/>
        <v>51.1676</v>
      </c>
      <c r="AA443" s="57"/>
      <c r="AB443" s="58"/>
      <c r="AC443" s="59"/>
      <c r="AD443" s="59"/>
    </row>
    <row r="444" spans="1:30" ht="60" customHeight="1">
      <c r="A444" s="76">
        <f t="shared" si="493"/>
        <v>42734</v>
      </c>
      <c r="B444" s="76">
        <v>42735</v>
      </c>
      <c r="C444" s="77" t="s">
        <v>153</v>
      </c>
      <c r="D444" s="78">
        <v>41.239999999999995</v>
      </c>
      <c r="E444" s="79">
        <f>+D444*16%</f>
        <v>6.5983999999999989</v>
      </c>
      <c r="F444" s="79">
        <f t="shared" si="490"/>
        <v>47.838399999999993</v>
      </c>
      <c r="H444" s="80"/>
      <c r="I444" s="78"/>
      <c r="J444" s="79"/>
      <c r="K444" s="79"/>
      <c r="M444" s="76">
        <f t="shared" si="436"/>
        <v>42734</v>
      </c>
      <c r="N444" s="76">
        <v>42735</v>
      </c>
      <c r="O444" s="77" t="s">
        <v>154</v>
      </c>
      <c r="P444" s="78">
        <v>42.589999999999996</v>
      </c>
      <c r="Q444" s="79">
        <f>+P444*16%</f>
        <v>6.8143999999999991</v>
      </c>
      <c r="R444" s="79">
        <f t="shared" si="491"/>
        <v>49.404399999999995</v>
      </c>
      <c r="S444" s="129"/>
      <c r="T444" s="76">
        <f t="shared" si="437"/>
        <v>42734</v>
      </c>
      <c r="U444" s="76">
        <v>42735</v>
      </c>
      <c r="V444" s="77" t="s">
        <v>155</v>
      </c>
      <c r="W444" s="78">
        <v>45.17</v>
      </c>
      <c r="X444" s="79">
        <f>+W444*16%</f>
        <v>7.2272000000000007</v>
      </c>
      <c r="Y444" s="79">
        <f t="shared" si="492"/>
        <v>52.397200000000005</v>
      </c>
      <c r="AA444" s="57"/>
      <c r="AB444" s="58"/>
      <c r="AC444" s="59"/>
      <c r="AD444" s="59"/>
    </row>
    <row r="445" spans="1:30" ht="60" customHeight="1">
      <c r="A445" s="76">
        <f t="shared" si="493"/>
        <v>42736</v>
      </c>
      <c r="B445" s="76">
        <v>42737</v>
      </c>
      <c r="C445" s="77" t="s">
        <v>157</v>
      </c>
      <c r="D445" s="78">
        <v>42.11</v>
      </c>
      <c r="E445" s="79">
        <f t="shared" ref="E445:E450" si="494">+D445*19%</f>
        <v>8.0008999999999997</v>
      </c>
      <c r="F445" s="79">
        <f t="shared" si="490"/>
        <v>50.110900000000001</v>
      </c>
      <c r="H445" s="80"/>
      <c r="I445" s="78"/>
      <c r="J445" s="79"/>
      <c r="K445" s="79"/>
      <c r="M445" s="76">
        <f t="shared" si="436"/>
        <v>42736</v>
      </c>
      <c r="N445" s="76">
        <v>42737</v>
      </c>
      <c r="O445" s="77" t="s">
        <v>158</v>
      </c>
      <c r="P445" s="78">
        <v>42.589999999999996</v>
      </c>
      <c r="Q445" s="79">
        <f t="shared" ref="Q445:Q450" si="495">+P445*19%</f>
        <v>8.0920999999999985</v>
      </c>
      <c r="R445" s="79">
        <f t="shared" si="491"/>
        <v>50.682099999999991</v>
      </c>
      <c r="S445" s="129"/>
      <c r="T445" s="76">
        <f t="shared" si="437"/>
        <v>42736</v>
      </c>
      <c r="U445" s="76">
        <v>42737</v>
      </c>
      <c r="V445" s="77" t="s">
        <v>159</v>
      </c>
      <c r="W445" s="78">
        <v>45.17</v>
      </c>
      <c r="X445" s="79">
        <f t="shared" ref="X445:X450" si="496">+W445*19%</f>
        <v>8.5823</v>
      </c>
      <c r="Y445" s="79">
        <f t="shared" si="492"/>
        <v>53.752300000000005</v>
      </c>
      <c r="AA445" s="57"/>
      <c r="AB445" s="58"/>
      <c r="AC445" s="59"/>
      <c r="AD445" s="59"/>
    </row>
    <row r="446" spans="1:30" ht="60" customHeight="1">
      <c r="A446" s="76">
        <f t="shared" si="493"/>
        <v>42738</v>
      </c>
      <c r="B446" s="76">
        <v>42740</v>
      </c>
      <c r="C446" s="77" t="s">
        <v>157</v>
      </c>
      <c r="D446" s="78">
        <v>42.71</v>
      </c>
      <c r="E446" s="79">
        <f t="shared" si="494"/>
        <v>8.1149000000000004</v>
      </c>
      <c r="F446" s="79">
        <f t="shared" ref="F446:F451" si="497">+D446+E446</f>
        <v>50.8249</v>
      </c>
      <c r="H446" s="80"/>
      <c r="I446" s="78"/>
      <c r="J446" s="79"/>
      <c r="K446" s="79"/>
      <c r="M446" s="76">
        <f t="shared" si="436"/>
        <v>42738</v>
      </c>
      <c r="N446" s="76">
        <v>42740</v>
      </c>
      <c r="O446" s="77" t="s">
        <v>158</v>
      </c>
      <c r="P446" s="78">
        <v>43.19</v>
      </c>
      <c r="Q446" s="79">
        <f t="shared" si="495"/>
        <v>8.2060999999999993</v>
      </c>
      <c r="R446" s="79">
        <f t="shared" ref="R446:R451" si="498">+P446+Q446</f>
        <v>51.396099999999997</v>
      </c>
      <c r="S446" s="129"/>
      <c r="T446" s="76">
        <f t="shared" si="437"/>
        <v>42738</v>
      </c>
      <c r="U446" s="76">
        <v>42740</v>
      </c>
      <c r="V446" s="77" t="s">
        <v>159</v>
      </c>
      <c r="W446" s="78">
        <v>45.769999999999996</v>
      </c>
      <c r="X446" s="79">
        <f t="shared" si="496"/>
        <v>8.696299999999999</v>
      </c>
      <c r="Y446" s="79">
        <f t="shared" ref="Y446:Y451" si="499">+W446+X446</f>
        <v>54.466299999999997</v>
      </c>
      <c r="AA446" s="57"/>
      <c r="AB446" s="58"/>
      <c r="AC446" s="59"/>
      <c r="AD446" s="59"/>
    </row>
    <row r="447" spans="1:30" ht="60" customHeight="1">
      <c r="A447" s="76">
        <f t="shared" si="493"/>
        <v>42741</v>
      </c>
      <c r="B447" s="76">
        <v>42745</v>
      </c>
      <c r="C447" s="77" t="s">
        <v>157</v>
      </c>
      <c r="D447" s="78">
        <v>42.35</v>
      </c>
      <c r="E447" s="79">
        <f t="shared" si="494"/>
        <v>8.0465</v>
      </c>
      <c r="F447" s="79">
        <f t="shared" si="497"/>
        <v>50.396500000000003</v>
      </c>
      <c r="H447" s="80"/>
      <c r="I447" s="78"/>
      <c r="J447" s="79"/>
      <c r="K447" s="79"/>
      <c r="M447" s="76">
        <f t="shared" si="436"/>
        <v>42741</v>
      </c>
      <c r="N447" s="76">
        <v>42745</v>
      </c>
      <c r="O447" s="77" t="s">
        <v>158</v>
      </c>
      <c r="P447" s="78">
        <v>42.83</v>
      </c>
      <c r="Q447" s="79">
        <f t="shared" si="495"/>
        <v>8.1377000000000006</v>
      </c>
      <c r="R447" s="79">
        <f t="shared" si="498"/>
        <v>50.967700000000001</v>
      </c>
      <c r="S447" s="129"/>
      <c r="T447" s="76">
        <f t="shared" si="437"/>
        <v>42741</v>
      </c>
      <c r="U447" s="76">
        <v>42745</v>
      </c>
      <c r="V447" s="77" t="s">
        <v>159</v>
      </c>
      <c r="W447" s="78">
        <v>45.41</v>
      </c>
      <c r="X447" s="79">
        <f t="shared" si="496"/>
        <v>8.6278999999999986</v>
      </c>
      <c r="Y447" s="79">
        <f t="shared" si="499"/>
        <v>54.037899999999993</v>
      </c>
      <c r="AA447" s="57"/>
      <c r="AB447" s="58"/>
      <c r="AC447" s="59"/>
      <c r="AD447" s="59"/>
    </row>
    <row r="448" spans="1:30" ht="60" customHeight="1">
      <c r="A448" s="76">
        <f t="shared" si="493"/>
        <v>42746</v>
      </c>
      <c r="B448" s="76">
        <v>42747</v>
      </c>
      <c r="C448" s="77" t="s">
        <v>157</v>
      </c>
      <c r="D448" s="78">
        <v>40.83</v>
      </c>
      <c r="E448" s="79">
        <f t="shared" si="494"/>
        <v>7.7576999999999998</v>
      </c>
      <c r="F448" s="79">
        <f t="shared" si="497"/>
        <v>48.587699999999998</v>
      </c>
      <c r="H448" s="80"/>
      <c r="I448" s="78"/>
      <c r="J448" s="79"/>
      <c r="K448" s="79"/>
      <c r="M448" s="76">
        <f t="shared" si="436"/>
        <v>42746</v>
      </c>
      <c r="N448" s="76">
        <v>42747</v>
      </c>
      <c r="O448" s="77" t="s">
        <v>158</v>
      </c>
      <c r="P448" s="78">
        <v>41.309999999999995</v>
      </c>
      <c r="Q448" s="79">
        <f t="shared" si="495"/>
        <v>7.8488999999999995</v>
      </c>
      <c r="R448" s="79">
        <f t="shared" si="498"/>
        <v>49.158899999999996</v>
      </c>
      <c r="S448" s="129"/>
      <c r="T448" s="76">
        <f t="shared" si="437"/>
        <v>42746</v>
      </c>
      <c r="U448" s="76">
        <v>42747</v>
      </c>
      <c r="V448" s="77" t="s">
        <v>159</v>
      </c>
      <c r="W448" s="78">
        <v>43.89</v>
      </c>
      <c r="X448" s="79">
        <f t="shared" si="496"/>
        <v>8.3391000000000002</v>
      </c>
      <c r="Y448" s="79">
        <f t="shared" si="499"/>
        <v>52.229100000000003</v>
      </c>
      <c r="AA448" s="57"/>
      <c r="AB448" s="58"/>
      <c r="AC448" s="59"/>
      <c r="AD448" s="59"/>
    </row>
    <row r="449" spans="1:30" ht="60" customHeight="1">
      <c r="A449" s="76">
        <f t="shared" si="493"/>
        <v>42748</v>
      </c>
      <c r="B449" s="76">
        <v>42751</v>
      </c>
      <c r="C449" s="77" t="s">
        <v>157</v>
      </c>
      <c r="D449" s="78">
        <v>40.99</v>
      </c>
      <c r="E449" s="79">
        <f t="shared" si="494"/>
        <v>7.7881000000000009</v>
      </c>
      <c r="F449" s="79">
        <f t="shared" si="497"/>
        <v>48.778100000000002</v>
      </c>
      <c r="H449" s="80"/>
      <c r="I449" s="78"/>
      <c r="J449" s="79"/>
      <c r="K449" s="79"/>
      <c r="M449" s="76">
        <f t="shared" si="436"/>
        <v>42748</v>
      </c>
      <c r="N449" s="76">
        <v>42751</v>
      </c>
      <c r="O449" s="77" t="s">
        <v>158</v>
      </c>
      <c r="P449" s="78">
        <v>41.47</v>
      </c>
      <c r="Q449" s="79">
        <f t="shared" si="495"/>
        <v>7.8792999999999997</v>
      </c>
      <c r="R449" s="79">
        <f t="shared" si="498"/>
        <v>49.349299999999999</v>
      </c>
      <c r="S449" s="129"/>
      <c r="T449" s="76">
        <f t="shared" si="437"/>
        <v>42748</v>
      </c>
      <c r="U449" s="76">
        <v>42751</v>
      </c>
      <c r="V449" s="77" t="s">
        <v>159</v>
      </c>
      <c r="W449" s="78">
        <v>44.05</v>
      </c>
      <c r="X449" s="79">
        <f t="shared" si="496"/>
        <v>8.3695000000000004</v>
      </c>
      <c r="Y449" s="79">
        <f t="shared" si="499"/>
        <v>52.419499999999999</v>
      </c>
      <c r="AA449" s="57"/>
      <c r="AB449" s="58"/>
      <c r="AC449" s="59"/>
      <c r="AD449" s="59"/>
    </row>
    <row r="450" spans="1:30" ht="60" customHeight="1">
      <c r="A450" s="76">
        <f t="shared" ref="A450:A455" si="500">+B449+1</f>
        <v>42752</v>
      </c>
      <c r="B450" s="76">
        <v>42754</v>
      </c>
      <c r="C450" s="77" t="s">
        <v>157</v>
      </c>
      <c r="D450" s="78">
        <v>41.34</v>
      </c>
      <c r="E450" s="79">
        <f t="shared" si="494"/>
        <v>7.8546000000000005</v>
      </c>
      <c r="F450" s="79">
        <f t="shared" si="497"/>
        <v>49.194600000000001</v>
      </c>
      <c r="H450" s="80"/>
      <c r="I450" s="78"/>
      <c r="J450" s="79"/>
      <c r="K450" s="79"/>
      <c r="M450" s="76">
        <f t="shared" si="436"/>
        <v>42752</v>
      </c>
      <c r="N450" s="76">
        <v>42754</v>
      </c>
      <c r="O450" s="77" t="s">
        <v>158</v>
      </c>
      <c r="P450" s="78">
        <v>41.82</v>
      </c>
      <c r="Q450" s="79">
        <f t="shared" si="495"/>
        <v>7.9458000000000002</v>
      </c>
      <c r="R450" s="79">
        <f t="shared" si="498"/>
        <v>49.765799999999999</v>
      </c>
      <c r="S450" s="129"/>
      <c r="T450" s="76">
        <f t="shared" si="437"/>
        <v>42752</v>
      </c>
      <c r="U450" s="76">
        <v>42754</v>
      </c>
      <c r="V450" s="77" t="s">
        <v>159</v>
      </c>
      <c r="W450" s="78">
        <v>44.400000000000006</v>
      </c>
      <c r="X450" s="79">
        <f t="shared" si="496"/>
        <v>8.4360000000000017</v>
      </c>
      <c r="Y450" s="79">
        <f t="shared" si="499"/>
        <v>52.836000000000006</v>
      </c>
      <c r="AA450" s="57"/>
      <c r="AB450" s="58"/>
      <c r="AC450" s="59"/>
      <c r="AD450" s="59"/>
    </row>
    <row r="451" spans="1:30" ht="60" customHeight="1">
      <c r="A451" s="76">
        <f t="shared" si="500"/>
        <v>42755</v>
      </c>
      <c r="B451" s="76">
        <v>42758</v>
      </c>
      <c r="C451" s="77" t="s">
        <v>157</v>
      </c>
      <c r="D451" s="78">
        <v>39.81</v>
      </c>
      <c r="E451" s="79">
        <f t="shared" ref="E451:E457" si="501">+D451*19%</f>
        <v>7.5639000000000003</v>
      </c>
      <c r="F451" s="79">
        <f t="shared" si="497"/>
        <v>47.373900000000006</v>
      </c>
      <c r="H451" s="80"/>
      <c r="I451" s="78"/>
      <c r="J451" s="79"/>
      <c r="K451" s="79"/>
      <c r="M451" s="76">
        <f t="shared" si="436"/>
        <v>42755</v>
      </c>
      <c r="N451" s="76">
        <v>42758</v>
      </c>
      <c r="O451" s="77" t="s">
        <v>158</v>
      </c>
      <c r="P451" s="78">
        <v>40.29</v>
      </c>
      <c r="Q451" s="79">
        <f t="shared" ref="Q451:Q457" si="502">+P451*19%</f>
        <v>7.6551</v>
      </c>
      <c r="R451" s="79">
        <f t="shared" si="498"/>
        <v>47.945099999999996</v>
      </c>
      <c r="S451" s="129"/>
      <c r="T451" s="76">
        <f t="shared" si="437"/>
        <v>42755</v>
      </c>
      <c r="U451" s="76">
        <v>42758</v>
      </c>
      <c r="V451" s="77" t="s">
        <v>159</v>
      </c>
      <c r="W451" s="78">
        <v>42.870000000000005</v>
      </c>
      <c r="X451" s="79">
        <f t="shared" ref="X451:X457" si="503">+W451*19%</f>
        <v>8.1453000000000007</v>
      </c>
      <c r="Y451" s="79">
        <f t="shared" si="499"/>
        <v>51.015300000000003</v>
      </c>
      <c r="AA451" s="57"/>
      <c r="AB451" s="58"/>
      <c r="AC451" s="59"/>
      <c r="AD451" s="59"/>
    </row>
    <row r="452" spans="1:30" ht="60" customHeight="1">
      <c r="A452" s="76">
        <f t="shared" si="500"/>
        <v>42759</v>
      </c>
      <c r="B452" s="76">
        <v>42761</v>
      </c>
      <c r="C452" s="77" t="s">
        <v>157</v>
      </c>
      <c r="D452" s="78">
        <v>41.38</v>
      </c>
      <c r="E452" s="79">
        <f t="shared" si="501"/>
        <v>7.8622000000000005</v>
      </c>
      <c r="F452" s="79">
        <f t="shared" ref="F452:F457" si="504">+D452+E452</f>
        <v>49.242200000000004</v>
      </c>
      <c r="H452" s="80"/>
      <c r="I452" s="78"/>
      <c r="J452" s="79"/>
      <c r="K452" s="79"/>
      <c r="M452" s="76">
        <f t="shared" ref="M452:M515" si="505">+N451+1</f>
        <v>42759</v>
      </c>
      <c r="N452" s="76">
        <v>42761</v>
      </c>
      <c r="O452" s="77" t="s">
        <v>158</v>
      </c>
      <c r="P452" s="78">
        <v>41.86</v>
      </c>
      <c r="Q452" s="79">
        <f t="shared" si="502"/>
        <v>7.9534000000000002</v>
      </c>
      <c r="R452" s="79">
        <f t="shared" ref="R452:R457" si="506">+P452+Q452</f>
        <v>49.813400000000001</v>
      </c>
      <c r="S452" s="129"/>
      <c r="T452" s="76">
        <f t="shared" ref="T452:T515" si="507">+U451+1</f>
        <v>42759</v>
      </c>
      <c r="U452" s="76">
        <v>42761</v>
      </c>
      <c r="V452" s="77" t="s">
        <v>159</v>
      </c>
      <c r="W452" s="78">
        <v>44.44</v>
      </c>
      <c r="X452" s="79">
        <f t="shared" si="503"/>
        <v>8.4436</v>
      </c>
      <c r="Y452" s="79">
        <f t="shared" ref="Y452:Y457" si="508">+W452+X452</f>
        <v>52.883600000000001</v>
      </c>
      <c r="AA452" s="57"/>
      <c r="AB452" s="58"/>
      <c r="AC452" s="59"/>
      <c r="AD452" s="59"/>
    </row>
    <row r="453" spans="1:30" ht="60" customHeight="1">
      <c r="A453" s="76">
        <f t="shared" si="500"/>
        <v>42762</v>
      </c>
      <c r="B453" s="76">
        <v>42765</v>
      </c>
      <c r="C453" s="77" t="s">
        <v>157</v>
      </c>
      <c r="D453" s="78">
        <v>40.97</v>
      </c>
      <c r="E453" s="79">
        <f t="shared" si="501"/>
        <v>7.7843</v>
      </c>
      <c r="F453" s="79">
        <f t="shared" si="504"/>
        <v>48.754300000000001</v>
      </c>
      <c r="H453" s="80"/>
      <c r="I453" s="78"/>
      <c r="J453" s="79"/>
      <c r="K453" s="79"/>
      <c r="M453" s="76">
        <f t="shared" si="505"/>
        <v>42762</v>
      </c>
      <c r="N453" s="76">
        <v>42765</v>
      </c>
      <c r="O453" s="77" t="s">
        <v>158</v>
      </c>
      <c r="P453" s="78">
        <v>41.449999999999996</v>
      </c>
      <c r="Q453" s="79">
        <f t="shared" si="502"/>
        <v>7.8754999999999997</v>
      </c>
      <c r="R453" s="79">
        <f t="shared" si="506"/>
        <v>49.325499999999998</v>
      </c>
      <c r="S453" s="129"/>
      <c r="T453" s="76">
        <f t="shared" si="507"/>
        <v>42762</v>
      </c>
      <c r="U453" s="76">
        <v>42765</v>
      </c>
      <c r="V453" s="77" t="s">
        <v>159</v>
      </c>
      <c r="W453" s="78">
        <v>44.03</v>
      </c>
      <c r="X453" s="79">
        <f t="shared" si="503"/>
        <v>8.3657000000000004</v>
      </c>
      <c r="Y453" s="79">
        <f t="shared" si="508"/>
        <v>52.395700000000005</v>
      </c>
      <c r="AA453" s="57"/>
      <c r="AB453" s="58"/>
      <c r="AC453" s="59"/>
      <c r="AD453" s="59"/>
    </row>
    <row r="454" spans="1:30" ht="60" customHeight="1">
      <c r="A454" s="76">
        <f t="shared" si="500"/>
        <v>42766</v>
      </c>
      <c r="B454" s="76">
        <v>42768</v>
      </c>
      <c r="C454" s="77" t="s">
        <v>157</v>
      </c>
      <c r="D454" s="78">
        <v>41.410000000000004</v>
      </c>
      <c r="E454" s="79">
        <f t="shared" si="501"/>
        <v>7.8679000000000006</v>
      </c>
      <c r="F454" s="79">
        <f t="shared" si="504"/>
        <v>49.277900000000002</v>
      </c>
      <c r="H454" s="80"/>
      <c r="I454" s="78"/>
      <c r="J454" s="79"/>
      <c r="K454" s="79"/>
      <c r="M454" s="76">
        <f t="shared" si="505"/>
        <v>42766</v>
      </c>
      <c r="N454" s="76">
        <v>42768</v>
      </c>
      <c r="O454" s="77" t="s">
        <v>158</v>
      </c>
      <c r="P454" s="78">
        <v>41.89</v>
      </c>
      <c r="Q454" s="79">
        <f t="shared" si="502"/>
        <v>7.9591000000000003</v>
      </c>
      <c r="R454" s="79">
        <f t="shared" si="506"/>
        <v>49.8491</v>
      </c>
      <c r="S454" s="129"/>
      <c r="T454" s="76">
        <f t="shared" si="507"/>
        <v>42766</v>
      </c>
      <c r="U454" s="76">
        <v>42768</v>
      </c>
      <c r="V454" s="77" t="s">
        <v>159</v>
      </c>
      <c r="W454" s="78">
        <v>44.47</v>
      </c>
      <c r="X454" s="79">
        <f t="shared" si="503"/>
        <v>8.4492999999999991</v>
      </c>
      <c r="Y454" s="79">
        <f t="shared" si="508"/>
        <v>52.9193</v>
      </c>
      <c r="AA454" s="57"/>
      <c r="AB454" s="58"/>
      <c r="AC454" s="59"/>
      <c r="AD454" s="59"/>
    </row>
    <row r="455" spans="1:30" ht="60" customHeight="1">
      <c r="A455" s="76">
        <f t="shared" si="500"/>
        <v>42769</v>
      </c>
      <c r="B455" s="76">
        <v>42772</v>
      </c>
      <c r="C455" s="77" t="s">
        <v>157</v>
      </c>
      <c r="D455" s="78">
        <v>42.69</v>
      </c>
      <c r="E455" s="79">
        <f t="shared" si="501"/>
        <v>8.1111000000000004</v>
      </c>
      <c r="F455" s="79">
        <f t="shared" si="504"/>
        <v>50.801099999999998</v>
      </c>
      <c r="H455" s="80"/>
      <c r="I455" s="78"/>
      <c r="J455" s="79"/>
      <c r="K455" s="79"/>
      <c r="M455" s="76">
        <f t="shared" si="505"/>
        <v>42769</v>
      </c>
      <c r="N455" s="76">
        <v>42772</v>
      </c>
      <c r="O455" s="77" t="s">
        <v>158</v>
      </c>
      <c r="P455" s="78">
        <v>43.169999999999995</v>
      </c>
      <c r="Q455" s="79">
        <f t="shared" si="502"/>
        <v>8.2022999999999993</v>
      </c>
      <c r="R455" s="79">
        <f t="shared" si="506"/>
        <v>51.372299999999996</v>
      </c>
      <c r="S455" s="129"/>
      <c r="T455" s="76">
        <f t="shared" si="507"/>
        <v>42769</v>
      </c>
      <c r="U455" s="76">
        <v>42772</v>
      </c>
      <c r="V455" s="77" t="s">
        <v>159</v>
      </c>
      <c r="W455" s="78">
        <v>45.75</v>
      </c>
      <c r="X455" s="79">
        <f t="shared" si="503"/>
        <v>8.6925000000000008</v>
      </c>
      <c r="Y455" s="79">
        <f t="shared" si="508"/>
        <v>54.442500000000003</v>
      </c>
      <c r="AA455" s="57"/>
      <c r="AB455" s="58"/>
      <c r="AC455" s="59"/>
      <c r="AD455" s="59"/>
    </row>
    <row r="456" spans="1:30" ht="60" customHeight="1">
      <c r="A456" s="76">
        <f t="shared" ref="A456:A462" si="509">+B455+1</f>
        <v>42773</v>
      </c>
      <c r="B456" s="76">
        <v>42775</v>
      </c>
      <c r="C456" s="77" t="s">
        <v>157</v>
      </c>
      <c r="D456" s="78">
        <v>42.7</v>
      </c>
      <c r="E456" s="79">
        <f t="shared" si="501"/>
        <v>8.1130000000000013</v>
      </c>
      <c r="F456" s="79">
        <f t="shared" si="504"/>
        <v>50.813000000000002</v>
      </c>
      <c r="H456" s="80"/>
      <c r="I456" s="78"/>
      <c r="J456" s="79"/>
      <c r="K456" s="79"/>
      <c r="M456" s="76">
        <f t="shared" si="505"/>
        <v>42773</v>
      </c>
      <c r="N456" s="76">
        <v>42775</v>
      </c>
      <c r="O456" s="77" t="s">
        <v>158</v>
      </c>
      <c r="P456" s="78">
        <v>43.18</v>
      </c>
      <c r="Q456" s="79">
        <f t="shared" si="502"/>
        <v>8.2042000000000002</v>
      </c>
      <c r="R456" s="79">
        <f t="shared" si="506"/>
        <v>51.3842</v>
      </c>
      <c r="S456" s="129"/>
      <c r="T456" s="76">
        <f t="shared" si="507"/>
        <v>42773</v>
      </c>
      <c r="U456" s="76">
        <v>42775</v>
      </c>
      <c r="V456" s="77" t="s">
        <v>159</v>
      </c>
      <c r="W456" s="78">
        <v>45.760000000000005</v>
      </c>
      <c r="X456" s="79">
        <f t="shared" si="503"/>
        <v>8.6944000000000017</v>
      </c>
      <c r="Y456" s="79">
        <f t="shared" si="508"/>
        <v>54.454400000000007</v>
      </c>
      <c r="AA456" s="57"/>
      <c r="AB456" s="58"/>
      <c r="AC456" s="59"/>
      <c r="AD456" s="59"/>
    </row>
    <row r="457" spans="1:30" ht="60" customHeight="1">
      <c r="A457" s="76">
        <f t="shared" si="509"/>
        <v>42776</v>
      </c>
      <c r="B457" s="76">
        <v>42779</v>
      </c>
      <c r="C457" s="77" t="s">
        <v>157</v>
      </c>
      <c r="D457" s="78">
        <v>41.01</v>
      </c>
      <c r="E457" s="79">
        <f t="shared" si="501"/>
        <v>7.7919</v>
      </c>
      <c r="F457" s="79">
        <f t="shared" si="504"/>
        <v>48.801899999999996</v>
      </c>
      <c r="H457" s="80"/>
      <c r="I457" s="78"/>
      <c r="J457" s="79"/>
      <c r="K457" s="79"/>
      <c r="M457" s="76">
        <f t="shared" si="505"/>
        <v>42776</v>
      </c>
      <c r="N457" s="76">
        <v>42779</v>
      </c>
      <c r="O457" s="77" t="s">
        <v>158</v>
      </c>
      <c r="P457" s="78">
        <v>41.489999999999995</v>
      </c>
      <c r="Q457" s="79">
        <f t="shared" si="502"/>
        <v>7.8830999999999989</v>
      </c>
      <c r="R457" s="79">
        <f t="shared" si="506"/>
        <v>49.373099999999994</v>
      </c>
      <c r="S457" s="129"/>
      <c r="T457" s="76">
        <f t="shared" si="507"/>
        <v>42776</v>
      </c>
      <c r="U457" s="76">
        <v>42779</v>
      </c>
      <c r="V457" s="77" t="s">
        <v>159</v>
      </c>
      <c r="W457" s="78">
        <v>44.069999999999993</v>
      </c>
      <c r="X457" s="79">
        <f t="shared" si="503"/>
        <v>8.3732999999999986</v>
      </c>
      <c r="Y457" s="79">
        <f t="shared" si="508"/>
        <v>52.443299999999994</v>
      </c>
      <c r="AA457" s="57"/>
      <c r="AB457" s="58"/>
      <c r="AC457" s="59"/>
      <c r="AD457" s="59"/>
    </row>
    <row r="458" spans="1:30" ht="60" customHeight="1">
      <c r="A458" s="76">
        <f t="shared" si="509"/>
        <v>42780</v>
      </c>
      <c r="B458" s="76">
        <v>42782</v>
      </c>
      <c r="C458" s="77" t="s">
        <v>157</v>
      </c>
      <c r="D458" s="78">
        <v>42.59</v>
      </c>
      <c r="E458" s="79">
        <f t="shared" ref="E458:E464" si="510">+D458*19%</f>
        <v>8.0921000000000003</v>
      </c>
      <c r="F458" s="79">
        <f t="shared" ref="F458:F463" si="511">+D458+E458</f>
        <v>50.682100000000005</v>
      </c>
      <c r="H458" s="80"/>
      <c r="I458" s="78"/>
      <c r="J458" s="79"/>
      <c r="K458" s="79"/>
      <c r="M458" s="76">
        <f t="shared" si="505"/>
        <v>42780</v>
      </c>
      <c r="N458" s="76">
        <v>42782</v>
      </c>
      <c r="O458" s="77" t="s">
        <v>158</v>
      </c>
      <c r="P458" s="78">
        <v>43.07</v>
      </c>
      <c r="Q458" s="79">
        <f t="shared" ref="Q458:Q464" si="512">+P458*19%</f>
        <v>8.1833000000000009</v>
      </c>
      <c r="R458" s="79">
        <f t="shared" ref="R458:R463" si="513">+P458+Q458</f>
        <v>51.253300000000003</v>
      </c>
      <c r="S458" s="129"/>
      <c r="T458" s="76">
        <f t="shared" si="507"/>
        <v>42780</v>
      </c>
      <c r="U458" s="76">
        <v>42782</v>
      </c>
      <c r="V458" s="77" t="s">
        <v>159</v>
      </c>
      <c r="W458" s="78">
        <v>45.650000000000006</v>
      </c>
      <c r="X458" s="79">
        <f t="shared" ref="X458:X464" si="514">+W458*19%</f>
        <v>8.6735000000000007</v>
      </c>
      <c r="Y458" s="79">
        <f t="shared" ref="Y458:Y463" si="515">+W458+X458</f>
        <v>54.32350000000001</v>
      </c>
      <c r="AA458" s="57"/>
      <c r="AB458" s="58"/>
      <c r="AC458" s="59"/>
      <c r="AD458" s="59"/>
    </row>
    <row r="459" spans="1:30" ht="60" customHeight="1">
      <c r="A459" s="76">
        <f t="shared" si="509"/>
        <v>42783</v>
      </c>
      <c r="B459" s="76">
        <v>42786</v>
      </c>
      <c r="C459" s="77" t="s">
        <v>157</v>
      </c>
      <c r="D459" s="78">
        <v>41.64</v>
      </c>
      <c r="E459" s="79">
        <f t="shared" si="510"/>
        <v>7.9116</v>
      </c>
      <c r="F459" s="79">
        <f t="shared" si="511"/>
        <v>49.551600000000001</v>
      </c>
      <c r="H459" s="80"/>
      <c r="I459" s="78"/>
      <c r="J459" s="79"/>
      <c r="K459" s="79"/>
      <c r="M459" s="76">
        <f t="shared" si="505"/>
        <v>42783</v>
      </c>
      <c r="N459" s="76">
        <v>42786</v>
      </c>
      <c r="O459" s="77" t="s">
        <v>158</v>
      </c>
      <c r="P459" s="78">
        <v>42.12</v>
      </c>
      <c r="Q459" s="79">
        <f t="shared" si="512"/>
        <v>8.0027999999999988</v>
      </c>
      <c r="R459" s="79">
        <f t="shared" si="513"/>
        <v>50.122799999999998</v>
      </c>
      <c r="S459" s="129"/>
      <c r="T459" s="76">
        <f t="shared" si="507"/>
        <v>42783</v>
      </c>
      <c r="U459" s="76">
        <v>42786</v>
      </c>
      <c r="V459" s="77" t="s">
        <v>159</v>
      </c>
      <c r="W459" s="78">
        <v>44.7</v>
      </c>
      <c r="X459" s="79">
        <f t="shared" si="514"/>
        <v>8.4930000000000003</v>
      </c>
      <c r="Y459" s="79">
        <f t="shared" si="515"/>
        <v>53.193000000000005</v>
      </c>
      <c r="AA459" s="57"/>
      <c r="AB459" s="58"/>
      <c r="AC459" s="59"/>
      <c r="AD459" s="59"/>
    </row>
    <row r="460" spans="1:30" ht="60" customHeight="1">
      <c r="A460" s="76">
        <f t="shared" si="509"/>
        <v>42787</v>
      </c>
      <c r="B460" s="76">
        <v>42789</v>
      </c>
      <c r="C460" s="77" t="s">
        <v>157</v>
      </c>
      <c r="D460" s="78">
        <v>41.7</v>
      </c>
      <c r="E460" s="79">
        <f t="shared" si="510"/>
        <v>7.9230000000000009</v>
      </c>
      <c r="F460" s="79">
        <f t="shared" si="511"/>
        <v>49.623000000000005</v>
      </c>
      <c r="H460" s="80"/>
      <c r="I460" s="78"/>
      <c r="J460" s="79"/>
      <c r="K460" s="79"/>
      <c r="M460" s="76">
        <f t="shared" si="505"/>
        <v>42787</v>
      </c>
      <c r="N460" s="76">
        <v>42789</v>
      </c>
      <c r="O460" s="77" t="s">
        <v>158</v>
      </c>
      <c r="P460" s="78">
        <v>42.18</v>
      </c>
      <c r="Q460" s="79">
        <f t="shared" si="512"/>
        <v>8.0142000000000007</v>
      </c>
      <c r="R460" s="79">
        <f t="shared" si="513"/>
        <v>50.194200000000002</v>
      </c>
      <c r="S460" s="129"/>
      <c r="T460" s="76">
        <f t="shared" si="507"/>
        <v>42787</v>
      </c>
      <c r="U460" s="76">
        <v>42789</v>
      </c>
      <c r="V460" s="77" t="s">
        <v>159</v>
      </c>
      <c r="W460" s="78">
        <v>44.760000000000005</v>
      </c>
      <c r="X460" s="79">
        <f t="shared" si="514"/>
        <v>8.5044000000000004</v>
      </c>
      <c r="Y460" s="79">
        <f t="shared" si="515"/>
        <v>53.264400000000009</v>
      </c>
      <c r="AA460" s="57"/>
      <c r="AB460" s="58"/>
      <c r="AC460" s="59"/>
      <c r="AD460" s="59"/>
    </row>
    <row r="461" spans="1:30" ht="60" customHeight="1">
      <c r="A461" s="76">
        <f t="shared" si="509"/>
        <v>42790</v>
      </c>
      <c r="B461" s="76">
        <v>42793</v>
      </c>
      <c r="C461" s="77" t="s">
        <v>157</v>
      </c>
      <c r="D461" s="78">
        <v>41.730000000000004</v>
      </c>
      <c r="E461" s="79">
        <f t="shared" si="510"/>
        <v>7.928700000000001</v>
      </c>
      <c r="F461" s="79">
        <f t="shared" si="511"/>
        <v>49.658700000000003</v>
      </c>
      <c r="H461" s="80"/>
      <c r="I461" s="78"/>
      <c r="J461" s="79"/>
      <c r="K461" s="79"/>
      <c r="M461" s="76">
        <f t="shared" si="505"/>
        <v>42790</v>
      </c>
      <c r="N461" s="76">
        <v>42793</v>
      </c>
      <c r="O461" s="77" t="s">
        <v>158</v>
      </c>
      <c r="P461" s="78">
        <v>42.21</v>
      </c>
      <c r="Q461" s="79">
        <f t="shared" si="512"/>
        <v>8.0198999999999998</v>
      </c>
      <c r="R461" s="79">
        <f t="shared" si="513"/>
        <v>50.229900000000001</v>
      </c>
      <c r="S461" s="129"/>
      <c r="T461" s="76">
        <f t="shared" si="507"/>
        <v>42790</v>
      </c>
      <c r="U461" s="76">
        <v>42793</v>
      </c>
      <c r="V461" s="77" t="s">
        <v>159</v>
      </c>
      <c r="W461" s="78">
        <v>44.790000000000006</v>
      </c>
      <c r="X461" s="79">
        <f t="shared" si="514"/>
        <v>8.5101000000000013</v>
      </c>
      <c r="Y461" s="79">
        <f t="shared" si="515"/>
        <v>53.300100000000008</v>
      </c>
      <c r="AA461" s="57"/>
      <c r="AB461" s="58"/>
      <c r="AC461" s="59"/>
      <c r="AD461" s="59"/>
    </row>
    <row r="462" spans="1:30" ht="60" customHeight="1">
      <c r="A462" s="76">
        <f t="shared" si="509"/>
        <v>42794</v>
      </c>
      <c r="B462" s="76">
        <v>42796</v>
      </c>
      <c r="C462" s="77" t="s">
        <v>157</v>
      </c>
      <c r="D462" s="78">
        <v>41.88</v>
      </c>
      <c r="E462" s="79">
        <f t="shared" si="510"/>
        <v>7.9572000000000003</v>
      </c>
      <c r="F462" s="79">
        <f t="shared" si="511"/>
        <v>49.837200000000003</v>
      </c>
      <c r="H462" s="80"/>
      <c r="I462" s="78"/>
      <c r="J462" s="79"/>
      <c r="K462" s="79"/>
      <c r="M462" s="76">
        <f t="shared" si="505"/>
        <v>42794</v>
      </c>
      <c r="N462" s="76">
        <v>42796</v>
      </c>
      <c r="O462" s="77" t="s">
        <v>158</v>
      </c>
      <c r="P462" s="78">
        <v>42.36</v>
      </c>
      <c r="Q462" s="79">
        <f t="shared" si="512"/>
        <v>8.0483999999999991</v>
      </c>
      <c r="R462" s="79">
        <f t="shared" si="513"/>
        <v>50.4084</v>
      </c>
      <c r="S462" s="129"/>
      <c r="T462" s="76">
        <f t="shared" si="507"/>
        <v>42794</v>
      </c>
      <c r="U462" s="76">
        <v>42796</v>
      </c>
      <c r="V462" s="77" t="s">
        <v>159</v>
      </c>
      <c r="W462" s="78">
        <v>44.94</v>
      </c>
      <c r="X462" s="79">
        <f t="shared" si="514"/>
        <v>8.5385999999999989</v>
      </c>
      <c r="Y462" s="79">
        <f t="shared" si="515"/>
        <v>53.4786</v>
      </c>
      <c r="AA462" s="57"/>
      <c r="AB462" s="58"/>
      <c r="AC462" s="59"/>
      <c r="AD462" s="59"/>
    </row>
    <row r="463" spans="1:30" ht="60" customHeight="1">
      <c r="A463" s="76">
        <f t="shared" ref="A463:A469" si="516">+B462+1</f>
        <v>42797</v>
      </c>
      <c r="B463" s="76">
        <v>42800</v>
      </c>
      <c r="C463" s="77" t="s">
        <v>157</v>
      </c>
      <c r="D463" s="78">
        <v>42.25</v>
      </c>
      <c r="E463" s="79">
        <f t="shared" si="510"/>
        <v>8.0274999999999999</v>
      </c>
      <c r="F463" s="79">
        <f t="shared" si="511"/>
        <v>50.277500000000003</v>
      </c>
      <c r="H463" s="80"/>
      <c r="I463" s="78"/>
      <c r="J463" s="79"/>
      <c r="K463" s="79"/>
      <c r="M463" s="76">
        <f t="shared" si="505"/>
        <v>42797</v>
      </c>
      <c r="N463" s="76">
        <v>42800</v>
      </c>
      <c r="O463" s="77" t="s">
        <v>158</v>
      </c>
      <c r="P463" s="78">
        <v>42.73</v>
      </c>
      <c r="Q463" s="79">
        <f t="shared" si="512"/>
        <v>8.1186999999999987</v>
      </c>
      <c r="R463" s="79">
        <f t="shared" si="513"/>
        <v>50.848699999999994</v>
      </c>
      <c r="S463" s="129"/>
      <c r="T463" s="76">
        <f t="shared" si="507"/>
        <v>42797</v>
      </c>
      <c r="U463" s="76">
        <v>42800</v>
      </c>
      <c r="V463" s="77" t="s">
        <v>159</v>
      </c>
      <c r="W463" s="78">
        <v>45.31</v>
      </c>
      <c r="X463" s="79">
        <f t="shared" si="514"/>
        <v>8.6089000000000002</v>
      </c>
      <c r="Y463" s="79">
        <f t="shared" si="515"/>
        <v>53.918900000000001</v>
      </c>
      <c r="AA463" s="57"/>
      <c r="AB463" s="58"/>
      <c r="AC463" s="59"/>
      <c r="AD463" s="59"/>
    </row>
    <row r="464" spans="1:30" ht="60" customHeight="1">
      <c r="A464" s="76">
        <f t="shared" si="516"/>
        <v>42801</v>
      </c>
      <c r="B464" s="76">
        <v>42803</v>
      </c>
      <c r="C464" s="77" t="s">
        <v>157</v>
      </c>
      <c r="D464" s="78">
        <v>41.79</v>
      </c>
      <c r="E464" s="79">
        <f t="shared" si="510"/>
        <v>7.9401000000000002</v>
      </c>
      <c r="F464" s="79">
        <f t="shared" ref="F464:F469" si="517">+D464+E464</f>
        <v>49.7301</v>
      </c>
      <c r="H464" s="80"/>
      <c r="I464" s="78"/>
      <c r="J464" s="79"/>
      <c r="K464" s="79"/>
      <c r="M464" s="76">
        <f t="shared" si="505"/>
        <v>42801</v>
      </c>
      <c r="N464" s="76">
        <v>42803</v>
      </c>
      <c r="O464" s="77" t="s">
        <v>158</v>
      </c>
      <c r="P464" s="78">
        <v>42.269999999999996</v>
      </c>
      <c r="Q464" s="79">
        <f t="shared" si="512"/>
        <v>8.0312999999999999</v>
      </c>
      <c r="R464" s="79">
        <f t="shared" ref="R464:R469" si="518">+P464+Q464</f>
        <v>50.301299999999998</v>
      </c>
      <c r="S464" s="129"/>
      <c r="T464" s="76">
        <f t="shared" si="507"/>
        <v>42801</v>
      </c>
      <c r="U464" s="76">
        <v>42803</v>
      </c>
      <c r="V464" s="77" t="s">
        <v>159</v>
      </c>
      <c r="W464" s="78">
        <v>44.849999999999994</v>
      </c>
      <c r="X464" s="79">
        <f t="shared" si="514"/>
        <v>8.5214999999999996</v>
      </c>
      <c r="Y464" s="79">
        <f t="shared" ref="Y464:Y469" si="519">+W464+X464</f>
        <v>53.371499999999997</v>
      </c>
      <c r="AA464" s="57"/>
      <c r="AB464" s="58"/>
      <c r="AC464" s="59"/>
      <c r="AD464" s="59"/>
    </row>
    <row r="465" spans="1:30" ht="60" customHeight="1">
      <c r="A465" s="76">
        <f t="shared" si="516"/>
        <v>42804</v>
      </c>
      <c r="B465" s="76">
        <v>42807</v>
      </c>
      <c r="C465" s="77" t="s">
        <v>157</v>
      </c>
      <c r="D465" s="78">
        <v>39</v>
      </c>
      <c r="E465" s="79">
        <f t="shared" ref="E465:E470" si="520">+D465*19%</f>
        <v>7.41</v>
      </c>
      <c r="F465" s="79">
        <f t="shared" si="517"/>
        <v>46.41</v>
      </c>
      <c r="H465" s="80"/>
      <c r="I465" s="78"/>
      <c r="J465" s="79"/>
      <c r="K465" s="79"/>
      <c r="M465" s="76">
        <f t="shared" si="505"/>
        <v>42804</v>
      </c>
      <c r="N465" s="76">
        <v>42807</v>
      </c>
      <c r="O465" s="77" t="s">
        <v>158</v>
      </c>
      <c r="P465" s="78">
        <v>39.479999999999997</v>
      </c>
      <c r="Q465" s="79">
        <f t="shared" ref="Q465:Q470" si="521">+P465*19%</f>
        <v>7.5011999999999999</v>
      </c>
      <c r="R465" s="79">
        <f t="shared" si="518"/>
        <v>46.981199999999994</v>
      </c>
      <c r="S465" s="129"/>
      <c r="T465" s="76">
        <f t="shared" si="507"/>
        <v>42804</v>
      </c>
      <c r="U465" s="76">
        <v>42807</v>
      </c>
      <c r="V465" s="77" t="s">
        <v>159</v>
      </c>
      <c r="W465" s="78">
        <v>42.06</v>
      </c>
      <c r="X465" s="79">
        <f t="shared" ref="X465:X470" si="522">+W465*19%</f>
        <v>7.9914000000000005</v>
      </c>
      <c r="Y465" s="79">
        <f t="shared" si="519"/>
        <v>50.051400000000001</v>
      </c>
      <c r="AA465" s="57"/>
      <c r="AB465" s="58"/>
      <c r="AC465" s="59"/>
      <c r="AD465" s="59"/>
    </row>
    <row r="466" spans="1:30" ht="60" customHeight="1">
      <c r="A466" s="76">
        <f t="shared" si="516"/>
        <v>42808</v>
      </c>
      <c r="B466" s="76">
        <v>42810</v>
      </c>
      <c r="C466" s="77" t="s">
        <v>157</v>
      </c>
      <c r="D466" s="78">
        <v>37.26</v>
      </c>
      <c r="E466" s="79">
        <f t="shared" si="520"/>
        <v>7.0793999999999997</v>
      </c>
      <c r="F466" s="79">
        <f t="shared" si="517"/>
        <v>44.339399999999998</v>
      </c>
      <c r="H466" s="80"/>
      <c r="I466" s="78"/>
      <c r="J466" s="79"/>
      <c r="K466" s="79"/>
      <c r="M466" s="76">
        <f t="shared" si="505"/>
        <v>42808</v>
      </c>
      <c r="N466" s="76">
        <v>42810</v>
      </c>
      <c r="O466" s="77" t="s">
        <v>158</v>
      </c>
      <c r="P466" s="78">
        <v>37.739999999999995</v>
      </c>
      <c r="Q466" s="79">
        <f t="shared" si="521"/>
        <v>7.1705999999999994</v>
      </c>
      <c r="R466" s="79">
        <f t="shared" si="518"/>
        <v>44.910599999999995</v>
      </c>
      <c r="S466" s="129"/>
      <c r="T466" s="76">
        <f t="shared" si="507"/>
        <v>42808</v>
      </c>
      <c r="U466" s="76">
        <v>42810</v>
      </c>
      <c r="V466" s="77" t="s">
        <v>159</v>
      </c>
      <c r="W466" s="78">
        <v>40.319999999999993</v>
      </c>
      <c r="X466" s="79">
        <f t="shared" si="522"/>
        <v>7.6607999999999992</v>
      </c>
      <c r="Y466" s="79">
        <f t="shared" si="519"/>
        <v>47.980799999999995</v>
      </c>
      <c r="AA466" s="57"/>
      <c r="AB466" s="58"/>
      <c r="AC466" s="59"/>
      <c r="AD466" s="59"/>
    </row>
    <row r="467" spans="1:30" ht="60" customHeight="1">
      <c r="A467" s="76">
        <f t="shared" si="516"/>
        <v>42811</v>
      </c>
      <c r="B467" s="76">
        <v>42815</v>
      </c>
      <c r="C467" s="77" t="s">
        <v>157</v>
      </c>
      <c r="D467" s="78">
        <v>37.700000000000003</v>
      </c>
      <c r="E467" s="79">
        <f t="shared" si="520"/>
        <v>7.1630000000000003</v>
      </c>
      <c r="F467" s="79">
        <f t="shared" si="517"/>
        <v>44.863</v>
      </c>
      <c r="H467" s="80"/>
      <c r="I467" s="78"/>
      <c r="J467" s="79"/>
      <c r="K467" s="79"/>
      <c r="M467" s="76">
        <f t="shared" si="505"/>
        <v>42811</v>
      </c>
      <c r="N467" s="76">
        <v>42815</v>
      </c>
      <c r="O467" s="77" t="s">
        <v>158</v>
      </c>
      <c r="P467" s="78">
        <v>38.18</v>
      </c>
      <c r="Q467" s="79">
        <f t="shared" si="521"/>
        <v>7.2542</v>
      </c>
      <c r="R467" s="79">
        <f t="shared" si="518"/>
        <v>45.434199999999997</v>
      </c>
      <c r="S467" s="129"/>
      <c r="T467" s="76">
        <f t="shared" si="507"/>
        <v>42811</v>
      </c>
      <c r="U467" s="76">
        <v>42815</v>
      </c>
      <c r="V467" s="77" t="s">
        <v>159</v>
      </c>
      <c r="W467" s="78">
        <v>40.760000000000005</v>
      </c>
      <c r="X467" s="79">
        <f t="shared" si="522"/>
        <v>7.7444000000000015</v>
      </c>
      <c r="Y467" s="79">
        <f t="shared" si="519"/>
        <v>48.504400000000004</v>
      </c>
      <c r="AA467" s="57"/>
      <c r="AB467" s="58"/>
      <c r="AC467" s="59"/>
      <c r="AD467" s="59"/>
    </row>
    <row r="468" spans="1:30" ht="60" customHeight="1">
      <c r="A468" s="76">
        <f t="shared" si="516"/>
        <v>42816</v>
      </c>
      <c r="B468" s="76">
        <v>42817</v>
      </c>
      <c r="C468" s="77" t="s">
        <v>157</v>
      </c>
      <c r="D468" s="78">
        <v>37.51</v>
      </c>
      <c r="E468" s="79">
        <f t="shared" si="520"/>
        <v>7.1269</v>
      </c>
      <c r="F468" s="79">
        <f t="shared" si="517"/>
        <v>44.636899999999997</v>
      </c>
      <c r="H468" s="80"/>
      <c r="I468" s="78"/>
      <c r="J468" s="79"/>
      <c r="K468" s="79"/>
      <c r="M468" s="76">
        <f t="shared" si="505"/>
        <v>42816</v>
      </c>
      <c r="N468" s="76">
        <v>42817</v>
      </c>
      <c r="O468" s="77" t="s">
        <v>158</v>
      </c>
      <c r="P468" s="78">
        <v>37.989999999999995</v>
      </c>
      <c r="Q468" s="79">
        <f t="shared" si="521"/>
        <v>7.2180999999999989</v>
      </c>
      <c r="R468" s="79">
        <f t="shared" si="518"/>
        <v>45.208099999999995</v>
      </c>
      <c r="S468" s="129"/>
      <c r="T468" s="76">
        <f t="shared" si="507"/>
        <v>42816</v>
      </c>
      <c r="U468" s="76">
        <v>42817</v>
      </c>
      <c r="V468" s="77" t="s">
        <v>159</v>
      </c>
      <c r="W468" s="78">
        <v>40.569999999999993</v>
      </c>
      <c r="X468" s="79">
        <f t="shared" si="522"/>
        <v>7.7082999999999986</v>
      </c>
      <c r="Y468" s="79">
        <f t="shared" si="519"/>
        <v>48.278299999999994</v>
      </c>
      <c r="AA468" s="57"/>
      <c r="AB468" s="58"/>
      <c r="AC468" s="59"/>
      <c r="AD468" s="59"/>
    </row>
    <row r="469" spans="1:30" ht="60" customHeight="1">
      <c r="A469" s="76">
        <f t="shared" si="516"/>
        <v>42818</v>
      </c>
      <c r="B469" s="76">
        <v>42821</v>
      </c>
      <c r="C469" s="77" t="s">
        <v>157</v>
      </c>
      <c r="D469" s="78">
        <v>36.53</v>
      </c>
      <c r="E469" s="79">
        <f t="shared" si="520"/>
        <v>6.9407000000000005</v>
      </c>
      <c r="F469" s="79">
        <f t="shared" si="517"/>
        <v>43.470700000000001</v>
      </c>
      <c r="H469" s="80"/>
      <c r="I469" s="78"/>
      <c r="J469" s="79"/>
      <c r="K469" s="79"/>
      <c r="M469" s="76">
        <f t="shared" si="505"/>
        <v>42818</v>
      </c>
      <c r="N469" s="76">
        <v>42821</v>
      </c>
      <c r="O469" s="77" t="s">
        <v>158</v>
      </c>
      <c r="P469" s="78">
        <v>37.01</v>
      </c>
      <c r="Q469" s="79">
        <f t="shared" si="521"/>
        <v>7.0318999999999994</v>
      </c>
      <c r="R469" s="79">
        <f t="shared" si="518"/>
        <v>44.041899999999998</v>
      </c>
      <c r="S469" s="129"/>
      <c r="T469" s="76">
        <f t="shared" si="507"/>
        <v>42818</v>
      </c>
      <c r="U469" s="76">
        <v>42821</v>
      </c>
      <c r="V469" s="77" t="s">
        <v>159</v>
      </c>
      <c r="W469" s="78">
        <v>39.590000000000003</v>
      </c>
      <c r="X469" s="79">
        <f t="shared" si="522"/>
        <v>7.5221000000000009</v>
      </c>
      <c r="Y469" s="79">
        <f t="shared" si="519"/>
        <v>47.112100000000005</v>
      </c>
      <c r="AA469" s="57"/>
      <c r="AB469" s="58"/>
      <c r="AC469" s="59"/>
      <c r="AD469" s="59"/>
    </row>
    <row r="470" spans="1:30" ht="60" customHeight="1">
      <c r="A470" s="76">
        <f t="shared" ref="A470:A476" si="523">+B469+1</f>
        <v>42822</v>
      </c>
      <c r="B470" s="76">
        <v>42824</v>
      </c>
      <c r="C470" s="77" t="s">
        <v>157</v>
      </c>
      <c r="D470" s="78">
        <v>36.69</v>
      </c>
      <c r="E470" s="79">
        <f t="shared" si="520"/>
        <v>6.9710999999999999</v>
      </c>
      <c r="F470" s="79">
        <f t="shared" ref="F470:F475" si="524">+D470+E470</f>
        <v>43.661099999999998</v>
      </c>
      <c r="H470" s="80"/>
      <c r="I470" s="78"/>
      <c r="J470" s="79"/>
      <c r="K470" s="79"/>
      <c r="M470" s="76">
        <f t="shared" si="505"/>
        <v>42822</v>
      </c>
      <c r="N470" s="76">
        <v>42824</v>
      </c>
      <c r="O470" s="77" t="s">
        <v>158</v>
      </c>
      <c r="P470" s="78">
        <v>37.169999999999995</v>
      </c>
      <c r="Q470" s="79">
        <f t="shared" si="521"/>
        <v>7.0622999999999987</v>
      </c>
      <c r="R470" s="79">
        <f t="shared" ref="R470:R475" si="525">+P470+Q470</f>
        <v>44.232299999999995</v>
      </c>
      <c r="S470" s="129"/>
      <c r="T470" s="76">
        <f t="shared" si="507"/>
        <v>42822</v>
      </c>
      <c r="U470" s="76">
        <v>42824</v>
      </c>
      <c r="V470" s="77" t="s">
        <v>159</v>
      </c>
      <c r="W470" s="78">
        <v>39.75</v>
      </c>
      <c r="X470" s="79">
        <f t="shared" si="522"/>
        <v>7.5525000000000002</v>
      </c>
      <c r="Y470" s="79">
        <f t="shared" ref="Y470:Y475" si="526">+W470+X470</f>
        <v>47.302500000000002</v>
      </c>
      <c r="AA470" s="57"/>
      <c r="AB470" s="58"/>
      <c r="AC470" s="59"/>
      <c r="AD470" s="59"/>
    </row>
    <row r="471" spans="1:30" ht="60" customHeight="1">
      <c r="A471" s="76">
        <f t="shared" si="523"/>
        <v>42825</v>
      </c>
      <c r="B471" s="76">
        <v>42825</v>
      </c>
      <c r="C471" s="77" t="s">
        <v>157</v>
      </c>
      <c r="D471" s="78">
        <v>38.31</v>
      </c>
      <c r="E471" s="79">
        <f t="shared" ref="E471:E476" si="527">+D471*19%</f>
        <v>7.2789000000000001</v>
      </c>
      <c r="F471" s="79">
        <f t="shared" si="524"/>
        <v>45.588900000000002</v>
      </c>
      <c r="H471" s="80"/>
      <c r="I471" s="78"/>
      <c r="J471" s="79"/>
      <c r="K471" s="79"/>
      <c r="M471" s="76">
        <f t="shared" si="505"/>
        <v>42825</v>
      </c>
      <c r="N471" s="76">
        <v>42825</v>
      </c>
      <c r="O471" s="77" t="s">
        <v>158</v>
      </c>
      <c r="P471" s="78">
        <v>38.79</v>
      </c>
      <c r="Q471" s="79">
        <f t="shared" ref="Q471:Q476" si="528">+P471*19%</f>
        <v>7.3700999999999999</v>
      </c>
      <c r="R471" s="79">
        <f t="shared" si="525"/>
        <v>46.1601</v>
      </c>
      <c r="S471" s="129"/>
      <c r="T471" s="76">
        <f t="shared" si="507"/>
        <v>42825</v>
      </c>
      <c r="U471" s="76">
        <v>42825</v>
      </c>
      <c r="V471" s="77" t="s">
        <v>159</v>
      </c>
      <c r="W471" s="78">
        <v>41.370000000000005</v>
      </c>
      <c r="X471" s="79">
        <f t="shared" ref="X471:X476" si="529">+W471*19%</f>
        <v>7.8603000000000014</v>
      </c>
      <c r="Y471" s="79">
        <f t="shared" si="526"/>
        <v>49.230300000000007</v>
      </c>
      <c r="AA471" s="57"/>
      <c r="AB471" s="58"/>
      <c r="AC471" s="59"/>
      <c r="AD471" s="59"/>
    </row>
    <row r="472" spans="1:30" ht="60" customHeight="1">
      <c r="A472" s="76">
        <f t="shared" si="523"/>
        <v>42826</v>
      </c>
      <c r="B472" s="76">
        <v>42828</v>
      </c>
      <c r="C472" s="77" t="s">
        <v>169</v>
      </c>
      <c r="D472" s="78">
        <v>40.28</v>
      </c>
      <c r="E472" s="79">
        <f t="shared" si="527"/>
        <v>7.6532</v>
      </c>
      <c r="F472" s="79">
        <f t="shared" si="524"/>
        <v>47.933199999999999</v>
      </c>
      <c r="H472" s="80"/>
      <c r="I472" s="78"/>
      <c r="J472" s="79"/>
      <c r="K472" s="79"/>
      <c r="M472" s="76">
        <f t="shared" si="505"/>
        <v>42826</v>
      </c>
      <c r="N472" s="76">
        <v>42828</v>
      </c>
      <c r="O472" s="77" t="s">
        <v>170</v>
      </c>
      <c r="P472" s="78">
        <v>40.58</v>
      </c>
      <c r="Q472" s="79">
        <f t="shared" si="528"/>
        <v>7.7101999999999995</v>
      </c>
      <c r="R472" s="79">
        <f t="shared" si="525"/>
        <v>48.290199999999999</v>
      </c>
      <c r="S472" s="129"/>
      <c r="T472" s="76">
        <f t="shared" si="507"/>
        <v>42826</v>
      </c>
      <c r="U472" s="76">
        <v>42828</v>
      </c>
      <c r="V472" s="77" t="s">
        <v>171</v>
      </c>
      <c r="W472" s="78">
        <v>42.65</v>
      </c>
      <c r="X472" s="79">
        <f t="shared" si="529"/>
        <v>8.1035000000000004</v>
      </c>
      <c r="Y472" s="79">
        <f t="shared" si="526"/>
        <v>50.753500000000003</v>
      </c>
      <c r="AA472" s="57"/>
      <c r="AB472" s="58"/>
      <c r="AC472" s="59"/>
      <c r="AD472" s="59"/>
    </row>
    <row r="473" spans="1:30" ht="60" customHeight="1">
      <c r="A473" s="76">
        <f t="shared" si="523"/>
        <v>42829</v>
      </c>
      <c r="B473" s="76">
        <v>42831</v>
      </c>
      <c r="C473" s="77" t="s">
        <v>169</v>
      </c>
      <c r="D473" s="78">
        <v>40.15</v>
      </c>
      <c r="E473" s="79">
        <f t="shared" si="527"/>
        <v>7.6284999999999998</v>
      </c>
      <c r="F473" s="79">
        <f t="shared" si="524"/>
        <v>47.778500000000001</v>
      </c>
      <c r="H473" s="80"/>
      <c r="I473" s="78"/>
      <c r="J473" s="79"/>
      <c r="K473" s="79"/>
      <c r="M473" s="76">
        <f t="shared" si="505"/>
        <v>42829</v>
      </c>
      <c r="N473" s="76">
        <v>42831</v>
      </c>
      <c r="O473" s="77" t="s">
        <v>170</v>
      </c>
      <c r="P473" s="78">
        <v>40.449999999999996</v>
      </c>
      <c r="Q473" s="79">
        <f t="shared" si="528"/>
        <v>7.6854999999999993</v>
      </c>
      <c r="R473" s="79">
        <f t="shared" si="525"/>
        <v>48.135499999999993</v>
      </c>
      <c r="S473" s="129"/>
      <c r="T473" s="76">
        <f t="shared" si="507"/>
        <v>42829</v>
      </c>
      <c r="U473" s="76">
        <v>42831</v>
      </c>
      <c r="V473" s="77" t="s">
        <v>171</v>
      </c>
      <c r="W473" s="78">
        <v>42.519999999999996</v>
      </c>
      <c r="X473" s="79">
        <f t="shared" si="529"/>
        <v>8.0787999999999993</v>
      </c>
      <c r="Y473" s="79">
        <f t="shared" si="526"/>
        <v>50.598799999999997</v>
      </c>
      <c r="AA473" s="57"/>
      <c r="AB473" s="58"/>
      <c r="AC473" s="59"/>
      <c r="AD473" s="59"/>
    </row>
    <row r="474" spans="1:30" ht="57">
      <c r="A474" s="76">
        <f t="shared" si="523"/>
        <v>42832</v>
      </c>
      <c r="B474" s="76">
        <v>42835</v>
      </c>
      <c r="C474" s="77" t="s">
        <v>169</v>
      </c>
      <c r="D474" s="78">
        <v>41.68</v>
      </c>
      <c r="E474" s="79">
        <f t="shared" si="527"/>
        <v>7.9192</v>
      </c>
      <c r="F474" s="79">
        <f t="shared" si="524"/>
        <v>49.599199999999996</v>
      </c>
      <c r="H474" s="80"/>
      <c r="I474" s="78"/>
      <c r="J474" s="79"/>
      <c r="K474" s="79"/>
      <c r="M474" s="76">
        <f t="shared" si="505"/>
        <v>42832</v>
      </c>
      <c r="N474" s="76">
        <v>42835</v>
      </c>
      <c r="O474" s="77" t="s">
        <v>170</v>
      </c>
      <c r="P474" s="78">
        <v>41.98</v>
      </c>
      <c r="Q474" s="79">
        <f t="shared" si="528"/>
        <v>7.9761999999999995</v>
      </c>
      <c r="R474" s="79">
        <f t="shared" si="525"/>
        <v>49.956199999999995</v>
      </c>
      <c r="S474" s="129"/>
      <c r="T474" s="76">
        <f t="shared" si="507"/>
        <v>42832</v>
      </c>
      <c r="U474" s="76">
        <v>42835</v>
      </c>
      <c r="V474" s="77" t="s">
        <v>171</v>
      </c>
      <c r="W474" s="78">
        <v>44.05</v>
      </c>
      <c r="X474" s="79">
        <f t="shared" si="529"/>
        <v>8.3695000000000004</v>
      </c>
      <c r="Y474" s="79">
        <f t="shared" si="526"/>
        <v>52.419499999999999</v>
      </c>
      <c r="AA474" s="57"/>
      <c r="AB474" s="58"/>
      <c r="AC474" s="59"/>
      <c r="AD474" s="59"/>
    </row>
    <row r="475" spans="1:30" ht="57">
      <c r="A475" s="76">
        <f t="shared" si="523"/>
        <v>42836</v>
      </c>
      <c r="B475" s="76">
        <v>42837</v>
      </c>
      <c r="C475" s="77" t="s">
        <v>169</v>
      </c>
      <c r="D475" s="78">
        <v>42.56</v>
      </c>
      <c r="E475" s="79">
        <f t="shared" si="527"/>
        <v>8.0864000000000011</v>
      </c>
      <c r="F475" s="79">
        <f t="shared" si="524"/>
        <v>50.6464</v>
      </c>
      <c r="H475" s="80"/>
      <c r="I475" s="78"/>
      <c r="J475" s="79"/>
      <c r="K475" s="79"/>
      <c r="M475" s="76">
        <f t="shared" si="505"/>
        <v>42836</v>
      </c>
      <c r="N475" s="76">
        <v>42837</v>
      </c>
      <c r="O475" s="77" t="s">
        <v>170</v>
      </c>
      <c r="P475" s="78">
        <v>42.86</v>
      </c>
      <c r="Q475" s="79">
        <f t="shared" si="528"/>
        <v>8.1433999999999997</v>
      </c>
      <c r="R475" s="79">
        <f t="shared" si="525"/>
        <v>51.003399999999999</v>
      </c>
      <c r="S475" s="129"/>
      <c r="T475" s="76">
        <f t="shared" si="507"/>
        <v>42836</v>
      </c>
      <c r="U475" s="76">
        <v>42837</v>
      </c>
      <c r="V475" s="77" t="s">
        <v>171</v>
      </c>
      <c r="W475" s="78">
        <v>44.93</v>
      </c>
      <c r="X475" s="79">
        <f t="shared" si="529"/>
        <v>8.5366999999999997</v>
      </c>
      <c r="Y475" s="79">
        <f t="shared" si="526"/>
        <v>53.466700000000003</v>
      </c>
      <c r="AA475" s="57"/>
      <c r="AB475" s="58"/>
      <c r="AC475" s="59"/>
      <c r="AD475" s="59"/>
    </row>
    <row r="476" spans="1:30" ht="57">
      <c r="A476" s="76">
        <f t="shared" si="523"/>
        <v>42838</v>
      </c>
      <c r="B476" s="76">
        <v>42842</v>
      </c>
      <c r="C476" s="77" t="s">
        <v>169</v>
      </c>
      <c r="D476" s="78">
        <v>43.55</v>
      </c>
      <c r="E476" s="79">
        <f t="shared" si="527"/>
        <v>8.2744999999999997</v>
      </c>
      <c r="F476" s="79">
        <f t="shared" ref="F476:F481" si="530">+D476+E476</f>
        <v>51.8245</v>
      </c>
      <c r="H476" s="80"/>
      <c r="I476" s="78"/>
      <c r="J476" s="79"/>
      <c r="K476" s="79"/>
      <c r="M476" s="76">
        <f t="shared" si="505"/>
        <v>42838</v>
      </c>
      <c r="N476" s="76">
        <v>42842</v>
      </c>
      <c r="O476" s="77" t="s">
        <v>170</v>
      </c>
      <c r="P476" s="78">
        <v>43.849999999999994</v>
      </c>
      <c r="Q476" s="79">
        <f t="shared" si="528"/>
        <v>8.3314999999999984</v>
      </c>
      <c r="R476" s="79">
        <f t="shared" ref="R476:R481" si="531">+P476+Q476</f>
        <v>52.181499999999993</v>
      </c>
      <c r="S476" s="129"/>
      <c r="T476" s="76">
        <f t="shared" si="507"/>
        <v>42838</v>
      </c>
      <c r="U476" s="76">
        <v>42842</v>
      </c>
      <c r="V476" s="77" t="s">
        <v>171</v>
      </c>
      <c r="W476" s="78">
        <v>45.919999999999995</v>
      </c>
      <c r="X476" s="79">
        <f t="shared" si="529"/>
        <v>8.7247999999999983</v>
      </c>
      <c r="Y476" s="79">
        <f t="shared" ref="Y476:Y481" si="532">+W476+X476</f>
        <v>54.644799999999989</v>
      </c>
      <c r="AA476" s="57"/>
      <c r="AB476" s="58"/>
      <c r="AC476" s="59"/>
      <c r="AD476" s="59"/>
    </row>
    <row r="477" spans="1:30" ht="57">
      <c r="A477" s="76">
        <f t="shared" ref="A477:A483" si="533">+B476+1</f>
        <v>42843</v>
      </c>
      <c r="B477" s="76">
        <v>42845</v>
      </c>
      <c r="C477" s="77" t="s">
        <v>169</v>
      </c>
      <c r="D477" s="78">
        <v>43.21</v>
      </c>
      <c r="E477" s="79">
        <f t="shared" ref="E477:E483" si="534">+D477*19%</f>
        <v>8.2099000000000011</v>
      </c>
      <c r="F477" s="79">
        <f t="shared" si="530"/>
        <v>51.419899999999998</v>
      </c>
      <c r="H477" s="80"/>
      <c r="I477" s="78"/>
      <c r="J477" s="79"/>
      <c r="K477" s="79"/>
      <c r="M477" s="76">
        <f t="shared" si="505"/>
        <v>42843</v>
      </c>
      <c r="N477" s="76">
        <v>42845</v>
      </c>
      <c r="O477" s="77" t="s">
        <v>170</v>
      </c>
      <c r="P477" s="78">
        <v>43.51</v>
      </c>
      <c r="Q477" s="79">
        <f t="shared" ref="Q477:Q483" si="535">+P477*19%</f>
        <v>8.2668999999999997</v>
      </c>
      <c r="R477" s="79">
        <f t="shared" si="531"/>
        <v>51.776899999999998</v>
      </c>
      <c r="S477" s="129"/>
      <c r="T477" s="76">
        <f t="shared" si="507"/>
        <v>42843</v>
      </c>
      <c r="U477" s="76">
        <v>42845</v>
      </c>
      <c r="V477" s="77" t="s">
        <v>171</v>
      </c>
      <c r="W477" s="78">
        <v>45.58</v>
      </c>
      <c r="X477" s="79">
        <f t="shared" ref="X477:X483" si="536">+W477*19%</f>
        <v>8.6601999999999997</v>
      </c>
      <c r="Y477" s="79">
        <f t="shared" si="532"/>
        <v>54.240200000000002</v>
      </c>
      <c r="AA477" s="57"/>
      <c r="AB477" s="58"/>
      <c r="AC477" s="59"/>
      <c r="AD477" s="59"/>
    </row>
    <row r="478" spans="1:30" ht="57">
      <c r="A478" s="76">
        <f t="shared" si="533"/>
        <v>42846</v>
      </c>
      <c r="B478" s="76">
        <v>42849</v>
      </c>
      <c r="C478" s="77" t="s">
        <v>169</v>
      </c>
      <c r="D478" s="78">
        <v>40.25</v>
      </c>
      <c r="E478" s="79">
        <f t="shared" si="534"/>
        <v>7.6475</v>
      </c>
      <c r="F478" s="79">
        <f t="shared" si="530"/>
        <v>47.897500000000001</v>
      </c>
      <c r="H478" s="80"/>
      <c r="I478" s="78"/>
      <c r="J478" s="79"/>
      <c r="K478" s="79"/>
      <c r="M478" s="76">
        <f t="shared" si="505"/>
        <v>42846</v>
      </c>
      <c r="N478" s="76">
        <v>42849</v>
      </c>
      <c r="O478" s="77" t="s">
        <v>170</v>
      </c>
      <c r="P478" s="78">
        <v>40.549999999999997</v>
      </c>
      <c r="Q478" s="79">
        <f t="shared" si="535"/>
        <v>7.7044999999999995</v>
      </c>
      <c r="R478" s="79">
        <f t="shared" si="531"/>
        <v>48.254499999999993</v>
      </c>
      <c r="S478" s="129"/>
      <c r="T478" s="76">
        <f t="shared" si="507"/>
        <v>42846</v>
      </c>
      <c r="U478" s="76">
        <v>42849</v>
      </c>
      <c r="V478" s="77" t="s">
        <v>171</v>
      </c>
      <c r="W478" s="78">
        <v>42.62</v>
      </c>
      <c r="X478" s="79">
        <f t="shared" si="536"/>
        <v>8.0977999999999994</v>
      </c>
      <c r="Y478" s="79">
        <f t="shared" si="532"/>
        <v>50.717799999999997</v>
      </c>
      <c r="AA478" s="57"/>
      <c r="AB478" s="58"/>
      <c r="AC478" s="59"/>
      <c r="AD478" s="59"/>
    </row>
    <row r="479" spans="1:30" ht="57">
      <c r="A479" s="76">
        <f t="shared" si="533"/>
        <v>42850</v>
      </c>
      <c r="B479" s="76">
        <v>42852</v>
      </c>
      <c r="C479" s="77" t="s">
        <v>169</v>
      </c>
      <c r="D479" s="78">
        <v>39.28</v>
      </c>
      <c r="E479" s="79">
        <f t="shared" si="534"/>
        <v>7.4632000000000005</v>
      </c>
      <c r="F479" s="79">
        <f t="shared" si="530"/>
        <v>46.743200000000002</v>
      </c>
      <c r="H479" s="80"/>
      <c r="I479" s="78"/>
      <c r="J479" s="79"/>
      <c r="K479" s="79"/>
      <c r="M479" s="76">
        <f t="shared" si="505"/>
        <v>42850</v>
      </c>
      <c r="N479" s="76">
        <v>42852</v>
      </c>
      <c r="O479" s="77" t="s">
        <v>170</v>
      </c>
      <c r="P479" s="78">
        <v>39.58</v>
      </c>
      <c r="Q479" s="79">
        <f t="shared" si="535"/>
        <v>7.5202</v>
      </c>
      <c r="R479" s="79">
        <f t="shared" si="531"/>
        <v>47.100200000000001</v>
      </c>
      <c r="S479" s="129"/>
      <c r="T479" s="76">
        <f t="shared" si="507"/>
        <v>42850</v>
      </c>
      <c r="U479" s="76">
        <v>42852</v>
      </c>
      <c r="V479" s="77" t="s">
        <v>171</v>
      </c>
      <c r="W479" s="78">
        <v>41.65</v>
      </c>
      <c r="X479" s="79">
        <f t="shared" si="536"/>
        <v>7.9135</v>
      </c>
      <c r="Y479" s="79">
        <f t="shared" si="532"/>
        <v>49.563499999999998</v>
      </c>
      <c r="AA479" s="57"/>
      <c r="AB479" s="58"/>
      <c r="AC479" s="59"/>
      <c r="AD479" s="59"/>
    </row>
    <row r="480" spans="1:30" ht="57">
      <c r="A480" s="76">
        <f t="shared" si="533"/>
        <v>42853</v>
      </c>
      <c r="B480" s="76">
        <v>42857</v>
      </c>
      <c r="C480" s="77" t="s">
        <v>169</v>
      </c>
      <c r="D480" s="78">
        <v>39.14</v>
      </c>
      <c r="E480" s="79">
        <f t="shared" si="534"/>
        <v>7.4366000000000003</v>
      </c>
      <c r="F480" s="79">
        <f t="shared" si="530"/>
        <v>46.576599999999999</v>
      </c>
      <c r="H480" s="80"/>
      <c r="I480" s="78"/>
      <c r="J480" s="79"/>
      <c r="K480" s="79"/>
      <c r="M480" s="76">
        <f t="shared" si="505"/>
        <v>42853</v>
      </c>
      <c r="N480" s="76">
        <v>42857</v>
      </c>
      <c r="O480" s="77" t="s">
        <v>170</v>
      </c>
      <c r="P480" s="78">
        <v>39.44</v>
      </c>
      <c r="Q480" s="79">
        <f t="shared" si="535"/>
        <v>7.4935999999999998</v>
      </c>
      <c r="R480" s="79">
        <f t="shared" si="531"/>
        <v>46.933599999999998</v>
      </c>
      <c r="S480" s="129"/>
      <c r="T480" s="76">
        <f t="shared" si="507"/>
        <v>42853</v>
      </c>
      <c r="U480" s="76">
        <v>42857</v>
      </c>
      <c r="V480" s="77" t="s">
        <v>171</v>
      </c>
      <c r="W480" s="78">
        <v>41.51</v>
      </c>
      <c r="X480" s="79">
        <f t="shared" si="536"/>
        <v>7.8868999999999998</v>
      </c>
      <c r="Y480" s="79">
        <f t="shared" si="532"/>
        <v>49.396899999999995</v>
      </c>
      <c r="AA480" s="57"/>
      <c r="AB480" s="58"/>
      <c r="AC480" s="59"/>
      <c r="AD480" s="59"/>
    </row>
    <row r="481" spans="1:30" ht="57">
      <c r="A481" s="76">
        <f t="shared" si="533"/>
        <v>42858</v>
      </c>
      <c r="B481" s="76">
        <v>42859</v>
      </c>
      <c r="C481" s="77" t="s">
        <v>169</v>
      </c>
      <c r="D481" s="78">
        <v>38.840000000000003</v>
      </c>
      <c r="E481" s="79">
        <f t="shared" si="534"/>
        <v>7.3796000000000008</v>
      </c>
      <c r="F481" s="79">
        <f t="shared" si="530"/>
        <v>46.219600000000007</v>
      </c>
      <c r="H481" s="80"/>
      <c r="I481" s="78"/>
      <c r="J481" s="79"/>
      <c r="K481" s="79"/>
      <c r="M481" s="76">
        <f t="shared" si="505"/>
        <v>42858</v>
      </c>
      <c r="N481" s="76">
        <v>42859</v>
      </c>
      <c r="O481" s="77" t="s">
        <v>170</v>
      </c>
      <c r="P481" s="78">
        <v>39.14</v>
      </c>
      <c r="Q481" s="79">
        <f t="shared" si="535"/>
        <v>7.4366000000000003</v>
      </c>
      <c r="R481" s="79">
        <f t="shared" si="531"/>
        <v>46.576599999999999</v>
      </c>
      <c r="S481" s="129"/>
      <c r="T481" s="76">
        <f t="shared" si="507"/>
        <v>42858</v>
      </c>
      <c r="U481" s="76">
        <v>42859</v>
      </c>
      <c r="V481" s="77" t="s">
        <v>171</v>
      </c>
      <c r="W481" s="78">
        <v>41.21</v>
      </c>
      <c r="X481" s="79">
        <f t="shared" si="536"/>
        <v>7.8299000000000003</v>
      </c>
      <c r="Y481" s="79">
        <f t="shared" si="532"/>
        <v>49.039900000000003</v>
      </c>
      <c r="AA481" s="57"/>
      <c r="AB481" s="58"/>
      <c r="AC481" s="59"/>
      <c r="AD481" s="59"/>
    </row>
    <row r="482" spans="1:30" ht="57">
      <c r="A482" s="76">
        <f t="shared" si="533"/>
        <v>42860</v>
      </c>
      <c r="B482" s="76">
        <v>42863</v>
      </c>
      <c r="C482" s="77" t="s">
        <v>169</v>
      </c>
      <c r="D482" s="78">
        <v>38.11</v>
      </c>
      <c r="E482" s="79">
        <f t="shared" si="534"/>
        <v>7.2408999999999999</v>
      </c>
      <c r="F482" s="79">
        <f t="shared" ref="F482:F487" si="537">+D482+E482</f>
        <v>45.350899999999996</v>
      </c>
      <c r="H482" s="80"/>
      <c r="I482" s="78"/>
      <c r="J482" s="79"/>
      <c r="K482" s="79"/>
      <c r="M482" s="76">
        <f t="shared" si="505"/>
        <v>42860</v>
      </c>
      <c r="N482" s="76">
        <v>42863</v>
      </c>
      <c r="O482" s="77" t="s">
        <v>170</v>
      </c>
      <c r="P482" s="78">
        <v>38.409999999999997</v>
      </c>
      <c r="Q482" s="79">
        <f t="shared" si="535"/>
        <v>7.2978999999999994</v>
      </c>
      <c r="R482" s="79">
        <f t="shared" ref="R482:R487" si="538">+P482+Q482</f>
        <v>45.707899999999995</v>
      </c>
      <c r="S482" s="129"/>
      <c r="T482" s="76">
        <f t="shared" si="507"/>
        <v>42860</v>
      </c>
      <c r="U482" s="76">
        <v>42863</v>
      </c>
      <c r="V482" s="77" t="s">
        <v>171</v>
      </c>
      <c r="W482" s="78">
        <v>40.479999999999997</v>
      </c>
      <c r="X482" s="79">
        <f t="shared" si="536"/>
        <v>7.6911999999999994</v>
      </c>
      <c r="Y482" s="79">
        <f t="shared" ref="Y482:Y487" si="539">+W482+X482</f>
        <v>48.171199999999999</v>
      </c>
      <c r="AA482" s="57"/>
      <c r="AB482" s="58"/>
      <c r="AC482" s="59"/>
      <c r="AD482" s="59"/>
    </row>
    <row r="483" spans="1:30" ht="57">
      <c r="A483" s="76">
        <f t="shared" si="533"/>
        <v>42864</v>
      </c>
      <c r="B483" s="76">
        <v>42866</v>
      </c>
      <c r="C483" s="77" t="s">
        <v>169</v>
      </c>
      <c r="D483" s="78">
        <v>36.42</v>
      </c>
      <c r="E483" s="79">
        <f t="shared" si="534"/>
        <v>6.9198000000000004</v>
      </c>
      <c r="F483" s="79">
        <f t="shared" si="537"/>
        <v>43.339800000000004</v>
      </c>
      <c r="H483" s="80"/>
      <c r="I483" s="78"/>
      <c r="J483" s="79"/>
      <c r="K483" s="79"/>
      <c r="M483" s="76">
        <f t="shared" si="505"/>
        <v>42864</v>
      </c>
      <c r="N483" s="76">
        <v>42866</v>
      </c>
      <c r="O483" s="77" t="s">
        <v>170</v>
      </c>
      <c r="P483" s="78">
        <v>36.72</v>
      </c>
      <c r="Q483" s="79">
        <f t="shared" si="535"/>
        <v>6.9767999999999999</v>
      </c>
      <c r="R483" s="79">
        <f t="shared" si="538"/>
        <v>43.696799999999996</v>
      </c>
      <c r="S483" s="129"/>
      <c r="T483" s="76">
        <f t="shared" si="507"/>
        <v>42864</v>
      </c>
      <c r="U483" s="76">
        <v>42866</v>
      </c>
      <c r="V483" s="77" t="s">
        <v>171</v>
      </c>
      <c r="W483" s="78">
        <v>38.79</v>
      </c>
      <c r="X483" s="79">
        <f t="shared" si="536"/>
        <v>7.3700999999999999</v>
      </c>
      <c r="Y483" s="79">
        <f t="shared" si="539"/>
        <v>46.1601</v>
      </c>
      <c r="AA483" s="57"/>
      <c r="AB483" s="58"/>
      <c r="AC483" s="59"/>
      <c r="AD483" s="59"/>
    </row>
    <row r="484" spans="1:30" ht="57">
      <c r="A484" s="76">
        <f t="shared" ref="A484:A490" si="540">+B483+1</f>
        <v>42867</v>
      </c>
      <c r="B484" s="76">
        <v>42870</v>
      </c>
      <c r="C484" s="77" t="s">
        <v>169</v>
      </c>
      <c r="D484" s="78">
        <v>37.54</v>
      </c>
      <c r="E484" s="79">
        <f t="shared" ref="E484:E490" si="541">+D484*19%</f>
        <v>7.1326000000000001</v>
      </c>
      <c r="F484" s="79">
        <f t="shared" si="537"/>
        <v>44.672600000000003</v>
      </c>
      <c r="H484" s="80"/>
      <c r="I484" s="78"/>
      <c r="J484" s="79"/>
      <c r="K484" s="79"/>
      <c r="M484" s="76">
        <f t="shared" si="505"/>
        <v>42867</v>
      </c>
      <c r="N484" s="76">
        <v>42870</v>
      </c>
      <c r="O484" s="77" t="s">
        <v>170</v>
      </c>
      <c r="P484" s="78">
        <v>37.839999999999996</v>
      </c>
      <c r="Q484" s="79">
        <f t="shared" ref="Q484:Q490" si="542">+P484*19%</f>
        <v>7.1895999999999995</v>
      </c>
      <c r="R484" s="79">
        <f t="shared" si="538"/>
        <v>45.029599999999995</v>
      </c>
      <c r="S484" s="129"/>
      <c r="T484" s="76">
        <f t="shared" si="507"/>
        <v>42867</v>
      </c>
      <c r="U484" s="76">
        <v>42870</v>
      </c>
      <c r="V484" s="77" t="s">
        <v>171</v>
      </c>
      <c r="W484" s="78">
        <v>39.909999999999997</v>
      </c>
      <c r="X484" s="79">
        <f t="shared" ref="X484:X490" si="543">+W484*19%</f>
        <v>7.5828999999999995</v>
      </c>
      <c r="Y484" s="79">
        <f t="shared" si="539"/>
        <v>47.492899999999999</v>
      </c>
      <c r="AA484" s="57"/>
      <c r="AB484" s="58"/>
      <c r="AC484" s="59"/>
      <c r="AD484" s="59"/>
    </row>
    <row r="485" spans="1:30" ht="57">
      <c r="A485" s="76">
        <f t="shared" si="540"/>
        <v>42871</v>
      </c>
      <c r="B485" s="76">
        <v>42873</v>
      </c>
      <c r="C485" s="77" t="s">
        <v>169</v>
      </c>
      <c r="D485" s="78">
        <v>38.160000000000004</v>
      </c>
      <c r="E485" s="79">
        <f t="shared" si="541"/>
        <v>7.2504000000000008</v>
      </c>
      <c r="F485" s="79">
        <f t="shared" si="537"/>
        <v>45.410400000000003</v>
      </c>
      <c r="H485" s="80"/>
      <c r="I485" s="78"/>
      <c r="J485" s="79"/>
      <c r="K485" s="79"/>
      <c r="M485" s="76">
        <f t="shared" si="505"/>
        <v>42871</v>
      </c>
      <c r="N485" s="76">
        <v>42873</v>
      </c>
      <c r="O485" s="77" t="s">
        <v>170</v>
      </c>
      <c r="P485" s="78">
        <v>38.46</v>
      </c>
      <c r="Q485" s="79">
        <f t="shared" si="542"/>
        <v>7.3074000000000003</v>
      </c>
      <c r="R485" s="79">
        <f t="shared" si="538"/>
        <v>45.767400000000002</v>
      </c>
      <c r="S485" s="129"/>
      <c r="T485" s="76">
        <f t="shared" si="507"/>
        <v>42871</v>
      </c>
      <c r="U485" s="76">
        <v>42873</v>
      </c>
      <c r="V485" s="77" t="s">
        <v>171</v>
      </c>
      <c r="W485" s="78">
        <v>40.53</v>
      </c>
      <c r="X485" s="79">
        <f t="shared" si="543"/>
        <v>7.7007000000000003</v>
      </c>
      <c r="Y485" s="79">
        <f t="shared" si="539"/>
        <v>48.230699999999999</v>
      </c>
      <c r="AA485" s="57"/>
      <c r="AB485" s="58"/>
      <c r="AC485" s="59"/>
      <c r="AD485" s="59"/>
    </row>
    <row r="486" spans="1:30" ht="57">
      <c r="A486" s="76">
        <f t="shared" si="540"/>
        <v>42874</v>
      </c>
      <c r="B486" s="76">
        <v>42877</v>
      </c>
      <c r="C486" s="77" t="s">
        <v>169</v>
      </c>
      <c r="D486" s="78">
        <v>39.53</v>
      </c>
      <c r="E486" s="79">
        <f t="shared" si="541"/>
        <v>7.5106999999999999</v>
      </c>
      <c r="F486" s="79">
        <f t="shared" si="537"/>
        <v>47.040700000000001</v>
      </c>
      <c r="H486" s="80"/>
      <c r="I486" s="78"/>
      <c r="J486" s="79"/>
      <c r="K486" s="79"/>
      <c r="M486" s="76">
        <f t="shared" si="505"/>
        <v>42874</v>
      </c>
      <c r="N486" s="76">
        <v>42877</v>
      </c>
      <c r="O486" s="77" t="s">
        <v>170</v>
      </c>
      <c r="P486" s="78">
        <v>39.83</v>
      </c>
      <c r="Q486" s="79">
        <f t="shared" si="542"/>
        <v>7.5676999999999994</v>
      </c>
      <c r="R486" s="79">
        <f t="shared" si="538"/>
        <v>47.3977</v>
      </c>
      <c r="S486" s="129"/>
      <c r="T486" s="76">
        <f t="shared" si="507"/>
        <v>42874</v>
      </c>
      <c r="U486" s="76">
        <v>42877</v>
      </c>
      <c r="V486" s="77" t="s">
        <v>171</v>
      </c>
      <c r="W486" s="78">
        <v>41.9</v>
      </c>
      <c r="X486" s="79">
        <f t="shared" si="543"/>
        <v>7.9609999999999994</v>
      </c>
      <c r="Y486" s="79">
        <f t="shared" si="539"/>
        <v>49.860999999999997</v>
      </c>
      <c r="AA486" s="57"/>
      <c r="AB486" s="58"/>
      <c r="AC486" s="59"/>
      <c r="AD486" s="59"/>
    </row>
    <row r="487" spans="1:30" ht="57">
      <c r="A487" s="76">
        <f t="shared" si="540"/>
        <v>42878</v>
      </c>
      <c r="B487" s="76">
        <v>42880</v>
      </c>
      <c r="C487" s="77" t="s">
        <v>169</v>
      </c>
      <c r="D487" s="78">
        <v>40.93</v>
      </c>
      <c r="E487" s="79">
        <f t="shared" si="541"/>
        <v>7.7766999999999999</v>
      </c>
      <c r="F487" s="79">
        <f t="shared" si="537"/>
        <v>48.706699999999998</v>
      </c>
      <c r="H487" s="80"/>
      <c r="I487" s="78"/>
      <c r="J487" s="79"/>
      <c r="K487" s="79"/>
      <c r="M487" s="76">
        <f t="shared" si="505"/>
        <v>42878</v>
      </c>
      <c r="N487" s="76">
        <v>42880</v>
      </c>
      <c r="O487" s="77" t="s">
        <v>170</v>
      </c>
      <c r="P487" s="78">
        <v>41.23</v>
      </c>
      <c r="Q487" s="79">
        <f t="shared" si="542"/>
        <v>7.8336999999999994</v>
      </c>
      <c r="R487" s="79">
        <f t="shared" si="538"/>
        <v>49.063699999999997</v>
      </c>
      <c r="S487" s="129"/>
      <c r="T487" s="76">
        <f t="shared" si="507"/>
        <v>42878</v>
      </c>
      <c r="U487" s="76">
        <v>42880</v>
      </c>
      <c r="V487" s="77" t="s">
        <v>171</v>
      </c>
      <c r="W487" s="78">
        <v>43.3</v>
      </c>
      <c r="X487" s="79">
        <f t="shared" si="543"/>
        <v>8.2270000000000003</v>
      </c>
      <c r="Y487" s="79">
        <f t="shared" si="539"/>
        <v>51.527000000000001</v>
      </c>
      <c r="AA487" s="57"/>
      <c r="AB487" s="58"/>
      <c r="AC487" s="59"/>
      <c r="AD487" s="59"/>
    </row>
    <row r="488" spans="1:30" ht="57">
      <c r="A488" s="76">
        <f t="shared" si="540"/>
        <v>42881</v>
      </c>
      <c r="B488" s="76">
        <v>42885</v>
      </c>
      <c r="C488" s="77" t="s">
        <v>169</v>
      </c>
      <c r="D488" s="78">
        <v>41.28</v>
      </c>
      <c r="E488" s="79">
        <f t="shared" si="541"/>
        <v>7.8432000000000004</v>
      </c>
      <c r="F488" s="79">
        <f t="shared" ref="F488:F493" si="544">+D488+E488</f>
        <v>49.123200000000004</v>
      </c>
      <c r="H488" s="80"/>
      <c r="I488" s="78"/>
      <c r="J488" s="79"/>
      <c r="K488" s="79"/>
      <c r="M488" s="76">
        <f t="shared" si="505"/>
        <v>42881</v>
      </c>
      <c r="N488" s="76">
        <v>42885</v>
      </c>
      <c r="O488" s="77" t="s">
        <v>170</v>
      </c>
      <c r="P488" s="78">
        <v>41.58</v>
      </c>
      <c r="Q488" s="79">
        <f t="shared" si="542"/>
        <v>7.9001999999999999</v>
      </c>
      <c r="R488" s="79">
        <f t="shared" ref="R488:R493" si="545">+P488+Q488</f>
        <v>49.480199999999996</v>
      </c>
      <c r="S488" s="129"/>
      <c r="T488" s="76">
        <f t="shared" si="507"/>
        <v>42881</v>
      </c>
      <c r="U488" s="76">
        <v>42885</v>
      </c>
      <c r="V488" s="77" t="s">
        <v>171</v>
      </c>
      <c r="W488" s="78">
        <v>43.65</v>
      </c>
      <c r="X488" s="79">
        <f t="shared" si="543"/>
        <v>8.2934999999999999</v>
      </c>
      <c r="Y488" s="79">
        <f t="shared" ref="Y488:Y493" si="546">+W488+X488</f>
        <v>51.9435</v>
      </c>
      <c r="AA488" s="57"/>
      <c r="AB488" s="58"/>
      <c r="AC488" s="59"/>
      <c r="AD488" s="59"/>
    </row>
    <row r="489" spans="1:30" ht="57">
      <c r="A489" s="76">
        <f t="shared" si="540"/>
        <v>42886</v>
      </c>
      <c r="B489" s="76">
        <v>42887</v>
      </c>
      <c r="C489" s="77" t="s">
        <v>169</v>
      </c>
      <c r="D489" s="78">
        <v>39.47</v>
      </c>
      <c r="E489" s="79">
        <f t="shared" si="541"/>
        <v>7.4992999999999999</v>
      </c>
      <c r="F489" s="79">
        <f t="shared" si="544"/>
        <v>46.969299999999997</v>
      </c>
      <c r="H489" s="80"/>
      <c r="I489" s="78"/>
      <c r="J489" s="79"/>
      <c r="K489" s="79"/>
      <c r="M489" s="76">
        <f t="shared" si="505"/>
        <v>42886</v>
      </c>
      <c r="N489" s="76">
        <v>42887</v>
      </c>
      <c r="O489" s="77" t="s">
        <v>170</v>
      </c>
      <c r="P489" s="78">
        <v>39.769999999999996</v>
      </c>
      <c r="Q489" s="79">
        <f t="shared" si="542"/>
        <v>7.5562999999999994</v>
      </c>
      <c r="R489" s="79">
        <f t="shared" si="545"/>
        <v>47.326299999999996</v>
      </c>
      <c r="S489" s="129"/>
      <c r="T489" s="76">
        <f t="shared" si="507"/>
        <v>42886</v>
      </c>
      <c r="U489" s="76">
        <v>42887</v>
      </c>
      <c r="V489" s="77" t="s">
        <v>171</v>
      </c>
      <c r="W489" s="78">
        <v>41.839999999999996</v>
      </c>
      <c r="X489" s="79">
        <f t="shared" si="543"/>
        <v>7.9495999999999993</v>
      </c>
      <c r="Y489" s="79">
        <f t="shared" si="546"/>
        <v>49.789599999999993</v>
      </c>
      <c r="AA489" s="57"/>
      <c r="AB489" s="58"/>
      <c r="AC489" s="59"/>
      <c r="AD489" s="59"/>
    </row>
    <row r="490" spans="1:30" ht="57">
      <c r="A490" s="76">
        <f t="shared" si="540"/>
        <v>42888</v>
      </c>
      <c r="B490" s="76">
        <v>42891</v>
      </c>
      <c r="C490" s="77" t="s">
        <v>169</v>
      </c>
      <c r="D490" s="78">
        <v>37.630000000000003</v>
      </c>
      <c r="E490" s="79">
        <f t="shared" si="541"/>
        <v>7.1497000000000002</v>
      </c>
      <c r="F490" s="79">
        <f t="shared" si="544"/>
        <v>44.779700000000005</v>
      </c>
      <c r="H490" s="80"/>
      <c r="I490" s="78"/>
      <c r="J490" s="79"/>
      <c r="K490" s="79"/>
      <c r="M490" s="76">
        <f t="shared" si="505"/>
        <v>42888</v>
      </c>
      <c r="N490" s="76">
        <v>42891</v>
      </c>
      <c r="O490" s="77" t="s">
        <v>170</v>
      </c>
      <c r="P490" s="78">
        <v>37.93</v>
      </c>
      <c r="Q490" s="79">
        <f t="shared" si="542"/>
        <v>7.2066999999999997</v>
      </c>
      <c r="R490" s="79">
        <f t="shared" si="545"/>
        <v>45.136699999999998</v>
      </c>
      <c r="S490" s="129"/>
      <c r="T490" s="76">
        <f t="shared" si="507"/>
        <v>42888</v>
      </c>
      <c r="U490" s="76">
        <v>42891</v>
      </c>
      <c r="V490" s="77" t="s">
        <v>171</v>
      </c>
      <c r="W490" s="78">
        <v>40</v>
      </c>
      <c r="X490" s="79">
        <f t="shared" si="543"/>
        <v>7.6</v>
      </c>
      <c r="Y490" s="79">
        <f t="shared" si="546"/>
        <v>47.6</v>
      </c>
      <c r="AA490" s="57"/>
      <c r="AB490" s="58"/>
      <c r="AC490" s="59"/>
      <c r="AD490" s="59"/>
    </row>
    <row r="491" spans="1:30" ht="57">
      <c r="A491" s="76">
        <f t="shared" ref="A491:A497" si="547">+B490+1</f>
        <v>42892</v>
      </c>
      <c r="B491" s="76">
        <v>42894</v>
      </c>
      <c r="C491" s="77" t="s">
        <v>169</v>
      </c>
      <c r="D491" s="78">
        <v>37.270000000000003</v>
      </c>
      <c r="E491" s="79">
        <f t="shared" ref="E491:E497" si="548">+D491*19%</f>
        <v>7.0813000000000006</v>
      </c>
      <c r="F491" s="79">
        <f t="shared" si="544"/>
        <v>44.351300000000002</v>
      </c>
      <c r="H491" s="80"/>
      <c r="I491" s="78"/>
      <c r="J491" s="79"/>
      <c r="K491" s="79"/>
      <c r="M491" s="76">
        <f t="shared" si="505"/>
        <v>42892</v>
      </c>
      <c r="N491" s="76">
        <v>42894</v>
      </c>
      <c r="O491" s="77" t="s">
        <v>170</v>
      </c>
      <c r="P491" s="78">
        <v>37.57</v>
      </c>
      <c r="Q491" s="79">
        <f t="shared" ref="Q491:Q497" si="549">+P491*19%</f>
        <v>7.1383000000000001</v>
      </c>
      <c r="R491" s="79">
        <f t="shared" si="545"/>
        <v>44.708300000000001</v>
      </c>
      <c r="S491" s="129"/>
      <c r="T491" s="76">
        <f t="shared" si="507"/>
        <v>42892</v>
      </c>
      <c r="U491" s="76">
        <v>42894</v>
      </c>
      <c r="V491" s="77" t="s">
        <v>171</v>
      </c>
      <c r="W491" s="78">
        <v>39.64</v>
      </c>
      <c r="X491" s="79">
        <f t="shared" ref="X491:X497" si="550">+W491*19%</f>
        <v>7.5316000000000001</v>
      </c>
      <c r="Y491" s="79">
        <f t="shared" si="546"/>
        <v>47.171599999999998</v>
      </c>
      <c r="AA491" s="57"/>
      <c r="AB491" s="58"/>
      <c r="AC491" s="59"/>
      <c r="AD491" s="59"/>
    </row>
    <row r="492" spans="1:30" ht="57">
      <c r="A492" s="76">
        <f t="shared" si="547"/>
        <v>42895</v>
      </c>
      <c r="B492" s="76">
        <v>42898</v>
      </c>
      <c r="C492" s="77" t="s">
        <v>169</v>
      </c>
      <c r="D492" s="78">
        <v>35.380000000000003</v>
      </c>
      <c r="E492" s="79">
        <f t="shared" si="548"/>
        <v>6.7222000000000008</v>
      </c>
      <c r="F492" s="79">
        <f t="shared" si="544"/>
        <v>42.102200000000003</v>
      </c>
      <c r="H492" s="80"/>
      <c r="I492" s="78"/>
      <c r="J492" s="79"/>
      <c r="K492" s="79"/>
      <c r="M492" s="76">
        <f t="shared" si="505"/>
        <v>42895</v>
      </c>
      <c r="N492" s="76">
        <v>42898</v>
      </c>
      <c r="O492" s="77" t="s">
        <v>170</v>
      </c>
      <c r="P492" s="78">
        <v>35.68</v>
      </c>
      <c r="Q492" s="79">
        <f t="shared" si="549"/>
        <v>6.7792000000000003</v>
      </c>
      <c r="R492" s="79">
        <f t="shared" si="545"/>
        <v>42.459200000000003</v>
      </c>
      <c r="S492" s="129"/>
      <c r="T492" s="76">
        <f t="shared" si="507"/>
        <v>42895</v>
      </c>
      <c r="U492" s="76">
        <v>42898</v>
      </c>
      <c r="V492" s="77" t="s">
        <v>171</v>
      </c>
      <c r="W492" s="78">
        <v>37.75</v>
      </c>
      <c r="X492" s="79">
        <f t="shared" si="550"/>
        <v>7.1725000000000003</v>
      </c>
      <c r="Y492" s="79">
        <f t="shared" si="546"/>
        <v>44.922499999999999</v>
      </c>
      <c r="AA492" s="57"/>
      <c r="AB492" s="58"/>
      <c r="AC492" s="59"/>
      <c r="AD492" s="59"/>
    </row>
    <row r="493" spans="1:30" ht="57">
      <c r="A493" s="76">
        <f t="shared" si="547"/>
        <v>42899</v>
      </c>
      <c r="B493" s="76">
        <v>42901</v>
      </c>
      <c r="C493" s="77" t="s">
        <v>169</v>
      </c>
      <c r="D493" s="78">
        <v>35.47</v>
      </c>
      <c r="E493" s="79">
        <f t="shared" si="548"/>
        <v>6.7393000000000001</v>
      </c>
      <c r="F493" s="79">
        <f t="shared" si="544"/>
        <v>42.209299999999999</v>
      </c>
      <c r="H493" s="80"/>
      <c r="I493" s="78"/>
      <c r="J493" s="79"/>
      <c r="K493" s="79"/>
      <c r="M493" s="76">
        <f t="shared" si="505"/>
        <v>42899</v>
      </c>
      <c r="N493" s="76">
        <v>42901</v>
      </c>
      <c r="O493" s="77" t="s">
        <v>170</v>
      </c>
      <c r="P493" s="78">
        <v>35.769999999999996</v>
      </c>
      <c r="Q493" s="79">
        <f t="shared" si="549"/>
        <v>6.7962999999999996</v>
      </c>
      <c r="R493" s="79">
        <f t="shared" si="545"/>
        <v>42.566299999999998</v>
      </c>
      <c r="S493" s="129"/>
      <c r="T493" s="76">
        <f t="shared" si="507"/>
        <v>42899</v>
      </c>
      <c r="U493" s="76">
        <v>42901</v>
      </c>
      <c r="V493" s="77" t="s">
        <v>171</v>
      </c>
      <c r="W493" s="78">
        <v>37.839999999999996</v>
      </c>
      <c r="X493" s="79">
        <f t="shared" si="550"/>
        <v>7.1895999999999995</v>
      </c>
      <c r="Y493" s="79">
        <f t="shared" si="546"/>
        <v>45.029599999999995</v>
      </c>
      <c r="AA493" s="57"/>
      <c r="AB493" s="58"/>
      <c r="AC493" s="59"/>
      <c r="AD493" s="59"/>
    </row>
    <row r="494" spans="1:30" ht="57">
      <c r="A494" s="76">
        <f t="shared" si="547"/>
        <v>42902</v>
      </c>
      <c r="B494" s="76">
        <v>42906</v>
      </c>
      <c r="C494" s="77" t="s">
        <v>169</v>
      </c>
      <c r="D494" s="78">
        <v>34.32</v>
      </c>
      <c r="E494" s="79">
        <f t="shared" si="548"/>
        <v>6.5208000000000004</v>
      </c>
      <c r="F494" s="79">
        <f t="shared" ref="F494:F499" si="551">+D494+E494</f>
        <v>40.840800000000002</v>
      </c>
      <c r="H494" s="80"/>
      <c r="I494" s="78"/>
      <c r="J494" s="79"/>
      <c r="K494" s="79"/>
      <c r="M494" s="76">
        <f t="shared" si="505"/>
        <v>42902</v>
      </c>
      <c r="N494" s="76">
        <v>42906</v>
      </c>
      <c r="O494" s="77" t="s">
        <v>170</v>
      </c>
      <c r="P494" s="78">
        <v>34.619999999999997</v>
      </c>
      <c r="Q494" s="79">
        <f t="shared" si="549"/>
        <v>6.5777999999999999</v>
      </c>
      <c r="R494" s="79">
        <f t="shared" ref="R494:R499" si="552">+P494+Q494</f>
        <v>41.197800000000001</v>
      </c>
      <c r="S494" s="129"/>
      <c r="T494" s="76">
        <f t="shared" si="507"/>
        <v>42902</v>
      </c>
      <c r="U494" s="76">
        <v>42906</v>
      </c>
      <c r="V494" s="77" t="s">
        <v>171</v>
      </c>
      <c r="W494" s="78">
        <v>36.69</v>
      </c>
      <c r="X494" s="79">
        <f t="shared" si="550"/>
        <v>6.9710999999999999</v>
      </c>
      <c r="Y494" s="79">
        <f t="shared" ref="Y494:Y499" si="553">+W494+X494</f>
        <v>43.661099999999998</v>
      </c>
      <c r="AA494" s="57"/>
      <c r="AB494" s="58"/>
      <c r="AC494" s="59"/>
      <c r="AD494" s="59"/>
    </row>
    <row r="495" spans="1:30" ht="57">
      <c r="A495" s="76">
        <f t="shared" si="547"/>
        <v>42907</v>
      </c>
      <c r="B495" s="76">
        <v>42908</v>
      </c>
      <c r="C495" s="77" t="s">
        <v>169</v>
      </c>
      <c r="D495" s="78">
        <v>34.229999999999997</v>
      </c>
      <c r="E495" s="79">
        <f t="shared" si="548"/>
        <v>6.5036999999999994</v>
      </c>
      <c r="F495" s="79">
        <f t="shared" si="551"/>
        <v>40.733699999999999</v>
      </c>
      <c r="H495" s="80"/>
      <c r="I495" s="78"/>
      <c r="J495" s="79"/>
      <c r="K495" s="79"/>
      <c r="M495" s="76">
        <f t="shared" si="505"/>
        <v>42907</v>
      </c>
      <c r="N495" s="76">
        <v>42908</v>
      </c>
      <c r="O495" s="77" t="s">
        <v>170</v>
      </c>
      <c r="P495" s="78">
        <v>34.529999999999994</v>
      </c>
      <c r="Q495" s="79">
        <f t="shared" si="549"/>
        <v>6.5606999999999989</v>
      </c>
      <c r="R495" s="79">
        <f t="shared" si="552"/>
        <v>41.090699999999991</v>
      </c>
      <c r="S495" s="129"/>
      <c r="T495" s="76">
        <f t="shared" si="507"/>
        <v>42907</v>
      </c>
      <c r="U495" s="76">
        <v>42908</v>
      </c>
      <c r="V495" s="77" t="s">
        <v>171</v>
      </c>
      <c r="W495" s="78">
        <v>36.599999999999994</v>
      </c>
      <c r="X495" s="79">
        <f t="shared" si="550"/>
        <v>6.9539999999999988</v>
      </c>
      <c r="Y495" s="79">
        <f t="shared" si="553"/>
        <v>43.553999999999995</v>
      </c>
      <c r="AA495" s="57"/>
      <c r="AB495" s="58"/>
      <c r="AC495" s="59"/>
      <c r="AD495" s="59"/>
    </row>
    <row r="496" spans="1:30" ht="57">
      <c r="A496" s="76">
        <f t="shared" si="547"/>
        <v>42909</v>
      </c>
      <c r="B496" s="76">
        <v>42913</v>
      </c>
      <c r="C496" s="77" t="s">
        <v>169</v>
      </c>
      <c r="D496" s="78">
        <v>32.14</v>
      </c>
      <c r="E496" s="79">
        <f t="shared" si="548"/>
        <v>6.1066000000000003</v>
      </c>
      <c r="F496" s="79">
        <f t="shared" si="551"/>
        <v>38.246600000000001</v>
      </c>
      <c r="H496" s="80"/>
      <c r="I496" s="78"/>
      <c r="J496" s="79"/>
      <c r="K496" s="79"/>
      <c r="M496" s="76">
        <f t="shared" si="505"/>
        <v>42909</v>
      </c>
      <c r="N496" s="76">
        <v>42913</v>
      </c>
      <c r="O496" s="77" t="s">
        <v>170</v>
      </c>
      <c r="P496" s="78">
        <v>32.44</v>
      </c>
      <c r="Q496" s="79">
        <f t="shared" si="549"/>
        <v>6.1635999999999997</v>
      </c>
      <c r="R496" s="79">
        <f t="shared" si="552"/>
        <v>38.6036</v>
      </c>
      <c r="S496" s="129"/>
      <c r="T496" s="76">
        <f t="shared" si="507"/>
        <v>42909</v>
      </c>
      <c r="U496" s="76">
        <v>42913</v>
      </c>
      <c r="V496" s="77" t="s">
        <v>171</v>
      </c>
      <c r="W496" s="78">
        <v>34.51</v>
      </c>
      <c r="X496" s="79">
        <f t="shared" si="550"/>
        <v>6.5568999999999997</v>
      </c>
      <c r="Y496" s="79">
        <f t="shared" si="553"/>
        <v>41.066899999999997</v>
      </c>
      <c r="AA496" s="57"/>
      <c r="AB496" s="58"/>
      <c r="AC496" s="59"/>
      <c r="AD496" s="59"/>
    </row>
    <row r="497" spans="1:30" ht="57">
      <c r="A497" s="76">
        <f t="shared" si="547"/>
        <v>42914</v>
      </c>
      <c r="B497" s="76">
        <v>42915</v>
      </c>
      <c r="C497" s="77" t="s">
        <v>169</v>
      </c>
      <c r="D497" s="78">
        <v>33.15</v>
      </c>
      <c r="E497" s="79">
        <f t="shared" si="548"/>
        <v>6.2984999999999998</v>
      </c>
      <c r="F497" s="79">
        <f t="shared" si="551"/>
        <v>39.448499999999996</v>
      </c>
      <c r="H497" s="80"/>
      <c r="I497" s="78"/>
      <c r="J497" s="79"/>
      <c r="K497" s="79"/>
      <c r="M497" s="76">
        <f t="shared" si="505"/>
        <v>42914</v>
      </c>
      <c r="N497" s="76">
        <v>42915</v>
      </c>
      <c r="O497" s="77" t="s">
        <v>170</v>
      </c>
      <c r="P497" s="78">
        <v>33.449999999999996</v>
      </c>
      <c r="Q497" s="79">
        <f t="shared" si="549"/>
        <v>6.3554999999999993</v>
      </c>
      <c r="R497" s="79">
        <f t="shared" si="552"/>
        <v>39.805499999999995</v>
      </c>
      <c r="S497" s="129"/>
      <c r="T497" s="76">
        <f t="shared" si="507"/>
        <v>42914</v>
      </c>
      <c r="U497" s="76">
        <v>42915</v>
      </c>
      <c r="V497" s="77" t="s">
        <v>171</v>
      </c>
      <c r="W497" s="78">
        <v>35.519999999999996</v>
      </c>
      <c r="X497" s="79">
        <f t="shared" si="550"/>
        <v>6.7487999999999992</v>
      </c>
      <c r="Y497" s="79">
        <f t="shared" si="553"/>
        <v>42.268799999999999</v>
      </c>
      <c r="AA497" s="57"/>
      <c r="AB497" s="58"/>
      <c r="AC497" s="59"/>
      <c r="AD497" s="59"/>
    </row>
    <row r="498" spans="1:30" ht="57">
      <c r="A498" s="76">
        <f t="shared" ref="A498:A504" si="554">+B497+1</f>
        <v>42916</v>
      </c>
      <c r="B498" s="76">
        <v>42916</v>
      </c>
      <c r="C498" s="77" t="s">
        <v>169</v>
      </c>
      <c r="D498" s="78">
        <v>34.630000000000003</v>
      </c>
      <c r="E498" s="79">
        <f t="shared" ref="E498:E504" si="555">+D498*19%</f>
        <v>6.5797000000000008</v>
      </c>
      <c r="F498" s="79">
        <f t="shared" si="551"/>
        <v>41.209700000000005</v>
      </c>
      <c r="H498" s="80"/>
      <c r="I498" s="78"/>
      <c r="J498" s="79"/>
      <c r="K498" s="79"/>
      <c r="M498" s="76">
        <f t="shared" si="505"/>
        <v>42916</v>
      </c>
      <c r="N498" s="76">
        <v>42916</v>
      </c>
      <c r="O498" s="77" t="s">
        <v>170</v>
      </c>
      <c r="P498" s="78">
        <v>34.93</v>
      </c>
      <c r="Q498" s="79">
        <f t="shared" ref="Q498:Q504" si="556">+P498*19%</f>
        <v>6.6367000000000003</v>
      </c>
      <c r="R498" s="79">
        <f t="shared" si="552"/>
        <v>41.566699999999997</v>
      </c>
      <c r="S498" s="129"/>
      <c r="T498" s="76">
        <f t="shared" si="507"/>
        <v>42916</v>
      </c>
      <c r="U498" s="76">
        <v>42916</v>
      </c>
      <c r="V498" s="77" t="s">
        <v>171</v>
      </c>
      <c r="W498" s="78">
        <v>37</v>
      </c>
      <c r="X498" s="79">
        <f t="shared" ref="X498:X504" si="557">+W498*19%</f>
        <v>7.03</v>
      </c>
      <c r="Y498" s="79">
        <f t="shared" si="553"/>
        <v>44.03</v>
      </c>
      <c r="AA498" s="57"/>
      <c r="AB498" s="58"/>
      <c r="AC498" s="59"/>
      <c r="AD498" s="59"/>
    </row>
    <row r="499" spans="1:30" ht="57">
      <c r="A499" s="76">
        <f t="shared" si="554"/>
        <v>42917</v>
      </c>
      <c r="B499" s="76">
        <v>42920</v>
      </c>
      <c r="C499" s="77" t="s">
        <v>174</v>
      </c>
      <c r="D499" s="78">
        <v>37.39</v>
      </c>
      <c r="E499" s="79">
        <f t="shared" si="555"/>
        <v>7.1040999999999999</v>
      </c>
      <c r="F499" s="79">
        <f t="shared" si="551"/>
        <v>44.494100000000003</v>
      </c>
      <c r="H499" s="80"/>
      <c r="I499" s="78"/>
      <c r="J499" s="79"/>
      <c r="K499" s="79"/>
      <c r="M499" s="76">
        <f t="shared" si="505"/>
        <v>42917</v>
      </c>
      <c r="N499" s="76">
        <v>42920</v>
      </c>
      <c r="O499" s="77" t="s">
        <v>175</v>
      </c>
      <c r="P499" s="78">
        <v>35.81</v>
      </c>
      <c r="Q499" s="79">
        <f t="shared" si="556"/>
        <v>6.8039000000000005</v>
      </c>
      <c r="R499" s="79">
        <f t="shared" si="552"/>
        <v>42.613900000000001</v>
      </c>
      <c r="S499" s="129"/>
      <c r="T499" s="76">
        <f t="shared" si="507"/>
        <v>42917</v>
      </c>
      <c r="U499" s="76">
        <v>42920</v>
      </c>
      <c r="V499" s="77" t="s">
        <v>176</v>
      </c>
      <c r="W499" s="78">
        <v>39.040000000000006</v>
      </c>
      <c r="X499" s="79">
        <f t="shared" si="557"/>
        <v>7.4176000000000011</v>
      </c>
      <c r="Y499" s="79">
        <f t="shared" si="553"/>
        <v>46.457600000000006</v>
      </c>
      <c r="AA499" s="57"/>
      <c r="AB499" s="58"/>
      <c r="AC499" s="59"/>
      <c r="AD499" s="59"/>
    </row>
    <row r="500" spans="1:30" ht="57">
      <c r="A500" s="76">
        <f t="shared" si="554"/>
        <v>42921</v>
      </c>
      <c r="B500" s="76">
        <v>42922</v>
      </c>
      <c r="C500" s="77" t="s">
        <v>174</v>
      </c>
      <c r="D500" s="78">
        <v>39.76</v>
      </c>
      <c r="E500" s="79">
        <f t="shared" si="555"/>
        <v>7.5543999999999993</v>
      </c>
      <c r="F500" s="79">
        <f t="shared" ref="F500:F505" si="558">+D500+E500</f>
        <v>47.314399999999999</v>
      </c>
      <c r="H500" s="80"/>
      <c r="I500" s="78"/>
      <c r="J500" s="79"/>
      <c r="K500" s="79"/>
      <c r="M500" s="76">
        <f t="shared" si="505"/>
        <v>42921</v>
      </c>
      <c r="N500" s="76">
        <v>42922</v>
      </c>
      <c r="O500" s="77" t="s">
        <v>175</v>
      </c>
      <c r="P500" s="78">
        <v>38.18</v>
      </c>
      <c r="Q500" s="79">
        <f t="shared" si="556"/>
        <v>7.2542</v>
      </c>
      <c r="R500" s="79">
        <f t="shared" ref="R500:R505" si="559">+P500+Q500</f>
        <v>45.434199999999997</v>
      </c>
      <c r="S500" s="129"/>
      <c r="T500" s="76">
        <f t="shared" si="507"/>
        <v>42921</v>
      </c>
      <c r="U500" s="76">
        <v>42922</v>
      </c>
      <c r="V500" s="77" t="s">
        <v>176</v>
      </c>
      <c r="W500" s="78">
        <v>41.41</v>
      </c>
      <c r="X500" s="79">
        <f t="shared" si="557"/>
        <v>7.8678999999999997</v>
      </c>
      <c r="Y500" s="79">
        <f t="shared" ref="Y500:Y505" si="560">+W500+X500</f>
        <v>49.277899999999995</v>
      </c>
      <c r="AA500" s="57"/>
      <c r="AB500" s="58"/>
      <c r="AC500" s="59"/>
      <c r="AD500" s="59"/>
    </row>
    <row r="501" spans="1:30" ht="57">
      <c r="A501" s="76">
        <f t="shared" si="554"/>
        <v>42923</v>
      </c>
      <c r="B501" s="76">
        <v>42926</v>
      </c>
      <c r="C501" s="77" t="s">
        <v>174</v>
      </c>
      <c r="D501" s="78">
        <v>37.869999999999997</v>
      </c>
      <c r="E501" s="79">
        <f t="shared" si="555"/>
        <v>7.1952999999999996</v>
      </c>
      <c r="F501" s="79">
        <f t="shared" si="558"/>
        <v>45.065299999999993</v>
      </c>
      <c r="H501" s="80"/>
      <c r="I501" s="78"/>
      <c r="J501" s="79"/>
      <c r="K501" s="79"/>
      <c r="M501" s="76">
        <f t="shared" si="505"/>
        <v>42923</v>
      </c>
      <c r="N501" s="76">
        <v>42926</v>
      </c>
      <c r="O501" s="77" t="s">
        <v>175</v>
      </c>
      <c r="P501" s="78">
        <v>36.29</v>
      </c>
      <c r="Q501" s="79">
        <f t="shared" si="556"/>
        <v>6.8951000000000002</v>
      </c>
      <c r="R501" s="79">
        <f t="shared" si="559"/>
        <v>43.185099999999998</v>
      </c>
      <c r="S501" s="129"/>
      <c r="T501" s="76">
        <f t="shared" si="507"/>
        <v>42923</v>
      </c>
      <c r="U501" s="76">
        <v>42926</v>
      </c>
      <c r="V501" s="77" t="s">
        <v>176</v>
      </c>
      <c r="W501" s="78">
        <v>39.519999999999996</v>
      </c>
      <c r="X501" s="79">
        <f t="shared" si="557"/>
        <v>7.508799999999999</v>
      </c>
      <c r="Y501" s="79">
        <f t="shared" si="560"/>
        <v>47.028799999999997</v>
      </c>
      <c r="AA501" s="57"/>
      <c r="AB501" s="58"/>
      <c r="AC501" s="59"/>
      <c r="AD501" s="59"/>
    </row>
    <row r="502" spans="1:30" ht="57">
      <c r="A502" s="76">
        <f t="shared" si="554"/>
        <v>42927</v>
      </c>
      <c r="B502" s="76">
        <v>42929</v>
      </c>
      <c r="C502" s="77" t="s">
        <v>174</v>
      </c>
      <c r="D502" s="78">
        <v>36.79</v>
      </c>
      <c r="E502" s="79">
        <f t="shared" si="555"/>
        <v>6.9901</v>
      </c>
      <c r="F502" s="79">
        <f t="shared" si="558"/>
        <v>43.780099999999997</v>
      </c>
      <c r="H502" s="80"/>
      <c r="I502" s="78"/>
      <c r="J502" s="79"/>
      <c r="K502" s="79"/>
      <c r="M502" s="76">
        <f t="shared" si="505"/>
        <v>42927</v>
      </c>
      <c r="N502" s="76">
        <v>42929</v>
      </c>
      <c r="O502" s="77" t="s">
        <v>175</v>
      </c>
      <c r="P502" s="78">
        <v>35.21</v>
      </c>
      <c r="Q502" s="79">
        <f t="shared" si="556"/>
        <v>6.6899000000000006</v>
      </c>
      <c r="R502" s="79">
        <f t="shared" si="559"/>
        <v>41.899900000000002</v>
      </c>
      <c r="S502" s="129"/>
      <c r="T502" s="76">
        <f t="shared" si="507"/>
        <v>42927</v>
      </c>
      <c r="U502" s="76">
        <v>42929</v>
      </c>
      <c r="V502" s="77" t="s">
        <v>176</v>
      </c>
      <c r="W502" s="78">
        <v>38.44</v>
      </c>
      <c r="X502" s="79">
        <f t="shared" si="557"/>
        <v>7.3035999999999994</v>
      </c>
      <c r="Y502" s="79">
        <f t="shared" si="560"/>
        <v>45.743600000000001</v>
      </c>
      <c r="AA502" s="57"/>
      <c r="AB502" s="58"/>
      <c r="AC502" s="59"/>
      <c r="AD502" s="59"/>
    </row>
    <row r="503" spans="1:30" ht="57">
      <c r="A503" s="76">
        <f t="shared" si="554"/>
        <v>42930</v>
      </c>
      <c r="B503" s="76">
        <v>42933</v>
      </c>
      <c r="C503" s="77" t="s">
        <v>174</v>
      </c>
      <c r="D503" s="78">
        <v>37.82</v>
      </c>
      <c r="E503" s="79">
        <f t="shared" si="555"/>
        <v>7.1858000000000004</v>
      </c>
      <c r="F503" s="79">
        <f t="shared" si="558"/>
        <v>45.005800000000001</v>
      </c>
      <c r="H503" s="80"/>
      <c r="I503" s="78"/>
      <c r="J503" s="79"/>
      <c r="K503" s="79"/>
      <c r="M503" s="76">
        <f t="shared" si="505"/>
        <v>42930</v>
      </c>
      <c r="N503" s="76">
        <v>42933</v>
      </c>
      <c r="O503" s="77" t="s">
        <v>175</v>
      </c>
      <c r="P503" s="78">
        <v>36.24</v>
      </c>
      <c r="Q503" s="79">
        <f t="shared" si="556"/>
        <v>6.8856000000000002</v>
      </c>
      <c r="R503" s="79">
        <f t="shared" si="559"/>
        <v>43.125600000000006</v>
      </c>
      <c r="S503" s="129"/>
      <c r="T503" s="76">
        <f t="shared" si="507"/>
        <v>42930</v>
      </c>
      <c r="U503" s="76">
        <v>42933</v>
      </c>
      <c r="V503" s="77" t="s">
        <v>176</v>
      </c>
      <c r="W503" s="78">
        <v>39.47</v>
      </c>
      <c r="X503" s="79">
        <f t="shared" si="557"/>
        <v>7.4992999999999999</v>
      </c>
      <c r="Y503" s="79">
        <f t="shared" si="560"/>
        <v>46.969299999999997</v>
      </c>
      <c r="AA503" s="57"/>
      <c r="AB503" s="58"/>
      <c r="AC503" s="59"/>
      <c r="AD503" s="59"/>
    </row>
    <row r="504" spans="1:30" ht="57">
      <c r="A504" s="76">
        <f t="shared" si="554"/>
        <v>42934</v>
      </c>
      <c r="B504" s="76">
        <v>42935</v>
      </c>
      <c r="C504" s="77" t="s">
        <v>174</v>
      </c>
      <c r="D504" s="78">
        <v>38.989999999999995</v>
      </c>
      <c r="E504" s="79">
        <f t="shared" si="555"/>
        <v>7.4080999999999992</v>
      </c>
      <c r="F504" s="79">
        <f t="shared" si="558"/>
        <v>46.398099999999992</v>
      </c>
      <c r="H504" s="80"/>
      <c r="I504" s="78"/>
      <c r="J504" s="79"/>
      <c r="K504" s="79"/>
      <c r="M504" s="76">
        <f t="shared" si="505"/>
        <v>42934</v>
      </c>
      <c r="N504" s="76">
        <v>42935</v>
      </c>
      <c r="O504" s="77" t="s">
        <v>175</v>
      </c>
      <c r="P504" s="78">
        <v>37.409999999999997</v>
      </c>
      <c r="Q504" s="79">
        <f t="shared" si="556"/>
        <v>7.107899999999999</v>
      </c>
      <c r="R504" s="79">
        <f t="shared" si="559"/>
        <v>44.517899999999997</v>
      </c>
      <c r="S504" s="129"/>
      <c r="T504" s="76">
        <f t="shared" si="507"/>
        <v>42934</v>
      </c>
      <c r="U504" s="76">
        <v>42935</v>
      </c>
      <c r="V504" s="77" t="s">
        <v>176</v>
      </c>
      <c r="W504" s="78">
        <v>40.64</v>
      </c>
      <c r="X504" s="79">
        <f t="shared" si="557"/>
        <v>7.7216000000000005</v>
      </c>
      <c r="Y504" s="79">
        <f t="shared" si="560"/>
        <v>48.361600000000003</v>
      </c>
      <c r="AA504" s="57"/>
      <c r="AB504" s="58"/>
      <c r="AC504" s="59"/>
      <c r="AD504" s="59"/>
    </row>
    <row r="505" spans="1:30" ht="57">
      <c r="A505" s="76">
        <f t="shared" ref="A505:A511" si="561">+B504+1</f>
        <v>42936</v>
      </c>
      <c r="B505" s="76">
        <v>42940</v>
      </c>
      <c r="C505" s="77" t="s">
        <v>174</v>
      </c>
      <c r="D505" s="78">
        <v>38.92</v>
      </c>
      <c r="E505" s="79">
        <f t="shared" ref="E505:E511" si="562">+D505*19%</f>
        <v>7.3948</v>
      </c>
      <c r="F505" s="79">
        <f t="shared" si="558"/>
        <v>46.314800000000005</v>
      </c>
      <c r="H505" s="80"/>
      <c r="I505" s="78"/>
      <c r="J505" s="79"/>
      <c r="K505" s="79"/>
      <c r="M505" s="76">
        <f t="shared" si="505"/>
        <v>42936</v>
      </c>
      <c r="N505" s="76">
        <v>42940</v>
      </c>
      <c r="O505" s="77" t="s">
        <v>175</v>
      </c>
      <c r="P505" s="78">
        <v>37.340000000000003</v>
      </c>
      <c r="Q505" s="79">
        <f t="shared" ref="Q505:Q511" si="563">+P505*19%</f>
        <v>7.0946000000000007</v>
      </c>
      <c r="R505" s="79">
        <f t="shared" si="559"/>
        <v>44.434600000000003</v>
      </c>
      <c r="S505" s="129"/>
      <c r="T505" s="76">
        <f t="shared" si="507"/>
        <v>42936</v>
      </c>
      <c r="U505" s="76">
        <v>42940</v>
      </c>
      <c r="V505" s="77" t="s">
        <v>176</v>
      </c>
      <c r="W505" s="78">
        <v>40.570000000000007</v>
      </c>
      <c r="X505" s="79">
        <f t="shared" ref="X505:X511" si="564">+W505*19%</f>
        <v>7.7083000000000013</v>
      </c>
      <c r="Y505" s="79">
        <f t="shared" si="560"/>
        <v>48.278300000000009</v>
      </c>
      <c r="AA505" s="57"/>
      <c r="AB505" s="58"/>
      <c r="AC505" s="59"/>
      <c r="AD505" s="59"/>
    </row>
    <row r="506" spans="1:30" ht="57">
      <c r="A506" s="76">
        <f t="shared" si="561"/>
        <v>42941</v>
      </c>
      <c r="B506" s="76">
        <v>42943</v>
      </c>
      <c r="C506" s="77" t="s">
        <v>174</v>
      </c>
      <c r="D506" s="78">
        <v>38.14</v>
      </c>
      <c r="E506" s="79">
        <f t="shared" si="562"/>
        <v>7.2465999999999999</v>
      </c>
      <c r="F506" s="79">
        <f t="shared" ref="F506:F511" si="565">+D506+E506</f>
        <v>45.386600000000001</v>
      </c>
      <c r="H506" s="80"/>
      <c r="I506" s="78"/>
      <c r="J506" s="79"/>
      <c r="K506" s="79"/>
      <c r="M506" s="76">
        <f t="shared" si="505"/>
        <v>42941</v>
      </c>
      <c r="N506" s="76">
        <v>42943</v>
      </c>
      <c r="O506" s="77" t="s">
        <v>175</v>
      </c>
      <c r="P506" s="78">
        <v>36.56</v>
      </c>
      <c r="Q506" s="79">
        <f t="shared" si="563"/>
        <v>6.9464000000000006</v>
      </c>
      <c r="R506" s="79">
        <f t="shared" ref="R506:R511" si="566">+P506+Q506</f>
        <v>43.506399999999999</v>
      </c>
      <c r="S506" s="129"/>
      <c r="T506" s="76">
        <f t="shared" si="507"/>
        <v>42941</v>
      </c>
      <c r="U506" s="76">
        <v>42943</v>
      </c>
      <c r="V506" s="77" t="s">
        <v>176</v>
      </c>
      <c r="W506" s="78">
        <v>39.790000000000006</v>
      </c>
      <c r="X506" s="79">
        <f t="shared" si="564"/>
        <v>7.5601000000000012</v>
      </c>
      <c r="Y506" s="79">
        <f t="shared" ref="Y506:Y511" si="567">+W506+X506</f>
        <v>47.350100000000005</v>
      </c>
      <c r="AA506" s="57"/>
      <c r="AB506" s="58"/>
      <c r="AC506" s="59"/>
      <c r="AD506" s="59"/>
    </row>
    <row r="507" spans="1:30" ht="57">
      <c r="A507" s="76">
        <f t="shared" si="561"/>
        <v>42944</v>
      </c>
      <c r="B507" s="76">
        <v>42947</v>
      </c>
      <c r="C507" s="77" t="s">
        <v>174</v>
      </c>
      <c r="D507" s="78">
        <v>41.05</v>
      </c>
      <c r="E507" s="79">
        <f t="shared" si="562"/>
        <v>7.7994999999999992</v>
      </c>
      <c r="F507" s="79">
        <f t="shared" si="565"/>
        <v>48.849499999999999</v>
      </c>
      <c r="H507" s="80"/>
      <c r="I507" s="78"/>
      <c r="J507" s="79"/>
      <c r="K507" s="79"/>
      <c r="M507" s="76">
        <f t="shared" si="505"/>
        <v>42944</v>
      </c>
      <c r="N507" s="76">
        <v>42947</v>
      </c>
      <c r="O507" s="77" t="s">
        <v>175</v>
      </c>
      <c r="P507" s="78">
        <v>39.47</v>
      </c>
      <c r="Q507" s="79">
        <f t="shared" si="563"/>
        <v>7.4992999999999999</v>
      </c>
      <c r="R507" s="79">
        <f t="shared" si="566"/>
        <v>46.969299999999997</v>
      </c>
      <c r="S507" s="129"/>
      <c r="T507" s="76">
        <f t="shared" si="507"/>
        <v>42944</v>
      </c>
      <c r="U507" s="76">
        <v>42947</v>
      </c>
      <c r="V507" s="77" t="s">
        <v>176</v>
      </c>
      <c r="W507" s="78">
        <v>42.7</v>
      </c>
      <c r="X507" s="79">
        <f t="shared" si="564"/>
        <v>8.1130000000000013</v>
      </c>
      <c r="Y507" s="79">
        <f t="shared" si="567"/>
        <v>50.813000000000002</v>
      </c>
      <c r="AA507" s="57"/>
      <c r="AB507" s="58"/>
      <c r="AC507" s="59"/>
      <c r="AD507" s="59"/>
    </row>
    <row r="508" spans="1:30" ht="57">
      <c r="A508" s="76">
        <f t="shared" si="561"/>
        <v>42948</v>
      </c>
      <c r="B508" s="76">
        <v>42950</v>
      </c>
      <c r="C508" s="77" t="s">
        <v>174</v>
      </c>
      <c r="D508" s="78">
        <v>42.6</v>
      </c>
      <c r="E508" s="79">
        <f t="shared" si="562"/>
        <v>8.0940000000000012</v>
      </c>
      <c r="F508" s="79">
        <f t="shared" si="565"/>
        <v>50.694000000000003</v>
      </c>
      <c r="H508" s="80"/>
      <c r="I508" s="78"/>
      <c r="J508" s="79"/>
      <c r="K508" s="79"/>
      <c r="M508" s="76">
        <f t="shared" si="505"/>
        <v>42948</v>
      </c>
      <c r="N508" s="76">
        <v>42950</v>
      </c>
      <c r="O508" s="77" t="s">
        <v>175</v>
      </c>
      <c r="P508" s="78">
        <v>41.02</v>
      </c>
      <c r="Q508" s="79">
        <f t="shared" si="563"/>
        <v>7.7938000000000009</v>
      </c>
      <c r="R508" s="79">
        <f t="shared" si="566"/>
        <v>48.813800000000001</v>
      </c>
      <c r="S508" s="129"/>
      <c r="T508" s="76">
        <f t="shared" si="507"/>
        <v>42948</v>
      </c>
      <c r="U508" s="76">
        <v>42950</v>
      </c>
      <c r="V508" s="77" t="s">
        <v>176</v>
      </c>
      <c r="W508" s="78">
        <v>44.25</v>
      </c>
      <c r="X508" s="79">
        <f t="shared" si="564"/>
        <v>8.4075000000000006</v>
      </c>
      <c r="Y508" s="79">
        <f t="shared" si="567"/>
        <v>52.657499999999999</v>
      </c>
      <c r="AA508" s="57"/>
      <c r="AB508" s="58"/>
      <c r="AC508" s="59"/>
      <c r="AD508" s="59"/>
    </row>
    <row r="509" spans="1:30" ht="57">
      <c r="A509" s="76">
        <f t="shared" si="561"/>
        <v>42951</v>
      </c>
      <c r="B509" s="76">
        <v>42955</v>
      </c>
      <c r="C509" s="77" t="s">
        <v>174</v>
      </c>
      <c r="D509" s="78">
        <v>42.44</v>
      </c>
      <c r="E509" s="79">
        <f t="shared" si="562"/>
        <v>8.0635999999999992</v>
      </c>
      <c r="F509" s="79">
        <f t="shared" si="565"/>
        <v>50.503599999999999</v>
      </c>
      <c r="H509" s="80"/>
      <c r="I509" s="78"/>
      <c r="J509" s="79"/>
      <c r="K509" s="79"/>
      <c r="M509" s="76">
        <f t="shared" si="505"/>
        <v>42951</v>
      </c>
      <c r="N509" s="76">
        <v>42955</v>
      </c>
      <c r="O509" s="77" t="s">
        <v>175</v>
      </c>
      <c r="P509" s="78">
        <v>40.86</v>
      </c>
      <c r="Q509" s="79">
        <f t="shared" si="563"/>
        <v>7.7633999999999999</v>
      </c>
      <c r="R509" s="79">
        <f t="shared" si="566"/>
        <v>48.623399999999997</v>
      </c>
      <c r="S509" s="129"/>
      <c r="T509" s="76">
        <f t="shared" si="507"/>
        <v>42951</v>
      </c>
      <c r="U509" s="76">
        <v>42955</v>
      </c>
      <c r="V509" s="77" t="s">
        <v>176</v>
      </c>
      <c r="W509" s="78">
        <v>44.09</v>
      </c>
      <c r="X509" s="79">
        <f t="shared" si="564"/>
        <v>8.3771000000000004</v>
      </c>
      <c r="Y509" s="79">
        <f t="shared" si="567"/>
        <v>52.467100000000002</v>
      </c>
      <c r="AA509" s="57"/>
      <c r="AB509" s="58"/>
      <c r="AC509" s="59"/>
      <c r="AD509" s="59"/>
    </row>
    <row r="510" spans="1:30" ht="57">
      <c r="A510" s="76">
        <f t="shared" si="561"/>
        <v>42956</v>
      </c>
      <c r="B510" s="76">
        <v>42957</v>
      </c>
      <c r="C510" s="77" t="s">
        <v>174</v>
      </c>
      <c r="D510" s="78">
        <v>42.449999999999996</v>
      </c>
      <c r="E510" s="79">
        <f t="shared" si="562"/>
        <v>8.0655000000000001</v>
      </c>
      <c r="F510" s="79">
        <f t="shared" si="565"/>
        <v>50.515499999999996</v>
      </c>
      <c r="H510" s="80"/>
      <c r="I510" s="78"/>
      <c r="J510" s="79"/>
      <c r="K510" s="79"/>
      <c r="M510" s="76">
        <f t="shared" si="505"/>
        <v>42956</v>
      </c>
      <c r="N510" s="76">
        <v>42957</v>
      </c>
      <c r="O510" s="77" t="s">
        <v>175</v>
      </c>
      <c r="P510" s="78">
        <v>40.869999999999997</v>
      </c>
      <c r="Q510" s="79">
        <f t="shared" si="563"/>
        <v>7.7652999999999999</v>
      </c>
      <c r="R510" s="79">
        <f t="shared" si="566"/>
        <v>48.635300000000001</v>
      </c>
      <c r="S510" s="129"/>
      <c r="T510" s="76">
        <f t="shared" si="507"/>
        <v>42956</v>
      </c>
      <c r="U510" s="76">
        <v>42957</v>
      </c>
      <c r="V510" s="77" t="s">
        <v>176</v>
      </c>
      <c r="W510" s="78">
        <v>44.099999999999994</v>
      </c>
      <c r="X510" s="79">
        <f t="shared" si="564"/>
        <v>8.3789999999999996</v>
      </c>
      <c r="Y510" s="79">
        <f t="shared" si="567"/>
        <v>52.478999999999992</v>
      </c>
      <c r="AA510" s="57"/>
      <c r="AB510" s="58"/>
      <c r="AC510" s="59"/>
      <c r="AD510" s="59"/>
    </row>
    <row r="511" spans="1:30" ht="57">
      <c r="A511" s="76">
        <f t="shared" si="561"/>
        <v>42958</v>
      </c>
      <c r="B511" s="76">
        <v>42961</v>
      </c>
      <c r="C511" s="77" t="s">
        <v>174</v>
      </c>
      <c r="D511" s="78">
        <v>42.78</v>
      </c>
      <c r="E511" s="79">
        <f t="shared" si="562"/>
        <v>8.1281999999999996</v>
      </c>
      <c r="F511" s="79">
        <f t="shared" si="565"/>
        <v>50.908200000000001</v>
      </c>
      <c r="H511" s="80"/>
      <c r="I511" s="78"/>
      <c r="J511" s="79"/>
      <c r="K511" s="79"/>
      <c r="M511" s="76">
        <f t="shared" si="505"/>
        <v>42958</v>
      </c>
      <c r="N511" s="76">
        <v>42961</v>
      </c>
      <c r="O511" s="77" t="s">
        <v>175</v>
      </c>
      <c r="P511" s="78">
        <v>41.2</v>
      </c>
      <c r="Q511" s="79">
        <f t="shared" si="563"/>
        <v>7.8280000000000003</v>
      </c>
      <c r="R511" s="79">
        <f t="shared" si="566"/>
        <v>49.028000000000006</v>
      </c>
      <c r="S511" s="129"/>
      <c r="T511" s="76">
        <f t="shared" si="507"/>
        <v>42958</v>
      </c>
      <c r="U511" s="76">
        <v>42961</v>
      </c>
      <c r="V511" s="77" t="s">
        <v>176</v>
      </c>
      <c r="W511" s="78">
        <v>44.430000000000007</v>
      </c>
      <c r="X511" s="79">
        <f t="shared" si="564"/>
        <v>8.4417000000000009</v>
      </c>
      <c r="Y511" s="79">
        <f t="shared" si="567"/>
        <v>52.871700000000004</v>
      </c>
      <c r="AA511" s="57"/>
      <c r="AB511" s="58"/>
      <c r="AC511" s="59"/>
      <c r="AD511" s="59"/>
    </row>
    <row r="512" spans="1:30" ht="57">
      <c r="A512" s="76">
        <f t="shared" ref="A512:A518" si="568">+B511+1</f>
        <v>42962</v>
      </c>
      <c r="B512" s="76">
        <v>42964</v>
      </c>
      <c r="C512" s="77" t="s">
        <v>174</v>
      </c>
      <c r="D512" s="78">
        <v>42.18</v>
      </c>
      <c r="E512" s="79">
        <f t="shared" ref="E512:E518" si="569">+D512*19%</f>
        <v>8.0142000000000007</v>
      </c>
      <c r="F512" s="79">
        <f t="shared" ref="F512:F517" si="570">+D512+E512</f>
        <v>50.194200000000002</v>
      </c>
      <c r="H512" s="80"/>
      <c r="I512" s="78"/>
      <c r="J512" s="79"/>
      <c r="K512" s="79"/>
      <c r="M512" s="76">
        <f t="shared" si="505"/>
        <v>42962</v>
      </c>
      <c r="N512" s="76">
        <v>42964</v>
      </c>
      <c r="O512" s="77" t="s">
        <v>175</v>
      </c>
      <c r="P512" s="78">
        <v>40.6</v>
      </c>
      <c r="Q512" s="79">
        <f t="shared" ref="Q512:Q518" si="571">+P512*19%</f>
        <v>7.7140000000000004</v>
      </c>
      <c r="R512" s="79">
        <f t="shared" ref="R512:R517" si="572">+P512+Q512</f>
        <v>48.314</v>
      </c>
      <c r="S512" s="129"/>
      <c r="T512" s="76">
        <f t="shared" si="507"/>
        <v>42962</v>
      </c>
      <c r="U512" s="76">
        <v>42964</v>
      </c>
      <c r="V512" s="77" t="s">
        <v>176</v>
      </c>
      <c r="W512" s="78">
        <v>43.83</v>
      </c>
      <c r="X512" s="79">
        <f t="shared" ref="X512:X518" si="573">+W512*19%</f>
        <v>8.3277000000000001</v>
      </c>
      <c r="Y512" s="79">
        <f t="shared" ref="Y512:Y517" si="574">+W512+X512</f>
        <v>52.157699999999998</v>
      </c>
      <c r="AA512" s="57"/>
      <c r="AB512" s="58"/>
      <c r="AC512" s="59"/>
      <c r="AD512" s="59"/>
    </row>
    <row r="513" spans="1:30" ht="57">
      <c r="A513" s="76">
        <f t="shared" si="568"/>
        <v>42965</v>
      </c>
      <c r="B513" s="76">
        <v>42969</v>
      </c>
      <c r="C513" s="77" t="s">
        <v>174</v>
      </c>
      <c r="D513" s="78">
        <v>40.35</v>
      </c>
      <c r="E513" s="79">
        <f t="shared" si="569"/>
        <v>7.6665000000000001</v>
      </c>
      <c r="F513" s="79">
        <f t="shared" si="570"/>
        <v>48.016500000000001</v>
      </c>
      <c r="H513" s="80"/>
      <c r="I513" s="78"/>
      <c r="J513" s="79"/>
      <c r="K513" s="79"/>
      <c r="M513" s="76">
        <f t="shared" si="505"/>
        <v>42965</v>
      </c>
      <c r="N513" s="76">
        <v>42969</v>
      </c>
      <c r="O513" s="77" t="s">
        <v>175</v>
      </c>
      <c r="P513" s="78">
        <v>38.770000000000003</v>
      </c>
      <c r="Q513" s="79">
        <f t="shared" si="571"/>
        <v>7.3663000000000007</v>
      </c>
      <c r="R513" s="79">
        <f t="shared" si="572"/>
        <v>46.136300000000006</v>
      </c>
      <c r="S513" s="129"/>
      <c r="T513" s="76">
        <f t="shared" si="507"/>
        <v>42965</v>
      </c>
      <c r="U513" s="76">
        <v>42969</v>
      </c>
      <c r="V513" s="77" t="s">
        <v>176</v>
      </c>
      <c r="W513" s="78">
        <v>42</v>
      </c>
      <c r="X513" s="79">
        <f t="shared" si="573"/>
        <v>7.98</v>
      </c>
      <c r="Y513" s="79">
        <f t="shared" si="574"/>
        <v>49.980000000000004</v>
      </c>
      <c r="AA513" s="57"/>
      <c r="AB513" s="58"/>
      <c r="AC513" s="59"/>
      <c r="AD513" s="59"/>
    </row>
    <row r="514" spans="1:30" ht="57">
      <c r="A514" s="76">
        <f t="shared" si="568"/>
        <v>42970</v>
      </c>
      <c r="B514" s="76">
        <v>42971</v>
      </c>
      <c r="C514" s="77" t="s">
        <v>174</v>
      </c>
      <c r="D514" s="78">
        <v>41.739999999999995</v>
      </c>
      <c r="E514" s="79">
        <f t="shared" si="569"/>
        <v>7.9305999999999992</v>
      </c>
      <c r="F514" s="79">
        <f t="shared" si="570"/>
        <v>49.670599999999993</v>
      </c>
      <c r="H514" s="80"/>
      <c r="I514" s="78"/>
      <c r="J514" s="79"/>
      <c r="K514" s="79"/>
      <c r="M514" s="76">
        <f t="shared" si="505"/>
        <v>42970</v>
      </c>
      <c r="N514" s="76">
        <v>42971</v>
      </c>
      <c r="O514" s="77" t="s">
        <v>175</v>
      </c>
      <c r="P514" s="78">
        <v>40.159999999999997</v>
      </c>
      <c r="Q514" s="79">
        <f t="shared" si="571"/>
        <v>7.6303999999999998</v>
      </c>
      <c r="R514" s="79">
        <f t="shared" si="572"/>
        <v>47.790399999999998</v>
      </c>
      <c r="S514" s="129"/>
      <c r="T514" s="76">
        <f t="shared" si="507"/>
        <v>42970</v>
      </c>
      <c r="U514" s="76">
        <v>42971</v>
      </c>
      <c r="V514" s="77" t="s">
        <v>176</v>
      </c>
      <c r="W514" s="78">
        <v>43.39</v>
      </c>
      <c r="X514" s="79">
        <f t="shared" si="573"/>
        <v>8.2440999999999995</v>
      </c>
      <c r="Y514" s="79">
        <f t="shared" si="574"/>
        <v>51.634100000000004</v>
      </c>
      <c r="AA514" s="57"/>
      <c r="AB514" s="58"/>
      <c r="AC514" s="59"/>
      <c r="AD514" s="59"/>
    </row>
    <row r="515" spans="1:30" ht="57">
      <c r="A515" s="76">
        <f t="shared" si="568"/>
        <v>42972</v>
      </c>
      <c r="B515" s="76">
        <v>42975</v>
      </c>
      <c r="C515" s="77" t="s">
        <v>174</v>
      </c>
      <c r="D515" s="78">
        <v>42.65</v>
      </c>
      <c r="E515" s="79">
        <f t="shared" si="569"/>
        <v>8.1035000000000004</v>
      </c>
      <c r="F515" s="79">
        <f t="shared" si="570"/>
        <v>50.753500000000003</v>
      </c>
      <c r="H515" s="80"/>
      <c r="I515" s="78"/>
      <c r="J515" s="79"/>
      <c r="K515" s="79"/>
      <c r="M515" s="76">
        <f t="shared" si="505"/>
        <v>42972</v>
      </c>
      <c r="N515" s="76">
        <v>42975</v>
      </c>
      <c r="O515" s="77" t="s">
        <v>175</v>
      </c>
      <c r="P515" s="78">
        <v>41.07</v>
      </c>
      <c r="Q515" s="79">
        <f t="shared" si="571"/>
        <v>7.8033000000000001</v>
      </c>
      <c r="R515" s="79">
        <f t="shared" si="572"/>
        <v>48.8733</v>
      </c>
      <c r="S515" s="129"/>
      <c r="T515" s="76">
        <f t="shared" si="507"/>
        <v>42972</v>
      </c>
      <c r="U515" s="76">
        <v>42975</v>
      </c>
      <c r="V515" s="77" t="s">
        <v>176</v>
      </c>
      <c r="W515" s="78">
        <v>44.3</v>
      </c>
      <c r="X515" s="79">
        <f t="shared" si="573"/>
        <v>8.4169999999999998</v>
      </c>
      <c r="Y515" s="79">
        <f t="shared" si="574"/>
        <v>52.716999999999999</v>
      </c>
      <c r="AA515" s="57"/>
      <c r="AB515" s="58"/>
      <c r="AC515" s="59"/>
      <c r="AD515" s="59"/>
    </row>
    <row r="516" spans="1:30" ht="57">
      <c r="A516" s="76">
        <f t="shared" si="568"/>
        <v>42976</v>
      </c>
      <c r="B516" s="76">
        <v>42978</v>
      </c>
      <c r="C516" s="77" t="s">
        <v>174</v>
      </c>
      <c r="D516" s="78">
        <v>42.489999999999995</v>
      </c>
      <c r="E516" s="79">
        <f t="shared" si="569"/>
        <v>8.0730999999999984</v>
      </c>
      <c r="F516" s="79">
        <f t="shared" si="570"/>
        <v>50.563099999999991</v>
      </c>
      <c r="H516" s="80"/>
      <c r="I516" s="78"/>
      <c r="J516" s="79"/>
      <c r="K516" s="79"/>
      <c r="M516" s="76">
        <f t="shared" ref="M516:M579" si="575">+N515+1</f>
        <v>42976</v>
      </c>
      <c r="N516" s="76">
        <v>42978</v>
      </c>
      <c r="O516" s="77" t="s">
        <v>175</v>
      </c>
      <c r="P516" s="78">
        <v>40.909999999999997</v>
      </c>
      <c r="Q516" s="79">
        <f t="shared" si="571"/>
        <v>7.772899999999999</v>
      </c>
      <c r="R516" s="79">
        <f t="shared" si="572"/>
        <v>48.682899999999997</v>
      </c>
      <c r="S516" s="129"/>
      <c r="T516" s="76">
        <f t="shared" ref="T516:T579" si="576">+U515+1</f>
        <v>42976</v>
      </c>
      <c r="U516" s="76">
        <v>42978</v>
      </c>
      <c r="V516" s="77" t="s">
        <v>176</v>
      </c>
      <c r="W516" s="78">
        <v>44.14</v>
      </c>
      <c r="X516" s="79">
        <f t="shared" si="573"/>
        <v>8.3865999999999996</v>
      </c>
      <c r="Y516" s="79">
        <f t="shared" si="574"/>
        <v>52.526600000000002</v>
      </c>
      <c r="AA516" s="57"/>
      <c r="AB516" s="58"/>
      <c r="AC516" s="59"/>
      <c r="AD516" s="59"/>
    </row>
    <row r="517" spans="1:30" ht="57">
      <c r="A517" s="76">
        <f t="shared" si="568"/>
        <v>42979</v>
      </c>
      <c r="B517" s="76">
        <v>42982</v>
      </c>
      <c r="C517" s="77" t="s">
        <v>174</v>
      </c>
      <c r="D517" s="78">
        <v>40.94</v>
      </c>
      <c r="E517" s="79">
        <f t="shared" si="569"/>
        <v>7.7786</v>
      </c>
      <c r="F517" s="79">
        <f t="shared" si="570"/>
        <v>48.718599999999995</v>
      </c>
      <c r="H517" s="80"/>
      <c r="I517" s="78"/>
      <c r="J517" s="79"/>
      <c r="K517" s="79"/>
      <c r="M517" s="76">
        <f t="shared" si="575"/>
        <v>42979</v>
      </c>
      <c r="N517" s="76">
        <v>42982</v>
      </c>
      <c r="O517" s="77" t="s">
        <v>175</v>
      </c>
      <c r="P517" s="78">
        <v>39.36</v>
      </c>
      <c r="Q517" s="79">
        <f t="shared" si="571"/>
        <v>7.4783999999999997</v>
      </c>
      <c r="R517" s="79">
        <f t="shared" si="572"/>
        <v>46.8384</v>
      </c>
      <c r="S517" s="129"/>
      <c r="T517" s="76">
        <f t="shared" si="576"/>
        <v>42979</v>
      </c>
      <c r="U517" s="76">
        <v>42982</v>
      </c>
      <c r="V517" s="77" t="s">
        <v>176</v>
      </c>
      <c r="W517" s="78">
        <v>42.59</v>
      </c>
      <c r="X517" s="79">
        <f t="shared" si="573"/>
        <v>8.0921000000000003</v>
      </c>
      <c r="Y517" s="79">
        <f t="shared" si="574"/>
        <v>50.682100000000005</v>
      </c>
      <c r="AA517" s="57"/>
      <c r="AB517" s="58"/>
      <c r="AC517" s="59"/>
      <c r="AD517" s="59"/>
    </row>
    <row r="518" spans="1:30" ht="57">
      <c r="A518" s="76">
        <f t="shared" si="568"/>
        <v>42983</v>
      </c>
      <c r="B518" s="76">
        <v>42985</v>
      </c>
      <c r="C518" s="77" t="s">
        <v>174</v>
      </c>
      <c r="D518" s="78">
        <v>42.83</v>
      </c>
      <c r="E518" s="79">
        <f t="shared" si="569"/>
        <v>8.1377000000000006</v>
      </c>
      <c r="F518" s="79">
        <f t="shared" ref="F518:F523" si="577">+D518+E518</f>
        <v>50.967700000000001</v>
      </c>
      <c r="H518" s="80"/>
      <c r="I518" s="78"/>
      <c r="J518" s="79"/>
      <c r="K518" s="79"/>
      <c r="M518" s="76">
        <f t="shared" si="575"/>
        <v>42983</v>
      </c>
      <c r="N518" s="76">
        <v>42985</v>
      </c>
      <c r="O518" s="77" t="s">
        <v>175</v>
      </c>
      <c r="P518" s="78">
        <v>41.25</v>
      </c>
      <c r="Q518" s="79">
        <f t="shared" si="571"/>
        <v>7.8375000000000004</v>
      </c>
      <c r="R518" s="79">
        <f t="shared" ref="R518:R523" si="578">+P518+Q518</f>
        <v>49.087499999999999</v>
      </c>
      <c r="S518" s="129"/>
      <c r="T518" s="76">
        <f t="shared" si="576"/>
        <v>42983</v>
      </c>
      <c r="U518" s="76">
        <v>42985</v>
      </c>
      <c r="V518" s="77" t="s">
        <v>176</v>
      </c>
      <c r="W518" s="78">
        <v>44.480000000000004</v>
      </c>
      <c r="X518" s="79">
        <f t="shared" si="573"/>
        <v>8.4512</v>
      </c>
      <c r="Y518" s="79">
        <f t="shared" ref="Y518:Y523" si="579">+W518+X518</f>
        <v>52.931200000000004</v>
      </c>
      <c r="AA518" s="57"/>
      <c r="AB518" s="58"/>
      <c r="AC518" s="59"/>
      <c r="AD518" s="59"/>
    </row>
    <row r="519" spans="1:30" ht="57">
      <c r="A519" s="76">
        <f t="shared" ref="A519:A525" si="580">+B518+1</f>
        <v>42986</v>
      </c>
      <c r="B519" s="76">
        <v>42989</v>
      </c>
      <c r="C519" s="77" t="s">
        <v>174</v>
      </c>
      <c r="D519" s="78">
        <v>44.28</v>
      </c>
      <c r="E519" s="79">
        <f t="shared" ref="E519:E525" si="581">+D519*19%</f>
        <v>8.4131999999999998</v>
      </c>
      <c r="F519" s="79">
        <f t="shared" si="577"/>
        <v>52.693200000000004</v>
      </c>
      <c r="H519" s="80"/>
      <c r="I519" s="78"/>
      <c r="J519" s="79"/>
      <c r="K519" s="79"/>
      <c r="M519" s="76">
        <f t="shared" si="575"/>
        <v>42986</v>
      </c>
      <c r="N519" s="76">
        <v>42989</v>
      </c>
      <c r="O519" s="77" t="s">
        <v>175</v>
      </c>
      <c r="P519" s="78">
        <v>42.7</v>
      </c>
      <c r="Q519" s="79">
        <f t="shared" ref="Q519:Q525" si="582">+P519*19%</f>
        <v>8.1130000000000013</v>
      </c>
      <c r="R519" s="79">
        <f t="shared" si="578"/>
        <v>50.813000000000002</v>
      </c>
      <c r="S519" s="129"/>
      <c r="T519" s="76">
        <f t="shared" si="576"/>
        <v>42986</v>
      </c>
      <c r="U519" s="76">
        <v>42989</v>
      </c>
      <c r="V519" s="77" t="s">
        <v>176</v>
      </c>
      <c r="W519" s="78">
        <v>45.930000000000007</v>
      </c>
      <c r="X519" s="79">
        <f t="shared" ref="X519:X525" si="583">+W519*19%</f>
        <v>8.726700000000001</v>
      </c>
      <c r="Y519" s="79">
        <f t="shared" si="579"/>
        <v>54.656700000000008</v>
      </c>
      <c r="AA519" s="57"/>
      <c r="AB519" s="58"/>
      <c r="AC519" s="59"/>
      <c r="AD519" s="59"/>
    </row>
    <row r="520" spans="1:30" ht="57">
      <c r="A520" s="76">
        <f t="shared" si="580"/>
        <v>42990</v>
      </c>
      <c r="B520" s="76">
        <v>42992</v>
      </c>
      <c r="C520" s="77" t="s">
        <v>174</v>
      </c>
      <c r="D520" s="78">
        <v>43.86</v>
      </c>
      <c r="E520" s="79">
        <f t="shared" si="581"/>
        <v>8.3333999999999993</v>
      </c>
      <c r="F520" s="79">
        <f t="shared" si="577"/>
        <v>52.193399999999997</v>
      </c>
      <c r="H520" s="80"/>
      <c r="I520" s="78"/>
      <c r="J520" s="79"/>
      <c r="K520" s="79"/>
      <c r="M520" s="76">
        <f t="shared" si="575"/>
        <v>42990</v>
      </c>
      <c r="N520" s="76">
        <v>42992</v>
      </c>
      <c r="O520" s="77" t="s">
        <v>175</v>
      </c>
      <c r="P520" s="78">
        <v>42.28</v>
      </c>
      <c r="Q520" s="79">
        <f t="shared" si="582"/>
        <v>8.0332000000000008</v>
      </c>
      <c r="R520" s="79">
        <f t="shared" si="578"/>
        <v>50.313200000000002</v>
      </c>
      <c r="S520" s="129"/>
      <c r="T520" s="76">
        <f t="shared" si="576"/>
        <v>42990</v>
      </c>
      <c r="U520" s="76">
        <v>42992</v>
      </c>
      <c r="V520" s="77" t="s">
        <v>176</v>
      </c>
      <c r="W520" s="78">
        <v>45.510000000000005</v>
      </c>
      <c r="X520" s="79">
        <f t="shared" si="583"/>
        <v>8.6469000000000005</v>
      </c>
      <c r="Y520" s="79">
        <f t="shared" si="579"/>
        <v>54.156900000000007</v>
      </c>
      <c r="AA520" s="57"/>
      <c r="AB520" s="58"/>
      <c r="AC520" s="59"/>
      <c r="AD520" s="59"/>
    </row>
    <row r="521" spans="1:30" ht="57">
      <c r="A521" s="76">
        <f t="shared" si="580"/>
        <v>42993</v>
      </c>
      <c r="B521" s="76">
        <v>42996</v>
      </c>
      <c r="C521" s="77" t="s">
        <v>174</v>
      </c>
      <c r="D521" s="78">
        <v>45.239999999999995</v>
      </c>
      <c r="E521" s="79">
        <f t="shared" si="581"/>
        <v>8.5955999999999992</v>
      </c>
      <c r="F521" s="79">
        <f t="shared" si="577"/>
        <v>53.835599999999992</v>
      </c>
      <c r="H521" s="80"/>
      <c r="I521" s="78"/>
      <c r="J521" s="79"/>
      <c r="K521" s="79"/>
      <c r="M521" s="76">
        <f t="shared" si="575"/>
        <v>42993</v>
      </c>
      <c r="N521" s="76">
        <v>42996</v>
      </c>
      <c r="O521" s="77" t="s">
        <v>175</v>
      </c>
      <c r="P521" s="78">
        <v>43.66</v>
      </c>
      <c r="Q521" s="79">
        <f t="shared" si="582"/>
        <v>8.295399999999999</v>
      </c>
      <c r="R521" s="79">
        <f t="shared" si="578"/>
        <v>51.955399999999997</v>
      </c>
      <c r="S521" s="129"/>
      <c r="T521" s="76">
        <f t="shared" si="576"/>
        <v>42993</v>
      </c>
      <c r="U521" s="76">
        <v>42996</v>
      </c>
      <c r="V521" s="77" t="s">
        <v>176</v>
      </c>
      <c r="W521" s="78">
        <v>46.89</v>
      </c>
      <c r="X521" s="79">
        <f t="shared" si="583"/>
        <v>8.9091000000000005</v>
      </c>
      <c r="Y521" s="79">
        <f t="shared" si="579"/>
        <v>55.799100000000003</v>
      </c>
      <c r="AA521" s="57"/>
      <c r="AB521" s="58"/>
      <c r="AC521" s="59"/>
      <c r="AD521" s="59"/>
    </row>
    <row r="522" spans="1:30" ht="57">
      <c r="A522" s="76">
        <f t="shared" si="580"/>
        <v>42997</v>
      </c>
      <c r="B522" s="76">
        <v>42999</v>
      </c>
      <c r="C522" s="77" t="s">
        <v>174</v>
      </c>
      <c r="D522" s="78">
        <v>45.699999999999996</v>
      </c>
      <c r="E522" s="79">
        <f t="shared" si="581"/>
        <v>8.6829999999999998</v>
      </c>
      <c r="F522" s="79">
        <f t="shared" si="577"/>
        <v>54.382999999999996</v>
      </c>
      <c r="H522" s="80"/>
      <c r="I522" s="78"/>
      <c r="J522" s="79"/>
      <c r="K522" s="79"/>
      <c r="M522" s="76">
        <f t="shared" si="575"/>
        <v>42997</v>
      </c>
      <c r="N522" s="76">
        <v>42999</v>
      </c>
      <c r="O522" s="77" t="s">
        <v>175</v>
      </c>
      <c r="P522" s="78">
        <v>44.12</v>
      </c>
      <c r="Q522" s="79">
        <f t="shared" si="582"/>
        <v>8.3827999999999996</v>
      </c>
      <c r="R522" s="79">
        <f t="shared" si="578"/>
        <v>52.502799999999993</v>
      </c>
      <c r="S522" s="129"/>
      <c r="T522" s="76">
        <f t="shared" si="576"/>
        <v>42997</v>
      </c>
      <c r="U522" s="76">
        <v>42999</v>
      </c>
      <c r="V522" s="77" t="s">
        <v>176</v>
      </c>
      <c r="W522" s="78">
        <v>47.349999999999994</v>
      </c>
      <c r="X522" s="79">
        <f t="shared" si="583"/>
        <v>8.9964999999999993</v>
      </c>
      <c r="Y522" s="79">
        <f t="shared" si="579"/>
        <v>56.346499999999992</v>
      </c>
      <c r="AA522" s="57"/>
      <c r="AB522" s="58"/>
      <c r="AC522" s="59"/>
      <c r="AD522" s="59"/>
    </row>
    <row r="523" spans="1:30" ht="57">
      <c r="A523" s="76">
        <f t="shared" si="580"/>
        <v>43000</v>
      </c>
      <c r="B523" s="76">
        <v>43003</v>
      </c>
      <c r="C523" s="77" t="s">
        <v>174</v>
      </c>
      <c r="D523" s="78">
        <v>46.37</v>
      </c>
      <c r="E523" s="79">
        <f t="shared" si="581"/>
        <v>8.8102999999999998</v>
      </c>
      <c r="F523" s="79">
        <f t="shared" si="577"/>
        <v>55.180299999999995</v>
      </c>
      <c r="H523" s="80"/>
      <c r="I523" s="78"/>
      <c r="J523" s="79"/>
      <c r="K523" s="79"/>
      <c r="M523" s="76">
        <f t="shared" si="575"/>
        <v>43000</v>
      </c>
      <c r="N523" s="76">
        <v>43003</v>
      </c>
      <c r="O523" s="77" t="s">
        <v>175</v>
      </c>
      <c r="P523" s="78">
        <v>44.79</v>
      </c>
      <c r="Q523" s="79">
        <f t="shared" si="582"/>
        <v>8.5100999999999996</v>
      </c>
      <c r="R523" s="79">
        <f t="shared" si="578"/>
        <v>53.3001</v>
      </c>
      <c r="S523" s="129"/>
      <c r="T523" s="76">
        <f t="shared" si="576"/>
        <v>43000</v>
      </c>
      <c r="U523" s="76">
        <v>43003</v>
      </c>
      <c r="V523" s="77" t="s">
        <v>176</v>
      </c>
      <c r="W523" s="78">
        <v>48.019999999999996</v>
      </c>
      <c r="X523" s="79">
        <f t="shared" si="583"/>
        <v>9.1237999999999992</v>
      </c>
      <c r="Y523" s="79">
        <f t="shared" si="579"/>
        <v>57.143799999999999</v>
      </c>
      <c r="AA523" s="57"/>
      <c r="AB523" s="58"/>
      <c r="AC523" s="59"/>
      <c r="AD523" s="59"/>
    </row>
    <row r="524" spans="1:30" ht="57">
      <c r="A524" s="76">
        <f t="shared" si="580"/>
        <v>43004</v>
      </c>
      <c r="B524" s="76">
        <v>43006</v>
      </c>
      <c r="C524" s="77" t="s">
        <v>174</v>
      </c>
      <c r="D524" s="78">
        <v>46.94</v>
      </c>
      <c r="E524" s="79">
        <f t="shared" si="581"/>
        <v>8.9185999999999996</v>
      </c>
      <c r="F524" s="79">
        <f t="shared" ref="F524:F529" si="584">+D524+E524</f>
        <v>55.858599999999996</v>
      </c>
      <c r="H524" s="80"/>
      <c r="I524" s="78"/>
      <c r="J524" s="79"/>
      <c r="K524" s="79"/>
      <c r="M524" s="76">
        <f t="shared" si="575"/>
        <v>43004</v>
      </c>
      <c r="N524" s="76">
        <v>43006</v>
      </c>
      <c r="O524" s="77" t="s">
        <v>175</v>
      </c>
      <c r="P524" s="78">
        <v>45.36</v>
      </c>
      <c r="Q524" s="79">
        <f t="shared" si="582"/>
        <v>8.6183999999999994</v>
      </c>
      <c r="R524" s="79">
        <f t="shared" ref="R524:R529" si="585">+P524+Q524</f>
        <v>53.978400000000001</v>
      </c>
      <c r="S524" s="129"/>
      <c r="T524" s="76">
        <f t="shared" si="576"/>
        <v>43004</v>
      </c>
      <c r="U524" s="76">
        <v>43006</v>
      </c>
      <c r="V524" s="77" t="s">
        <v>176</v>
      </c>
      <c r="W524" s="78">
        <v>48.59</v>
      </c>
      <c r="X524" s="79">
        <f t="shared" si="583"/>
        <v>9.2321000000000009</v>
      </c>
      <c r="Y524" s="79">
        <f t="shared" ref="Y524:Y529" si="586">+W524+X524</f>
        <v>57.822100000000006</v>
      </c>
      <c r="AA524" s="57"/>
      <c r="AB524" s="58"/>
      <c r="AC524" s="59"/>
      <c r="AD524" s="59"/>
    </row>
    <row r="525" spans="1:30" ht="57">
      <c r="A525" s="76">
        <f t="shared" si="580"/>
        <v>43007</v>
      </c>
      <c r="B525" s="76">
        <v>43008</v>
      </c>
      <c r="C525" s="77" t="s">
        <v>174</v>
      </c>
      <c r="D525" s="78">
        <v>47.98</v>
      </c>
      <c r="E525" s="79">
        <f t="shared" si="581"/>
        <v>9.1161999999999992</v>
      </c>
      <c r="F525" s="79">
        <f t="shared" si="584"/>
        <v>57.096199999999996</v>
      </c>
      <c r="H525" s="80"/>
      <c r="I525" s="78"/>
      <c r="J525" s="79"/>
      <c r="K525" s="79"/>
      <c r="M525" s="76">
        <f t="shared" si="575"/>
        <v>43007</v>
      </c>
      <c r="N525" s="76">
        <v>43008</v>
      </c>
      <c r="O525" s="77" t="s">
        <v>175</v>
      </c>
      <c r="P525" s="78">
        <v>46.4</v>
      </c>
      <c r="Q525" s="79">
        <f t="shared" si="582"/>
        <v>8.8159999999999989</v>
      </c>
      <c r="R525" s="79">
        <f t="shared" si="585"/>
        <v>55.215999999999994</v>
      </c>
      <c r="S525" s="129"/>
      <c r="T525" s="76">
        <f t="shared" si="576"/>
        <v>43007</v>
      </c>
      <c r="U525" s="76">
        <v>43008</v>
      </c>
      <c r="V525" s="77" t="s">
        <v>176</v>
      </c>
      <c r="W525" s="78">
        <v>49.629999999999995</v>
      </c>
      <c r="X525" s="79">
        <f t="shared" si="583"/>
        <v>9.4296999999999986</v>
      </c>
      <c r="Y525" s="79">
        <f t="shared" si="586"/>
        <v>59.059699999999992</v>
      </c>
      <c r="AA525" s="57"/>
      <c r="AB525" s="58"/>
      <c r="AC525" s="59"/>
      <c r="AD525" s="59"/>
    </row>
    <row r="526" spans="1:30" ht="57">
      <c r="A526" s="76">
        <f t="shared" ref="A526:A532" si="587">+B525+1</f>
        <v>43009</v>
      </c>
      <c r="B526" s="76">
        <v>43010</v>
      </c>
      <c r="C526" s="77" t="s">
        <v>181</v>
      </c>
      <c r="D526" s="78">
        <v>49.23</v>
      </c>
      <c r="E526" s="79">
        <f t="shared" ref="E526:E532" si="588">+D526*19%</f>
        <v>9.3536999999999999</v>
      </c>
      <c r="F526" s="79">
        <f t="shared" si="584"/>
        <v>58.583699999999993</v>
      </c>
      <c r="H526" s="80"/>
      <c r="I526" s="78"/>
      <c r="J526" s="79"/>
      <c r="K526" s="79"/>
      <c r="M526" s="76">
        <f t="shared" si="575"/>
        <v>43009</v>
      </c>
      <c r="N526" s="76">
        <v>43010</v>
      </c>
      <c r="O526" s="77" t="s">
        <v>182</v>
      </c>
      <c r="P526" s="78">
        <v>48.03</v>
      </c>
      <c r="Q526" s="79">
        <f t="shared" ref="Q526:Q532" si="589">+P526*19%</f>
        <v>9.1257000000000001</v>
      </c>
      <c r="R526" s="79">
        <f t="shared" si="585"/>
        <v>57.155700000000003</v>
      </c>
      <c r="S526" s="129"/>
      <c r="T526" s="76">
        <f t="shared" si="576"/>
        <v>43009</v>
      </c>
      <c r="U526" s="76">
        <v>43010</v>
      </c>
      <c r="V526" s="77" t="s">
        <v>183</v>
      </c>
      <c r="W526" s="78">
        <v>50.97</v>
      </c>
      <c r="X526" s="79">
        <f t="shared" ref="X526:X532" si="590">+W526*19%</f>
        <v>9.6843000000000004</v>
      </c>
      <c r="Y526" s="79">
        <f t="shared" si="586"/>
        <v>60.654299999999999</v>
      </c>
      <c r="AA526" s="57"/>
      <c r="AB526" s="58"/>
      <c r="AC526" s="59"/>
      <c r="AD526" s="59"/>
    </row>
    <row r="527" spans="1:30" ht="57">
      <c r="A527" s="76">
        <f t="shared" si="587"/>
        <v>43011</v>
      </c>
      <c r="B527" s="76">
        <v>43013</v>
      </c>
      <c r="C527" s="77" t="s">
        <v>181</v>
      </c>
      <c r="D527" s="78">
        <v>48.87</v>
      </c>
      <c r="E527" s="79">
        <f t="shared" si="588"/>
        <v>9.2852999999999994</v>
      </c>
      <c r="F527" s="79">
        <f t="shared" si="584"/>
        <v>58.155299999999997</v>
      </c>
      <c r="H527" s="80"/>
      <c r="I527" s="78"/>
      <c r="J527" s="79"/>
      <c r="K527" s="79"/>
      <c r="M527" s="76">
        <f t="shared" si="575"/>
        <v>43011</v>
      </c>
      <c r="N527" s="76">
        <v>43013</v>
      </c>
      <c r="O527" s="77" t="s">
        <v>182</v>
      </c>
      <c r="P527" s="78">
        <v>47.67</v>
      </c>
      <c r="Q527" s="79">
        <f t="shared" si="589"/>
        <v>9.0572999999999997</v>
      </c>
      <c r="R527" s="79">
        <f t="shared" si="585"/>
        <v>56.7273</v>
      </c>
      <c r="S527" s="129"/>
      <c r="T527" s="76">
        <f t="shared" si="576"/>
        <v>43011</v>
      </c>
      <c r="U527" s="76">
        <v>43013</v>
      </c>
      <c r="V527" s="77" t="s">
        <v>183</v>
      </c>
      <c r="W527" s="78">
        <v>50.61</v>
      </c>
      <c r="X527" s="79">
        <f t="shared" si="590"/>
        <v>9.6158999999999999</v>
      </c>
      <c r="Y527" s="79">
        <f t="shared" si="586"/>
        <v>60.225899999999996</v>
      </c>
      <c r="AA527" s="57"/>
      <c r="AB527" s="58"/>
      <c r="AC527" s="59"/>
      <c r="AD527" s="59"/>
    </row>
    <row r="528" spans="1:30" ht="57">
      <c r="A528" s="76">
        <f t="shared" si="587"/>
        <v>43014</v>
      </c>
      <c r="B528" s="76">
        <v>43017</v>
      </c>
      <c r="C528" s="77" t="s">
        <v>181</v>
      </c>
      <c r="D528" s="78">
        <v>47.129999999999995</v>
      </c>
      <c r="E528" s="79">
        <f t="shared" si="588"/>
        <v>8.954699999999999</v>
      </c>
      <c r="F528" s="79">
        <f t="shared" si="584"/>
        <v>56.084699999999998</v>
      </c>
      <c r="H528" s="80"/>
      <c r="I528" s="78"/>
      <c r="J528" s="79"/>
      <c r="K528" s="79"/>
      <c r="M528" s="76">
        <f t="shared" si="575"/>
        <v>43014</v>
      </c>
      <c r="N528" s="76">
        <v>43017</v>
      </c>
      <c r="O528" s="77" t="s">
        <v>182</v>
      </c>
      <c r="P528" s="78">
        <v>45.93</v>
      </c>
      <c r="Q528" s="79">
        <f t="shared" si="589"/>
        <v>8.7266999999999992</v>
      </c>
      <c r="R528" s="79">
        <f t="shared" si="585"/>
        <v>54.656700000000001</v>
      </c>
      <c r="S528" s="129"/>
      <c r="T528" s="76">
        <f t="shared" si="576"/>
        <v>43014</v>
      </c>
      <c r="U528" s="76">
        <v>43017</v>
      </c>
      <c r="V528" s="77" t="s">
        <v>183</v>
      </c>
      <c r="W528" s="78">
        <v>48.87</v>
      </c>
      <c r="X528" s="79">
        <f t="shared" si="590"/>
        <v>9.2852999999999994</v>
      </c>
      <c r="Y528" s="79">
        <f t="shared" si="586"/>
        <v>58.155299999999997</v>
      </c>
      <c r="AA528" s="57"/>
      <c r="AB528" s="58"/>
      <c r="AC528" s="59"/>
      <c r="AD528" s="59"/>
    </row>
    <row r="529" spans="1:30" ht="57">
      <c r="A529" s="76">
        <f t="shared" si="587"/>
        <v>43018</v>
      </c>
      <c r="B529" s="76">
        <v>43020</v>
      </c>
      <c r="C529" s="77" t="s">
        <v>181</v>
      </c>
      <c r="D529" s="78">
        <v>46.949999999999996</v>
      </c>
      <c r="E529" s="79">
        <f t="shared" si="588"/>
        <v>8.9204999999999988</v>
      </c>
      <c r="F529" s="79">
        <f t="shared" si="584"/>
        <v>55.870499999999993</v>
      </c>
      <c r="H529" s="80"/>
      <c r="I529" s="78"/>
      <c r="J529" s="79"/>
      <c r="K529" s="79"/>
      <c r="M529" s="76">
        <f t="shared" si="575"/>
        <v>43018</v>
      </c>
      <c r="N529" s="76">
        <v>43020</v>
      </c>
      <c r="O529" s="77" t="s">
        <v>182</v>
      </c>
      <c r="P529" s="78">
        <v>45.75</v>
      </c>
      <c r="Q529" s="79">
        <f t="shared" si="589"/>
        <v>8.6925000000000008</v>
      </c>
      <c r="R529" s="79">
        <f t="shared" si="585"/>
        <v>54.442500000000003</v>
      </c>
      <c r="S529" s="129"/>
      <c r="T529" s="76">
        <f t="shared" si="576"/>
        <v>43018</v>
      </c>
      <c r="U529" s="76">
        <v>43020</v>
      </c>
      <c r="V529" s="77" t="s">
        <v>183</v>
      </c>
      <c r="W529" s="78">
        <v>48.69</v>
      </c>
      <c r="X529" s="79">
        <f t="shared" si="590"/>
        <v>9.2510999999999992</v>
      </c>
      <c r="Y529" s="79">
        <f t="shared" si="586"/>
        <v>57.941099999999999</v>
      </c>
      <c r="AA529" s="57"/>
      <c r="AB529" s="58"/>
      <c r="AC529" s="59"/>
      <c r="AD529" s="59"/>
    </row>
    <row r="530" spans="1:30" ht="57">
      <c r="A530" s="76">
        <f t="shared" si="587"/>
        <v>43021</v>
      </c>
      <c r="B530" s="76">
        <v>43025</v>
      </c>
      <c r="C530" s="77" t="s">
        <v>181</v>
      </c>
      <c r="D530" s="78">
        <v>48.269999999999996</v>
      </c>
      <c r="E530" s="79">
        <f t="shared" si="588"/>
        <v>9.1712999999999987</v>
      </c>
      <c r="F530" s="79">
        <f t="shared" ref="F530:F535" si="591">+D530+E530</f>
        <v>57.441299999999998</v>
      </c>
      <c r="H530" s="80"/>
      <c r="I530" s="78"/>
      <c r="J530" s="79"/>
      <c r="K530" s="79"/>
      <c r="M530" s="76">
        <f t="shared" si="575"/>
        <v>43021</v>
      </c>
      <c r="N530" s="76">
        <v>43025</v>
      </c>
      <c r="O530" s="77" t="s">
        <v>182</v>
      </c>
      <c r="P530" s="78">
        <v>47.07</v>
      </c>
      <c r="Q530" s="79">
        <f t="shared" si="589"/>
        <v>8.9433000000000007</v>
      </c>
      <c r="R530" s="79">
        <f t="shared" ref="R530:R535" si="592">+P530+Q530</f>
        <v>56.013300000000001</v>
      </c>
      <c r="S530" s="129"/>
      <c r="T530" s="76">
        <f t="shared" si="576"/>
        <v>43021</v>
      </c>
      <c r="U530" s="76">
        <v>43025</v>
      </c>
      <c r="V530" s="77" t="s">
        <v>183</v>
      </c>
      <c r="W530" s="78">
        <v>50.01</v>
      </c>
      <c r="X530" s="79">
        <f t="shared" si="590"/>
        <v>9.5018999999999991</v>
      </c>
      <c r="Y530" s="79">
        <f t="shared" ref="Y530:Y535" si="593">+W530+X530</f>
        <v>59.511899999999997</v>
      </c>
      <c r="AA530" s="57"/>
      <c r="AB530" s="58"/>
      <c r="AC530" s="59"/>
      <c r="AD530" s="59"/>
    </row>
    <row r="531" spans="1:30" ht="57">
      <c r="A531" s="76">
        <f t="shared" si="587"/>
        <v>43026</v>
      </c>
      <c r="B531" s="76">
        <v>43027</v>
      </c>
      <c r="C531" s="77" t="s">
        <v>181</v>
      </c>
      <c r="D531" s="78">
        <v>49.15</v>
      </c>
      <c r="E531" s="79">
        <f t="shared" si="588"/>
        <v>9.3384999999999998</v>
      </c>
      <c r="F531" s="79">
        <f t="shared" si="591"/>
        <v>58.488500000000002</v>
      </c>
      <c r="H531" s="80"/>
      <c r="I531" s="78"/>
      <c r="J531" s="79"/>
      <c r="K531" s="79"/>
      <c r="M531" s="76">
        <f t="shared" si="575"/>
        <v>43026</v>
      </c>
      <c r="N531" s="76">
        <v>43027</v>
      </c>
      <c r="O531" s="77" t="s">
        <v>182</v>
      </c>
      <c r="P531" s="78">
        <v>47.95</v>
      </c>
      <c r="Q531" s="79">
        <f t="shared" si="589"/>
        <v>9.1105</v>
      </c>
      <c r="R531" s="79">
        <f t="shared" si="592"/>
        <v>57.060500000000005</v>
      </c>
      <c r="S531" s="129"/>
      <c r="T531" s="76">
        <f t="shared" si="576"/>
        <v>43026</v>
      </c>
      <c r="U531" s="76">
        <v>43027</v>
      </c>
      <c r="V531" s="77" t="s">
        <v>183</v>
      </c>
      <c r="W531" s="78">
        <v>50.89</v>
      </c>
      <c r="X531" s="79">
        <f t="shared" si="590"/>
        <v>9.6691000000000003</v>
      </c>
      <c r="Y531" s="79">
        <f t="shared" si="593"/>
        <v>60.559100000000001</v>
      </c>
      <c r="AA531" s="57"/>
      <c r="AB531" s="58"/>
      <c r="AC531" s="59"/>
      <c r="AD531" s="59"/>
    </row>
    <row r="532" spans="1:30" ht="57">
      <c r="A532" s="76">
        <f t="shared" si="587"/>
        <v>43028</v>
      </c>
      <c r="B532" s="76">
        <v>43031</v>
      </c>
      <c r="C532" s="77" t="s">
        <v>181</v>
      </c>
      <c r="D532" s="78">
        <v>49.48</v>
      </c>
      <c r="E532" s="79">
        <f t="shared" si="588"/>
        <v>9.4011999999999993</v>
      </c>
      <c r="F532" s="79">
        <f t="shared" si="591"/>
        <v>58.881199999999993</v>
      </c>
      <c r="H532" s="80"/>
      <c r="I532" s="78"/>
      <c r="J532" s="79"/>
      <c r="K532" s="79"/>
      <c r="M532" s="76">
        <f t="shared" si="575"/>
        <v>43028</v>
      </c>
      <c r="N532" s="76">
        <v>43031</v>
      </c>
      <c r="O532" s="77" t="s">
        <v>182</v>
      </c>
      <c r="P532" s="78">
        <v>48.28</v>
      </c>
      <c r="Q532" s="79">
        <f t="shared" si="589"/>
        <v>9.1731999999999996</v>
      </c>
      <c r="R532" s="79">
        <f t="shared" si="592"/>
        <v>57.453200000000002</v>
      </c>
      <c r="S532" s="129"/>
      <c r="T532" s="76">
        <f t="shared" si="576"/>
        <v>43028</v>
      </c>
      <c r="U532" s="76">
        <v>43031</v>
      </c>
      <c r="V532" s="77" t="s">
        <v>183</v>
      </c>
      <c r="W532" s="78">
        <v>51.22</v>
      </c>
      <c r="X532" s="79">
        <f t="shared" si="590"/>
        <v>9.7317999999999998</v>
      </c>
      <c r="Y532" s="79">
        <f t="shared" si="593"/>
        <v>60.951799999999999</v>
      </c>
      <c r="AA532" s="57"/>
      <c r="AB532" s="58"/>
      <c r="AC532" s="59"/>
      <c r="AD532" s="59"/>
    </row>
    <row r="533" spans="1:30" ht="57">
      <c r="A533" s="76">
        <f t="shared" ref="A533:A539" si="594">+B532+1</f>
        <v>43032</v>
      </c>
      <c r="B533" s="76">
        <v>43034</v>
      </c>
      <c r="C533" s="77" t="s">
        <v>181</v>
      </c>
      <c r="D533" s="78">
        <v>49.08</v>
      </c>
      <c r="E533" s="79">
        <f t="shared" ref="E533:E539" si="595">+D533*19%</f>
        <v>9.3252000000000006</v>
      </c>
      <c r="F533" s="79">
        <f t="shared" si="591"/>
        <v>58.405200000000001</v>
      </c>
      <c r="H533" s="80"/>
      <c r="I533" s="78"/>
      <c r="J533" s="79"/>
      <c r="K533" s="79"/>
      <c r="M533" s="76">
        <f t="shared" si="575"/>
        <v>43032</v>
      </c>
      <c r="N533" s="76">
        <v>43034</v>
      </c>
      <c r="O533" s="77" t="s">
        <v>182</v>
      </c>
      <c r="P533" s="78">
        <v>47.88</v>
      </c>
      <c r="Q533" s="79">
        <f t="shared" ref="Q533:Q539" si="596">+P533*19%</f>
        <v>9.0972000000000008</v>
      </c>
      <c r="R533" s="79">
        <f t="shared" si="592"/>
        <v>56.977200000000003</v>
      </c>
      <c r="S533" s="129"/>
      <c r="T533" s="76">
        <f t="shared" si="576"/>
        <v>43032</v>
      </c>
      <c r="U533" s="76">
        <v>43034</v>
      </c>
      <c r="V533" s="77" t="s">
        <v>183</v>
      </c>
      <c r="W533" s="78">
        <v>50.82</v>
      </c>
      <c r="X533" s="79">
        <f t="shared" ref="X533:X539" si="597">+W533*19%</f>
        <v>9.655800000000001</v>
      </c>
      <c r="Y533" s="79">
        <f t="shared" si="593"/>
        <v>60.4758</v>
      </c>
      <c r="AA533" s="57"/>
      <c r="AB533" s="58"/>
      <c r="AC533" s="59"/>
      <c r="AD533" s="59"/>
    </row>
    <row r="534" spans="1:30" ht="57">
      <c r="A534" s="76">
        <f t="shared" si="594"/>
        <v>43035</v>
      </c>
      <c r="B534" s="76">
        <v>43038</v>
      </c>
      <c r="C534" s="77" t="s">
        <v>181</v>
      </c>
      <c r="D534" s="78">
        <v>49.769999999999996</v>
      </c>
      <c r="E534" s="79">
        <f t="shared" si="595"/>
        <v>9.4562999999999988</v>
      </c>
      <c r="F534" s="79">
        <f t="shared" si="591"/>
        <v>59.226299999999995</v>
      </c>
      <c r="H534" s="80"/>
      <c r="I534" s="78"/>
      <c r="J534" s="79"/>
      <c r="K534" s="79"/>
      <c r="M534" s="76">
        <f t="shared" si="575"/>
        <v>43035</v>
      </c>
      <c r="N534" s="76">
        <v>43038</v>
      </c>
      <c r="O534" s="77" t="s">
        <v>182</v>
      </c>
      <c r="P534" s="78">
        <v>48.57</v>
      </c>
      <c r="Q534" s="79">
        <f t="shared" si="596"/>
        <v>9.2283000000000008</v>
      </c>
      <c r="R534" s="79">
        <f t="shared" si="592"/>
        <v>57.798299999999998</v>
      </c>
      <c r="S534" s="129"/>
      <c r="T534" s="76">
        <f t="shared" si="576"/>
        <v>43035</v>
      </c>
      <c r="U534" s="76">
        <v>43038</v>
      </c>
      <c r="V534" s="77" t="s">
        <v>183</v>
      </c>
      <c r="W534" s="78">
        <v>51.51</v>
      </c>
      <c r="X534" s="79">
        <f t="shared" si="597"/>
        <v>9.7868999999999993</v>
      </c>
      <c r="Y534" s="79">
        <f t="shared" si="593"/>
        <v>61.296899999999994</v>
      </c>
      <c r="AA534" s="57"/>
      <c r="AB534" s="58"/>
      <c r="AC534" s="59"/>
      <c r="AD534" s="59"/>
    </row>
    <row r="535" spans="1:30" ht="57">
      <c r="A535" s="76">
        <f t="shared" si="594"/>
        <v>43039</v>
      </c>
      <c r="B535" s="76">
        <v>43041</v>
      </c>
      <c r="C535" s="77" t="s">
        <v>181</v>
      </c>
      <c r="D535" s="78">
        <v>51.769999999999996</v>
      </c>
      <c r="E535" s="79">
        <f t="shared" si="595"/>
        <v>9.8362999999999996</v>
      </c>
      <c r="F535" s="79">
        <f t="shared" si="591"/>
        <v>61.606299999999997</v>
      </c>
      <c r="H535" s="80"/>
      <c r="I535" s="78"/>
      <c r="J535" s="79"/>
      <c r="K535" s="79"/>
      <c r="M535" s="76">
        <f t="shared" si="575"/>
        <v>43039</v>
      </c>
      <c r="N535" s="76">
        <v>43041</v>
      </c>
      <c r="O535" s="77" t="s">
        <v>182</v>
      </c>
      <c r="P535" s="78">
        <v>50.57</v>
      </c>
      <c r="Q535" s="79">
        <f t="shared" si="596"/>
        <v>9.6082999999999998</v>
      </c>
      <c r="R535" s="79">
        <f t="shared" si="592"/>
        <v>60.1783</v>
      </c>
      <c r="S535" s="129"/>
      <c r="T535" s="76">
        <f t="shared" si="576"/>
        <v>43039</v>
      </c>
      <c r="U535" s="76">
        <v>43041</v>
      </c>
      <c r="V535" s="77" t="s">
        <v>183</v>
      </c>
      <c r="W535" s="78">
        <v>53.51</v>
      </c>
      <c r="X535" s="79">
        <f t="shared" si="597"/>
        <v>10.1669</v>
      </c>
      <c r="Y535" s="79">
        <f t="shared" si="593"/>
        <v>63.676899999999996</v>
      </c>
      <c r="AA535" s="57"/>
      <c r="AB535" s="58"/>
      <c r="AC535" s="59"/>
      <c r="AD535" s="59"/>
    </row>
    <row r="536" spans="1:30" ht="57">
      <c r="A536" s="76">
        <f t="shared" si="594"/>
        <v>43042</v>
      </c>
      <c r="B536" s="76">
        <v>43046</v>
      </c>
      <c r="C536" s="77" t="s">
        <v>181</v>
      </c>
      <c r="D536" s="78">
        <v>51.82</v>
      </c>
      <c r="E536" s="79">
        <f t="shared" si="595"/>
        <v>9.8458000000000006</v>
      </c>
      <c r="F536" s="79">
        <f t="shared" ref="F536:F541" si="598">+D536+E536</f>
        <v>61.665800000000004</v>
      </c>
      <c r="H536" s="80"/>
      <c r="I536" s="78"/>
      <c r="J536" s="79"/>
      <c r="K536" s="79"/>
      <c r="M536" s="76">
        <f t="shared" si="575"/>
        <v>43042</v>
      </c>
      <c r="N536" s="76">
        <v>43046</v>
      </c>
      <c r="O536" s="77" t="s">
        <v>182</v>
      </c>
      <c r="P536" s="78">
        <v>50.620000000000005</v>
      </c>
      <c r="Q536" s="79">
        <f t="shared" si="596"/>
        <v>9.6178000000000008</v>
      </c>
      <c r="R536" s="79">
        <f t="shared" ref="R536:R541" si="599">+P536+Q536</f>
        <v>60.237800000000007</v>
      </c>
      <c r="S536" s="129"/>
      <c r="T536" s="76">
        <f t="shared" si="576"/>
        <v>43042</v>
      </c>
      <c r="U536" s="76">
        <v>43046</v>
      </c>
      <c r="V536" s="77" t="s">
        <v>183</v>
      </c>
      <c r="W536" s="78">
        <v>53.56</v>
      </c>
      <c r="X536" s="79">
        <f t="shared" si="597"/>
        <v>10.176400000000001</v>
      </c>
      <c r="Y536" s="79">
        <f t="shared" ref="Y536:Y541" si="600">+W536+X536</f>
        <v>63.736400000000003</v>
      </c>
      <c r="AA536" s="57"/>
      <c r="AB536" s="58"/>
      <c r="AC536" s="59"/>
      <c r="AD536" s="59"/>
    </row>
    <row r="537" spans="1:30" ht="57">
      <c r="A537" s="76">
        <f t="shared" si="594"/>
        <v>43047</v>
      </c>
      <c r="B537" s="76">
        <v>43048</v>
      </c>
      <c r="C537" s="77" t="s">
        <v>181</v>
      </c>
      <c r="D537" s="78">
        <v>55.599999999999994</v>
      </c>
      <c r="E537" s="79">
        <f t="shared" si="595"/>
        <v>10.563999999999998</v>
      </c>
      <c r="F537" s="79">
        <f t="shared" si="598"/>
        <v>66.163999999999987</v>
      </c>
      <c r="H537" s="80"/>
      <c r="I537" s="78"/>
      <c r="J537" s="79"/>
      <c r="K537" s="79"/>
      <c r="M537" s="76">
        <f t="shared" si="575"/>
        <v>43047</v>
      </c>
      <c r="N537" s="76">
        <v>43048</v>
      </c>
      <c r="O537" s="77" t="s">
        <v>182</v>
      </c>
      <c r="P537" s="78">
        <v>54.4</v>
      </c>
      <c r="Q537" s="79">
        <f t="shared" si="596"/>
        <v>10.336</v>
      </c>
      <c r="R537" s="79">
        <f t="shared" si="599"/>
        <v>64.736000000000004</v>
      </c>
      <c r="S537" s="129"/>
      <c r="T537" s="76">
        <f t="shared" si="576"/>
        <v>43047</v>
      </c>
      <c r="U537" s="76">
        <v>43048</v>
      </c>
      <c r="V537" s="77" t="s">
        <v>183</v>
      </c>
      <c r="W537" s="78">
        <v>57.339999999999996</v>
      </c>
      <c r="X537" s="79">
        <f t="shared" si="597"/>
        <v>10.894599999999999</v>
      </c>
      <c r="Y537" s="79">
        <f t="shared" si="600"/>
        <v>68.2346</v>
      </c>
      <c r="AA537" s="57"/>
      <c r="AB537" s="58"/>
      <c r="AC537" s="59"/>
      <c r="AD537" s="59"/>
    </row>
    <row r="538" spans="1:30" ht="57">
      <c r="A538" s="76">
        <f t="shared" si="594"/>
        <v>43049</v>
      </c>
      <c r="B538" s="76">
        <v>43053</v>
      </c>
      <c r="C538" s="77" t="s">
        <v>181</v>
      </c>
      <c r="D538" s="78">
        <v>54.82</v>
      </c>
      <c r="E538" s="79">
        <f t="shared" si="595"/>
        <v>10.415800000000001</v>
      </c>
      <c r="F538" s="79">
        <f t="shared" si="598"/>
        <v>65.235799999999998</v>
      </c>
      <c r="H538" s="80"/>
      <c r="I538" s="78"/>
      <c r="J538" s="79"/>
      <c r="K538" s="79"/>
      <c r="M538" s="76">
        <f t="shared" si="575"/>
        <v>43049</v>
      </c>
      <c r="N538" s="76">
        <v>43053</v>
      </c>
      <c r="O538" s="77" t="s">
        <v>182</v>
      </c>
      <c r="P538" s="78">
        <v>53.620000000000005</v>
      </c>
      <c r="Q538" s="79">
        <f t="shared" si="596"/>
        <v>10.187800000000001</v>
      </c>
      <c r="R538" s="79">
        <f t="shared" si="599"/>
        <v>63.807800000000007</v>
      </c>
      <c r="S538" s="129"/>
      <c r="T538" s="76">
        <f t="shared" si="576"/>
        <v>43049</v>
      </c>
      <c r="U538" s="76">
        <v>43053</v>
      </c>
      <c r="V538" s="77" t="s">
        <v>183</v>
      </c>
      <c r="W538" s="78">
        <v>56.56</v>
      </c>
      <c r="X538" s="79">
        <f t="shared" si="597"/>
        <v>10.746400000000001</v>
      </c>
      <c r="Y538" s="79">
        <f t="shared" si="600"/>
        <v>67.306399999999996</v>
      </c>
      <c r="AA538" s="57"/>
      <c r="AB538" s="58"/>
      <c r="AC538" s="59"/>
      <c r="AD538" s="59"/>
    </row>
    <row r="539" spans="1:30" ht="57">
      <c r="A539" s="76">
        <f t="shared" si="594"/>
        <v>43054</v>
      </c>
      <c r="B539" s="76">
        <v>43055</v>
      </c>
      <c r="C539" s="77" t="s">
        <v>181</v>
      </c>
      <c r="D539" s="78">
        <v>54.489999999999995</v>
      </c>
      <c r="E539" s="79">
        <f t="shared" si="595"/>
        <v>10.3531</v>
      </c>
      <c r="F539" s="79">
        <f t="shared" si="598"/>
        <v>64.843099999999993</v>
      </c>
      <c r="H539" s="80"/>
      <c r="I539" s="78"/>
      <c r="J539" s="79"/>
      <c r="K539" s="79"/>
      <c r="M539" s="76">
        <f t="shared" si="575"/>
        <v>43054</v>
      </c>
      <c r="N539" s="76">
        <v>43055</v>
      </c>
      <c r="O539" s="77" t="s">
        <v>182</v>
      </c>
      <c r="P539" s="78">
        <v>53.29</v>
      </c>
      <c r="Q539" s="79">
        <f t="shared" si="596"/>
        <v>10.1251</v>
      </c>
      <c r="R539" s="79">
        <f t="shared" si="599"/>
        <v>63.415099999999995</v>
      </c>
      <c r="S539" s="129"/>
      <c r="T539" s="76">
        <f t="shared" si="576"/>
        <v>43054</v>
      </c>
      <c r="U539" s="76">
        <v>43055</v>
      </c>
      <c r="V539" s="77" t="s">
        <v>183</v>
      </c>
      <c r="W539" s="78">
        <v>56.23</v>
      </c>
      <c r="X539" s="79">
        <f t="shared" si="597"/>
        <v>10.6837</v>
      </c>
      <c r="Y539" s="79">
        <f t="shared" si="600"/>
        <v>66.913699999999992</v>
      </c>
      <c r="AA539" s="57"/>
      <c r="AB539" s="58"/>
      <c r="AC539" s="59"/>
      <c r="AD539" s="59"/>
    </row>
    <row r="540" spans="1:30" ht="57">
      <c r="A540" s="76">
        <f t="shared" ref="A540:A546" si="601">+B539+1</f>
        <v>43056</v>
      </c>
      <c r="B540" s="76">
        <v>43059</v>
      </c>
      <c r="C540" s="77" t="s">
        <v>181</v>
      </c>
      <c r="D540" s="78">
        <v>53.199999999999996</v>
      </c>
      <c r="E540" s="79">
        <f t="shared" ref="E540:E546" si="602">+D540*19%</f>
        <v>10.107999999999999</v>
      </c>
      <c r="F540" s="79">
        <f t="shared" si="598"/>
        <v>63.307999999999993</v>
      </c>
      <c r="H540" s="80"/>
      <c r="I540" s="78"/>
      <c r="J540" s="79"/>
      <c r="K540" s="79"/>
      <c r="M540" s="76">
        <f t="shared" si="575"/>
        <v>43056</v>
      </c>
      <c r="N540" s="76">
        <v>43059</v>
      </c>
      <c r="O540" s="77" t="s">
        <v>182</v>
      </c>
      <c r="P540" s="78">
        <v>52</v>
      </c>
      <c r="Q540" s="79">
        <f t="shared" ref="Q540:Q546" si="603">+P540*19%</f>
        <v>9.8800000000000008</v>
      </c>
      <c r="R540" s="79">
        <f t="shared" si="599"/>
        <v>61.88</v>
      </c>
      <c r="S540" s="129"/>
      <c r="T540" s="76">
        <f t="shared" si="576"/>
        <v>43056</v>
      </c>
      <c r="U540" s="76">
        <v>43059</v>
      </c>
      <c r="V540" s="77" t="s">
        <v>183</v>
      </c>
      <c r="W540" s="78">
        <v>54.94</v>
      </c>
      <c r="X540" s="79">
        <f t="shared" ref="X540:X546" si="604">+W540*19%</f>
        <v>10.438599999999999</v>
      </c>
      <c r="Y540" s="79">
        <f t="shared" si="600"/>
        <v>65.378599999999992</v>
      </c>
      <c r="AA540" s="57"/>
      <c r="AB540" s="58"/>
      <c r="AC540" s="59"/>
      <c r="AD540" s="59"/>
    </row>
    <row r="541" spans="1:30" ht="57">
      <c r="A541" s="76">
        <f t="shared" si="601"/>
        <v>43060</v>
      </c>
      <c r="B541" s="76">
        <v>43062</v>
      </c>
      <c r="C541" s="77" t="s">
        <v>181</v>
      </c>
      <c r="D541" s="78">
        <v>54.05</v>
      </c>
      <c r="E541" s="79">
        <f t="shared" si="602"/>
        <v>10.269499999999999</v>
      </c>
      <c r="F541" s="79">
        <f t="shared" si="598"/>
        <v>64.319499999999991</v>
      </c>
      <c r="H541" s="80"/>
      <c r="I541" s="78"/>
      <c r="J541" s="79"/>
      <c r="K541" s="79"/>
      <c r="M541" s="76">
        <f t="shared" si="575"/>
        <v>43060</v>
      </c>
      <c r="N541" s="76">
        <v>43062</v>
      </c>
      <c r="O541" s="77" t="s">
        <v>182</v>
      </c>
      <c r="P541" s="78">
        <v>52.85</v>
      </c>
      <c r="Q541" s="79">
        <f t="shared" si="603"/>
        <v>10.041500000000001</v>
      </c>
      <c r="R541" s="79">
        <f t="shared" si="599"/>
        <v>62.891500000000001</v>
      </c>
      <c r="S541" s="129"/>
      <c r="T541" s="76">
        <f t="shared" si="576"/>
        <v>43060</v>
      </c>
      <c r="U541" s="76">
        <v>43062</v>
      </c>
      <c r="V541" s="77" t="s">
        <v>183</v>
      </c>
      <c r="W541" s="78">
        <v>55.79</v>
      </c>
      <c r="X541" s="79">
        <f t="shared" si="604"/>
        <v>10.600099999999999</v>
      </c>
      <c r="Y541" s="79">
        <f t="shared" si="600"/>
        <v>66.390100000000004</v>
      </c>
      <c r="AA541" s="57"/>
      <c r="AB541" s="58"/>
      <c r="AC541" s="59"/>
      <c r="AD541" s="59"/>
    </row>
    <row r="542" spans="1:30" ht="57">
      <c r="A542" s="76">
        <f t="shared" si="601"/>
        <v>43063</v>
      </c>
      <c r="B542" s="76">
        <v>43066</v>
      </c>
      <c r="C542" s="77" t="s">
        <v>181</v>
      </c>
      <c r="D542" s="78">
        <v>54.65</v>
      </c>
      <c r="E542" s="79">
        <f t="shared" si="602"/>
        <v>10.3835</v>
      </c>
      <c r="F542" s="79">
        <f t="shared" ref="F542:F547" si="605">+D542+E542</f>
        <v>65.033500000000004</v>
      </c>
      <c r="H542" s="80"/>
      <c r="I542" s="78"/>
      <c r="J542" s="79"/>
      <c r="K542" s="79"/>
      <c r="M542" s="76">
        <f t="shared" si="575"/>
        <v>43063</v>
      </c>
      <c r="N542" s="76">
        <v>43066</v>
      </c>
      <c r="O542" s="77" t="s">
        <v>182</v>
      </c>
      <c r="P542" s="78">
        <v>53.45</v>
      </c>
      <c r="Q542" s="79">
        <f t="shared" si="603"/>
        <v>10.1555</v>
      </c>
      <c r="R542" s="79">
        <f t="shared" ref="R542:R547" si="606">+P542+Q542</f>
        <v>63.605500000000006</v>
      </c>
      <c r="S542" s="129"/>
      <c r="T542" s="76">
        <f t="shared" si="576"/>
        <v>43063</v>
      </c>
      <c r="U542" s="76">
        <v>43066</v>
      </c>
      <c r="V542" s="77" t="s">
        <v>183</v>
      </c>
      <c r="W542" s="78">
        <v>56.39</v>
      </c>
      <c r="X542" s="79">
        <f t="shared" si="604"/>
        <v>10.7141</v>
      </c>
      <c r="Y542" s="79">
        <f t="shared" ref="Y542:Y547" si="607">+W542+X542</f>
        <v>67.104100000000003</v>
      </c>
      <c r="AA542" s="57"/>
      <c r="AB542" s="58"/>
      <c r="AC542" s="59"/>
      <c r="AD542" s="59"/>
    </row>
    <row r="543" spans="1:30" ht="57">
      <c r="A543" s="76">
        <f t="shared" si="601"/>
        <v>43067</v>
      </c>
      <c r="B543" s="76">
        <v>43069</v>
      </c>
      <c r="C543" s="77" t="s">
        <v>181</v>
      </c>
      <c r="D543" s="78">
        <v>55.19</v>
      </c>
      <c r="E543" s="79">
        <f t="shared" si="602"/>
        <v>10.4861</v>
      </c>
      <c r="F543" s="79">
        <f t="shared" si="605"/>
        <v>65.676099999999991</v>
      </c>
      <c r="H543" s="80"/>
      <c r="I543" s="78"/>
      <c r="J543" s="79"/>
      <c r="K543" s="79"/>
      <c r="M543" s="76">
        <f t="shared" si="575"/>
        <v>43067</v>
      </c>
      <c r="N543" s="76">
        <v>43069</v>
      </c>
      <c r="O543" s="77" t="s">
        <v>182</v>
      </c>
      <c r="P543" s="78">
        <v>53.99</v>
      </c>
      <c r="Q543" s="79">
        <f t="shared" si="603"/>
        <v>10.258100000000001</v>
      </c>
      <c r="R543" s="79">
        <f t="shared" si="606"/>
        <v>64.248100000000008</v>
      </c>
      <c r="S543" s="129"/>
      <c r="T543" s="76">
        <f t="shared" si="576"/>
        <v>43067</v>
      </c>
      <c r="U543" s="76">
        <v>43069</v>
      </c>
      <c r="V543" s="77" t="s">
        <v>183</v>
      </c>
      <c r="W543" s="78">
        <v>56.93</v>
      </c>
      <c r="X543" s="79">
        <f t="shared" si="604"/>
        <v>10.816700000000001</v>
      </c>
      <c r="Y543" s="79">
        <f t="shared" si="607"/>
        <v>67.746700000000004</v>
      </c>
      <c r="AA543" s="57"/>
      <c r="AB543" s="58"/>
      <c r="AC543" s="59"/>
      <c r="AD543" s="59"/>
    </row>
    <row r="544" spans="1:30" ht="57">
      <c r="A544" s="76">
        <f t="shared" si="601"/>
        <v>43070</v>
      </c>
      <c r="B544" s="76">
        <v>43073</v>
      </c>
      <c r="C544" s="77" t="s">
        <v>181</v>
      </c>
      <c r="D544" s="78">
        <v>54.44</v>
      </c>
      <c r="E544" s="79">
        <f t="shared" si="602"/>
        <v>10.3436</v>
      </c>
      <c r="F544" s="79">
        <f t="shared" si="605"/>
        <v>64.783599999999993</v>
      </c>
      <c r="H544" s="80"/>
      <c r="I544" s="78"/>
      <c r="J544" s="79"/>
      <c r="K544" s="79"/>
      <c r="M544" s="76">
        <f t="shared" si="575"/>
        <v>43070</v>
      </c>
      <c r="N544" s="76">
        <v>43073</v>
      </c>
      <c r="O544" s="77" t="s">
        <v>182</v>
      </c>
      <c r="P544" s="78">
        <v>53.24</v>
      </c>
      <c r="Q544" s="79">
        <f t="shared" si="603"/>
        <v>10.115600000000001</v>
      </c>
      <c r="R544" s="79">
        <f t="shared" si="606"/>
        <v>63.355600000000003</v>
      </c>
      <c r="S544" s="129"/>
      <c r="T544" s="76">
        <f t="shared" si="576"/>
        <v>43070</v>
      </c>
      <c r="U544" s="76">
        <v>43073</v>
      </c>
      <c r="V544" s="77" t="s">
        <v>183</v>
      </c>
      <c r="W544" s="78">
        <v>56.18</v>
      </c>
      <c r="X544" s="79">
        <f t="shared" si="604"/>
        <v>10.674200000000001</v>
      </c>
      <c r="Y544" s="79">
        <f t="shared" si="607"/>
        <v>66.854200000000006</v>
      </c>
      <c r="AA544" s="57"/>
      <c r="AB544" s="58"/>
      <c r="AC544" s="59"/>
      <c r="AD544" s="59"/>
    </row>
    <row r="545" spans="1:33" ht="57">
      <c r="A545" s="76">
        <f t="shared" si="601"/>
        <v>43074</v>
      </c>
      <c r="B545" s="76">
        <v>43076</v>
      </c>
      <c r="C545" s="77" t="s">
        <v>181</v>
      </c>
      <c r="D545" s="78">
        <v>55.059999999999995</v>
      </c>
      <c r="E545" s="79">
        <f t="shared" si="602"/>
        <v>10.461399999999999</v>
      </c>
      <c r="F545" s="79">
        <f t="shared" si="605"/>
        <v>65.5214</v>
      </c>
      <c r="H545" s="80"/>
      <c r="I545" s="78"/>
      <c r="J545" s="79"/>
      <c r="K545" s="79"/>
      <c r="M545" s="76">
        <f t="shared" si="575"/>
        <v>43074</v>
      </c>
      <c r="N545" s="76">
        <v>43076</v>
      </c>
      <c r="O545" s="77" t="s">
        <v>182</v>
      </c>
      <c r="P545" s="78">
        <v>53.86</v>
      </c>
      <c r="Q545" s="79">
        <f t="shared" si="603"/>
        <v>10.2334</v>
      </c>
      <c r="R545" s="79">
        <f t="shared" si="606"/>
        <v>64.093400000000003</v>
      </c>
      <c r="S545" s="129"/>
      <c r="T545" s="76">
        <f t="shared" si="576"/>
        <v>43074</v>
      </c>
      <c r="U545" s="76">
        <v>43076</v>
      </c>
      <c r="V545" s="77" t="s">
        <v>183</v>
      </c>
      <c r="W545" s="78">
        <v>56.8</v>
      </c>
      <c r="X545" s="79">
        <f t="shared" si="604"/>
        <v>10.792</v>
      </c>
      <c r="Y545" s="79">
        <f t="shared" si="607"/>
        <v>67.591999999999999</v>
      </c>
      <c r="AA545" s="57"/>
      <c r="AB545" s="58"/>
      <c r="AC545" s="59"/>
      <c r="AD545" s="59"/>
    </row>
    <row r="546" spans="1:33" ht="57">
      <c r="A546" s="76">
        <f t="shared" si="601"/>
        <v>43077</v>
      </c>
      <c r="B546" s="76">
        <v>43080</v>
      </c>
      <c r="C546" s="77" t="s">
        <v>181</v>
      </c>
      <c r="D546" s="78">
        <v>52.55</v>
      </c>
      <c r="E546" s="79">
        <f t="shared" si="602"/>
        <v>9.9844999999999988</v>
      </c>
      <c r="F546" s="79">
        <f t="shared" si="605"/>
        <v>62.534499999999994</v>
      </c>
      <c r="H546" s="80"/>
      <c r="I546" s="78"/>
      <c r="J546" s="79"/>
      <c r="K546" s="79"/>
      <c r="M546" s="76">
        <f t="shared" si="575"/>
        <v>43077</v>
      </c>
      <c r="N546" s="76">
        <v>43080</v>
      </c>
      <c r="O546" s="77" t="s">
        <v>182</v>
      </c>
      <c r="P546" s="78">
        <v>51.35</v>
      </c>
      <c r="Q546" s="79">
        <f t="shared" si="603"/>
        <v>9.7565000000000008</v>
      </c>
      <c r="R546" s="79">
        <f t="shared" si="606"/>
        <v>61.106500000000004</v>
      </c>
      <c r="S546" s="129"/>
      <c r="T546" s="76">
        <f t="shared" si="576"/>
        <v>43077</v>
      </c>
      <c r="U546" s="76">
        <v>43080</v>
      </c>
      <c r="V546" s="77" t="s">
        <v>183</v>
      </c>
      <c r="W546" s="78">
        <v>54.29</v>
      </c>
      <c r="X546" s="79">
        <f t="shared" si="604"/>
        <v>10.315099999999999</v>
      </c>
      <c r="Y546" s="79">
        <f t="shared" si="607"/>
        <v>64.605099999999993</v>
      </c>
      <c r="AA546" s="57"/>
      <c r="AB546" s="58"/>
      <c r="AC546" s="59"/>
      <c r="AD546" s="59"/>
    </row>
    <row r="547" spans="1:33" ht="57">
      <c r="A547" s="76">
        <f t="shared" ref="A547:A554" si="608">+B546+1</f>
        <v>43081</v>
      </c>
      <c r="B547" s="76">
        <v>43083</v>
      </c>
      <c r="C547" s="77" t="s">
        <v>181</v>
      </c>
      <c r="D547" s="78">
        <v>54.73</v>
      </c>
      <c r="E547" s="79">
        <f t="shared" ref="E547:E554" si="609">+D547*19%</f>
        <v>10.3987</v>
      </c>
      <c r="F547" s="79">
        <f t="shared" si="605"/>
        <v>65.128699999999995</v>
      </c>
      <c r="H547" s="80"/>
      <c r="I547" s="78"/>
      <c r="J547" s="79"/>
      <c r="K547" s="79"/>
      <c r="M547" s="76">
        <f t="shared" si="575"/>
        <v>43081</v>
      </c>
      <c r="N547" s="76">
        <v>43083</v>
      </c>
      <c r="O547" s="77" t="s">
        <v>182</v>
      </c>
      <c r="P547" s="78">
        <v>53.53</v>
      </c>
      <c r="Q547" s="79">
        <f t="shared" ref="Q547:Q554" si="610">+P547*19%</f>
        <v>10.1707</v>
      </c>
      <c r="R547" s="79">
        <f t="shared" si="606"/>
        <v>63.700699999999998</v>
      </c>
      <c r="S547" s="129"/>
      <c r="T547" s="76">
        <f t="shared" si="576"/>
        <v>43081</v>
      </c>
      <c r="U547" s="76">
        <v>43083</v>
      </c>
      <c r="V547" s="77" t="s">
        <v>183</v>
      </c>
      <c r="W547" s="78">
        <v>56.47</v>
      </c>
      <c r="X547" s="79">
        <f t="shared" ref="X547:X554" si="611">+W547*19%</f>
        <v>10.7293</v>
      </c>
      <c r="Y547" s="79">
        <f t="shared" si="607"/>
        <v>67.199299999999994</v>
      </c>
      <c r="AA547" s="57"/>
      <c r="AB547" s="58"/>
      <c r="AC547" s="59"/>
      <c r="AD547" s="59"/>
    </row>
    <row r="548" spans="1:33" ht="57">
      <c r="A548" s="76">
        <f t="shared" si="608"/>
        <v>43084</v>
      </c>
      <c r="B548" s="76">
        <v>43087</v>
      </c>
      <c r="C548" s="77" t="s">
        <v>181</v>
      </c>
      <c r="D548" s="78">
        <v>53.769999999999996</v>
      </c>
      <c r="E548" s="79">
        <f t="shared" si="609"/>
        <v>10.216299999999999</v>
      </c>
      <c r="F548" s="79">
        <f t="shared" ref="F548:F553" si="612">+D548+E548</f>
        <v>63.986299999999993</v>
      </c>
      <c r="H548" s="80"/>
      <c r="I548" s="78"/>
      <c r="J548" s="79"/>
      <c r="K548" s="79"/>
      <c r="M548" s="76">
        <f t="shared" si="575"/>
        <v>43084</v>
      </c>
      <c r="N548" s="76">
        <v>43087</v>
      </c>
      <c r="O548" s="77" t="s">
        <v>182</v>
      </c>
      <c r="P548" s="78">
        <v>52.57</v>
      </c>
      <c r="Q548" s="79">
        <f t="shared" si="610"/>
        <v>9.9883000000000006</v>
      </c>
      <c r="R548" s="79">
        <f t="shared" ref="R548:R553" si="613">+P548+Q548</f>
        <v>62.558300000000003</v>
      </c>
      <c r="S548" s="129"/>
      <c r="T548" s="76">
        <f t="shared" si="576"/>
        <v>43084</v>
      </c>
      <c r="U548" s="76">
        <v>43087</v>
      </c>
      <c r="V548" s="77" t="s">
        <v>183</v>
      </c>
      <c r="W548" s="78">
        <v>55.51</v>
      </c>
      <c r="X548" s="79">
        <f t="shared" si="611"/>
        <v>10.546899999999999</v>
      </c>
      <c r="Y548" s="79">
        <f t="shared" ref="Y548:Y553" si="614">+W548+X548</f>
        <v>66.056899999999999</v>
      </c>
      <c r="AA548" s="57"/>
      <c r="AB548" s="58"/>
      <c r="AC548" s="59"/>
      <c r="AD548" s="59"/>
    </row>
    <row r="549" spans="1:33" ht="57">
      <c r="A549" s="76">
        <f t="shared" si="608"/>
        <v>43088</v>
      </c>
      <c r="B549" s="76">
        <v>43090</v>
      </c>
      <c r="C549" s="77" t="s">
        <v>181</v>
      </c>
      <c r="D549" s="78">
        <v>54.559999999999995</v>
      </c>
      <c r="E549" s="79">
        <f t="shared" si="609"/>
        <v>10.366399999999999</v>
      </c>
      <c r="F549" s="79">
        <f t="shared" si="612"/>
        <v>64.926400000000001</v>
      </c>
      <c r="H549" s="80"/>
      <c r="I549" s="78"/>
      <c r="J549" s="79"/>
      <c r="K549" s="79"/>
      <c r="M549" s="76">
        <f t="shared" si="575"/>
        <v>43088</v>
      </c>
      <c r="N549" s="76">
        <v>43090</v>
      </c>
      <c r="O549" s="77" t="s">
        <v>182</v>
      </c>
      <c r="P549" s="78">
        <v>53.36</v>
      </c>
      <c r="Q549" s="79">
        <f t="shared" si="610"/>
        <v>10.138400000000001</v>
      </c>
      <c r="R549" s="79">
        <f t="shared" si="613"/>
        <v>63.498400000000004</v>
      </c>
      <c r="S549" s="129"/>
      <c r="T549" s="76">
        <f t="shared" si="576"/>
        <v>43088</v>
      </c>
      <c r="U549" s="76">
        <v>43090</v>
      </c>
      <c r="V549" s="77" t="s">
        <v>183</v>
      </c>
      <c r="W549" s="78">
        <v>56.3</v>
      </c>
      <c r="X549" s="79">
        <f t="shared" si="611"/>
        <v>10.696999999999999</v>
      </c>
      <c r="Y549" s="79">
        <f t="shared" si="614"/>
        <v>66.997</v>
      </c>
      <c r="AA549" s="57"/>
      <c r="AB549" s="58"/>
      <c r="AC549" s="59"/>
      <c r="AD549" s="59"/>
    </row>
    <row r="550" spans="1:33" ht="57">
      <c r="A550" s="76">
        <f t="shared" si="608"/>
        <v>43091</v>
      </c>
      <c r="B550" s="76">
        <f>+A550+4</f>
        <v>43095</v>
      </c>
      <c r="C550" s="77" t="s">
        <v>181</v>
      </c>
      <c r="D550" s="78">
        <v>55.89</v>
      </c>
      <c r="E550" s="79">
        <f t="shared" si="609"/>
        <v>10.6191</v>
      </c>
      <c r="F550" s="79">
        <f t="shared" si="612"/>
        <v>66.509100000000004</v>
      </c>
      <c r="H550" s="80"/>
      <c r="I550" s="78"/>
      <c r="J550" s="79"/>
      <c r="K550" s="79"/>
      <c r="M550" s="76">
        <f t="shared" si="575"/>
        <v>43091</v>
      </c>
      <c r="N550" s="76">
        <f>+M550+4</f>
        <v>43095</v>
      </c>
      <c r="O550" s="77" t="s">
        <v>182</v>
      </c>
      <c r="P550" s="78">
        <v>54.690000000000005</v>
      </c>
      <c r="Q550" s="79">
        <f t="shared" si="610"/>
        <v>10.391100000000002</v>
      </c>
      <c r="R550" s="79">
        <f t="shared" si="613"/>
        <v>65.081100000000006</v>
      </c>
      <c r="S550" s="129"/>
      <c r="T550" s="76">
        <f t="shared" si="576"/>
        <v>43091</v>
      </c>
      <c r="U550" s="76">
        <f>+T550+4</f>
        <v>43095</v>
      </c>
      <c r="V550" s="77" t="s">
        <v>183</v>
      </c>
      <c r="W550" s="78">
        <v>57.63</v>
      </c>
      <c r="X550" s="79">
        <f t="shared" si="611"/>
        <v>10.9497</v>
      </c>
      <c r="Y550" s="79">
        <f t="shared" si="614"/>
        <v>68.579700000000003</v>
      </c>
      <c r="AA550" s="57"/>
      <c r="AB550" s="58"/>
      <c r="AC550" s="59"/>
      <c r="AD550" s="59"/>
    </row>
    <row r="551" spans="1:33" ht="57">
      <c r="A551" s="76">
        <f t="shared" si="608"/>
        <v>43096</v>
      </c>
      <c r="B551" s="76">
        <f>+A551+1</f>
        <v>43097</v>
      </c>
      <c r="C551" s="77" t="s">
        <v>181</v>
      </c>
      <c r="D551" s="78">
        <v>56.58</v>
      </c>
      <c r="E551" s="79">
        <f t="shared" si="609"/>
        <v>10.7502</v>
      </c>
      <c r="F551" s="79">
        <f t="shared" si="612"/>
        <v>67.330199999999991</v>
      </c>
      <c r="H551" s="80"/>
      <c r="I551" s="78"/>
      <c r="J551" s="79"/>
      <c r="K551" s="79"/>
      <c r="M551" s="76">
        <f t="shared" si="575"/>
        <v>43096</v>
      </c>
      <c r="N551" s="76">
        <f>+M551+1</f>
        <v>43097</v>
      </c>
      <c r="O551" s="77" t="s">
        <v>182</v>
      </c>
      <c r="P551" s="78">
        <v>55.38</v>
      </c>
      <c r="Q551" s="79">
        <f t="shared" si="610"/>
        <v>10.5222</v>
      </c>
      <c r="R551" s="79">
        <f t="shared" si="613"/>
        <v>65.902200000000008</v>
      </c>
      <c r="S551" s="129"/>
      <c r="T551" s="76">
        <f t="shared" si="576"/>
        <v>43096</v>
      </c>
      <c r="U551" s="76">
        <f>+T551+1</f>
        <v>43097</v>
      </c>
      <c r="V551" s="77" t="s">
        <v>183</v>
      </c>
      <c r="W551" s="78">
        <v>58.32</v>
      </c>
      <c r="X551" s="79">
        <f t="shared" si="611"/>
        <v>11.0808</v>
      </c>
      <c r="Y551" s="79">
        <f t="shared" si="614"/>
        <v>69.400800000000004</v>
      </c>
      <c r="AA551" s="57"/>
      <c r="AB551" s="58"/>
      <c r="AC551" s="59"/>
      <c r="AD551" s="59"/>
    </row>
    <row r="552" spans="1:33" ht="57">
      <c r="A552" s="76">
        <f t="shared" si="608"/>
        <v>43098</v>
      </c>
      <c r="B552" s="76">
        <v>43100</v>
      </c>
      <c r="C552" s="77" t="s">
        <v>181</v>
      </c>
      <c r="D552" s="78">
        <v>57.769999999999996</v>
      </c>
      <c r="E552" s="79">
        <f t="shared" si="609"/>
        <v>10.9763</v>
      </c>
      <c r="F552" s="79">
        <f t="shared" si="612"/>
        <v>68.746299999999991</v>
      </c>
      <c r="H552" s="80"/>
      <c r="I552" s="78"/>
      <c r="J552" s="79"/>
      <c r="K552" s="79"/>
      <c r="M552" s="76">
        <f t="shared" si="575"/>
        <v>43098</v>
      </c>
      <c r="N552" s="76">
        <v>43100</v>
      </c>
      <c r="O552" s="77" t="s">
        <v>182</v>
      </c>
      <c r="P552" s="78">
        <v>56.57</v>
      </c>
      <c r="Q552" s="79">
        <f t="shared" si="610"/>
        <v>10.7483</v>
      </c>
      <c r="R552" s="79">
        <f t="shared" si="613"/>
        <v>67.318299999999994</v>
      </c>
      <c r="S552" s="129"/>
      <c r="T552" s="76">
        <f t="shared" si="576"/>
        <v>43098</v>
      </c>
      <c r="U552" s="76">
        <v>43100</v>
      </c>
      <c r="V552" s="77" t="s">
        <v>183</v>
      </c>
      <c r="W552" s="78">
        <v>59.51</v>
      </c>
      <c r="X552" s="79">
        <f t="shared" si="611"/>
        <v>11.306900000000001</v>
      </c>
      <c r="Y552" s="79">
        <f t="shared" si="614"/>
        <v>70.816900000000004</v>
      </c>
      <c r="AA552" s="57"/>
      <c r="AB552" s="58"/>
      <c r="AC552" s="59"/>
      <c r="AD552" s="59"/>
    </row>
    <row r="553" spans="1:33" ht="57">
      <c r="A553" s="76">
        <f t="shared" si="608"/>
        <v>43101</v>
      </c>
      <c r="B553" s="76">
        <v>43102</v>
      </c>
      <c r="C553" s="77" t="s">
        <v>184</v>
      </c>
      <c r="D553" s="78">
        <v>57.769999999999996</v>
      </c>
      <c r="E553" s="79">
        <f t="shared" si="609"/>
        <v>10.9763</v>
      </c>
      <c r="F553" s="79">
        <f t="shared" si="612"/>
        <v>68.746299999999991</v>
      </c>
      <c r="H553" s="80"/>
      <c r="I553" s="78"/>
      <c r="J553" s="79"/>
      <c r="K553" s="79"/>
      <c r="M553" s="76">
        <f t="shared" si="575"/>
        <v>43101</v>
      </c>
      <c r="N553" s="76">
        <v>43102</v>
      </c>
      <c r="O553" s="77" t="s">
        <v>185</v>
      </c>
      <c r="P553" s="78">
        <v>55.07</v>
      </c>
      <c r="Q553" s="79">
        <f t="shared" si="610"/>
        <v>10.4633</v>
      </c>
      <c r="R553" s="79">
        <f t="shared" si="613"/>
        <v>65.533299999999997</v>
      </c>
      <c r="S553" s="129"/>
      <c r="T553" s="76">
        <f t="shared" si="576"/>
        <v>43101</v>
      </c>
      <c r="U553" s="76">
        <v>43102</v>
      </c>
      <c r="V553" s="77" t="s">
        <v>186</v>
      </c>
      <c r="W553" s="78">
        <v>58.01</v>
      </c>
      <c r="X553" s="79">
        <f t="shared" si="611"/>
        <v>11.0219</v>
      </c>
      <c r="Y553" s="79">
        <f t="shared" si="614"/>
        <v>69.031899999999993</v>
      </c>
      <c r="AA553" s="57"/>
      <c r="AB553" s="58"/>
      <c r="AC553" s="59"/>
      <c r="AD553" s="59"/>
      <c r="AE553" s="81"/>
      <c r="AF553" s="81"/>
      <c r="AG553" s="81"/>
    </row>
    <row r="554" spans="1:33" ht="57">
      <c r="A554" s="76">
        <f t="shared" si="608"/>
        <v>43103</v>
      </c>
      <c r="B554" s="76">
        <v>43104</v>
      </c>
      <c r="C554" s="77" t="s">
        <v>184</v>
      </c>
      <c r="D554" s="78">
        <v>58.2</v>
      </c>
      <c r="E554" s="79">
        <f t="shared" si="609"/>
        <v>11.058</v>
      </c>
      <c r="F554" s="79">
        <f t="shared" ref="F554:F559" si="615">+D554+E554</f>
        <v>69.25800000000001</v>
      </c>
      <c r="H554" s="80"/>
      <c r="I554" s="78"/>
      <c r="J554" s="79"/>
      <c r="K554" s="79"/>
      <c r="M554" s="76">
        <f t="shared" si="575"/>
        <v>43103</v>
      </c>
      <c r="N554" s="76">
        <v>43104</v>
      </c>
      <c r="O554" s="77" t="s">
        <v>185</v>
      </c>
      <c r="P554" s="78">
        <v>55.500000000000007</v>
      </c>
      <c r="Q554" s="79">
        <f t="shared" si="610"/>
        <v>10.545000000000002</v>
      </c>
      <c r="R554" s="79">
        <f t="shared" ref="R554:R559" si="616">+P554+Q554</f>
        <v>66.045000000000016</v>
      </c>
      <c r="S554" s="129"/>
      <c r="T554" s="76">
        <f t="shared" si="576"/>
        <v>43103</v>
      </c>
      <c r="U554" s="76">
        <v>43104</v>
      </c>
      <c r="V554" s="77" t="s">
        <v>186</v>
      </c>
      <c r="W554" s="78">
        <v>58.440000000000005</v>
      </c>
      <c r="X554" s="79">
        <f t="shared" si="611"/>
        <v>11.103600000000002</v>
      </c>
      <c r="Y554" s="79">
        <f t="shared" ref="Y554:Y559" si="617">+W554+X554</f>
        <v>69.543600000000012</v>
      </c>
      <c r="AA554" s="57"/>
      <c r="AB554" s="58"/>
      <c r="AC554" s="59"/>
      <c r="AD554" s="59"/>
      <c r="AE554" s="81"/>
      <c r="AF554" s="81"/>
      <c r="AG554" s="81"/>
    </row>
    <row r="555" spans="1:33" ht="57">
      <c r="A555" s="76">
        <f t="shared" ref="A555:A561" si="618">+B554+1</f>
        <v>43105</v>
      </c>
      <c r="B555" s="76">
        <v>43109</v>
      </c>
      <c r="C555" s="77" t="s">
        <v>184</v>
      </c>
      <c r="D555" s="78">
        <v>59.17</v>
      </c>
      <c r="E555" s="79">
        <f t="shared" ref="E555:E561" si="619">+D555*19%</f>
        <v>11.2423</v>
      </c>
      <c r="F555" s="79">
        <f t="shared" si="615"/>
        <v>70.412300000000002</v>
      </c>
      <c r="H555" s="80"/>
      <c r="I555" s="78"/>
      <c r="J555" s="79"/>
      <c r="K555" s="79"/>
      <c r="M555" s="76">
        <f t="shared" si="575"/>
        <v>43105</v>
      </c>
      <c r="N555" s="76">
        <v>43109</v>
      </c>
      <c r="O555" s="77" t="s">
        <v>185</v>
      </c>
      <c r="P555" s="78">
        <v>56.470000000000006</v>
      </c>
      <c r="Q555" s="79">
        <f t="shared" ref="Q555:Q561" si="620">+P555*19%</f>
        <v>10.729300000000002</v>
      </c>
      <c r="R555" s="79">
        <f t="shared" si="616"/>
        <v>67.199300000000008</v>
      </c>
      <c r="S555" s="129"/>
      <c r="T555" s="76">
        <f t="shared" si="576"/>
        <v>43105</v>
      </c>
      <c r="U555" s="76">
        <v>43109</v>
      </c>
      <c r="V555" s="77" t="s">
        <v>186</v>
      </c>
      <c r="W555" s="78">
        <v>59.410000000000004</v>
      </c>
      <c r="X555" s="79">
        <f t="shared" ref="X555:X561" si="621">+W555*19%</f>
        <v>11.2879</v>
      </c>
      <c r="Y555" s="79">
        <f t="shared" si="617"/>
        <v>70.697900000000004</v>
      </c>
      <c r="AA555" s="57"/>
      <c r="AB555" s="58"/>
      <c r="AC555" s="59"/>
      <c r="AD555" s="59"/>
      <c r="AE555" s="81"/>
      <c r="AF555" s="81"/>
      <c r="AG555" s="81"/>
    </row>
    <row r="556" spans="1:33" ht="44.45" customHeight="1">
      <c r="A556" s="76">
        <f t="shared" si="618"/>
        <v>43110</v>
      </c>
      <c r="B556" s="76">
        <f>+A556+1</f>
        <v>43111</v>
      </c>
      <c r="C556" s="77" t="s">
        <v>184</v>
      </c>
      <c r="D556" s="82">
        <v>58.95</v>
      </c>
      <c r="E556" s="79">
        <f t="shared" si="619"/>
        <v>11.2005</v>
      </c>
      <c r="F556" s="79">
        <f t="shared" si="615"/>
        <v>70.150500000000008</v>
      </c>
      <c r="H556" s="80"/>
      <c r="I556" s="78"/>
      <c r="J556" s="79"/>
      <c r="K556" s="79"/>
      <c r="M556" s="76">
        <f t="shared" si="575"/>
        <v>43110</v>
      </c>
      <c r="N556" s="76">
        <f>+M556+1</f>
        <v>43111</v>
      </c>
      <c r="O556" s="77" t="s">
        <v>185</v>
      </c>
      <c r="P556" s="82">
        <v>56.250000000000007</v>
      </c>
      <c r="Q556" s="79">
        <f t="shared" si="620"/>
        <v>10.687500000000002</v>
      </c>
      <c r="R556" s="79">
        <f t="shared" si="616"/>
        <v>66.937500000000014</v>
      </c>
      <c r="S556" s="129"/>
      <c r="T556" s="76">
        <f t="shared" si="576"/>
        <v>43110</v>
      </c>
      <c r="U556" s="76">
        <f>+T556+1</f>
        <v>43111</v>
      </c>
      <c r="V556" s="77" t="s">
        <v>186</v>
      </c>
      <c r="W556" s="78">
        <v>59.190000000000005</v>
      </c>
      <c r="X556" s="79">
        <f t="shared" si="621"/>
        <v>11.2461</v>
      </c>
      <c r="Y556" s="79">
        <f t="shared" si="617"/>
        <v>70.43610000000001</v>
      </c>
      <c r="AA556" s="57"/>
      <c r="AB556" s="58"/>
      <c r="AC556" s="59"/>
      <c r="AD556" s="59"/>
      <c r="AE556" s="81"/>
      <c r="AF556" s="81"/>
      <c r="AG556" s="81"/>
    </row>
    <row r="557" spans="1:33" ht="44.45" customHeight="1">
      <c r="A557" s="76">
        <f t="shared" si="618"/>
        <v>43112</v>
      </c>
      <c r="B557" s="76">
        <f>+A557+3</f>
        <v>43115</v>
      </c>
      <c r="C557" s="77" t="s">
        <v>184</v>
      </c>
      <c r="D557" s="82">
        <v>60.53</v>
      </c>
      <c r="E557" s="79">
        <f t="shared" si="619"/>
        <v>11.5007</v>
      </c>
      <c r="F557" s="79">
        <f t="shared" si="615"/>
        <v>72.030699999999996</v>
      </c>
      <c r="H557" s="80"/>
      <c r="I557" s="78"/>
      <c r="J557" s="79"/>
      <c r="K557" s="79"/>
      <c r="M557" s="76">
        <f t="shared" si="575"/>
        <v>43112</v>
      </c>
      <c r="N557" s="76">
        <f>+M557+3</f>
        <v>43115</v>
      </c>
      <c r="O557" s="77" t="s">
        <v>185</v>
      </c>
      <c r="P557" s="78">
        <v>57.830000000000005</v>
      </c>
      <c r="Q557" s="79">
        <f t="shared" si="620"/>
        <v>10.987700000000002</v>
      </c>
      <c r="R557" s="79">
        <f t="shared" si="616"/>
        <v>68.817700000000002</v>
      </c>
      <c r="S557" s="129"/>
      <c r="T557" s="76">
        <f t="shared" si="576"/>
        <v>43112</v>
      </c>
      <c r="U557" s="76">
        <f>+T557+3</f>
        <v>43115</v>
      </c>
      <c r="V557" s="77" t="s">
        <v>186</v>
      </c>
      <c r="W557" s="78">
        <v>60.77</v>
      </c>
      <c r="X557" s="79">
        <f t="shared" si="621"/>
        <v>11.5463</v>
      </c>
      <c r="Y557" s="79">
        <f t="shared" si="617"/>
        <v>72.316299999999998</v>
      </c>
      <c r="AA557" s="57"/>
      <c r="AB557" s="58"/>
      <c r="AC557" s="59"/>
      <c r="AD557" s="59"/>
      <c r="AE557" s="81"/>
      <c r="AF557" s="81"/>
      <c r="AG557" s="81"/>
    </row>
    <row r="558" spans="1:33" ht="44.45" customHeight="1">
      <c r="A558" s="76">
        <f t="shared" si="618"/>
        <v>43116</v>
      </c>
      <c r="B558" s="76">
        <v>43118</v>
      </c>
      <c r="C558" s="77" t="s">
        <v>184</v>
      </c>
      <c r="D558" s="82">
        <v>61.2</v>
      </c>
      <c r="E558" s="79">
        <f t="shared" si="619"/>
        <v>11.628</v>
      </c>
      <c r="F558" s="79">
        <f t="shared" si="615"/>
        <v>72.828000000000003</v>
      </c>
      <c r="H558" s="80"/>
      <c r="I558" s="78"/>
      <c r="J558" s="79"/>
      <c r="K558" s="79"/>
      <c r="M558" s="76">
        <f t="shared" si="575"/>
        <v>43116</v>
      </c>
      <c r="N558" s="76">
        <v>43118</v>
      </c>
      <c r="O558" s="77" t="s">
        <v>185</v>
      </c>
      <c r="P558" s="78">
        <v>58.500000000000007</v>
      </c>
      <c r="Q558" s="79">
        <f t="shared" si="620"/>
        <v>11.115000000000002</v>
      </c>
      <c r="R558" s="79">
        <f t="shared" si="616"/>
        <v>69.615000000000009</v>
      </c>
      <c r="S558" s="129"/>
      <c r="T558" s="76">
        <f t="shared" si="576"/>
        <v>43116</v>
      </c>
      <c r="U558" s="76">
        <v>43118</v>
      </c>
      <c r="V558" s="77" t="s">
        <v>186</v>
      </c>
      <c r="W558" s="78">
        <v>61.440000000000005</v>
      </c>
      <c r="X558" s="79">
        <f t="shared" si="621"/>
        <v>11.6736</v>
      </c>
      <c r="Y558" s="79">
        <f t="shared" si="617"/>
        <v>73.113600000000005</v>
      </c>
      <c r="AA558" s="57"/>
      <c r="AB558" s="58"/>
      <c r="AC558" s="59"/>
      <c r="AD558" s="59"/>
      <c r="AE558" s="81"/>
      <c r="AF558" s="81"/>
      <c r="AG558" s="81"/>
    </row>
    <row r="559" spans="1:33" ht="44.45" customHeight="1">
      <c r="A559" s="76">
        <f t="shared" si="618"/>
        <v>43119</v>
      </c>
      <c r="B559" s="76">
        <v>43122</v>
      </c>
      <c r="C559" s="77" t="s">
        <v>184</v>
      </c>
      <c r="D559" s="82">
        <v>60.709999999999994</v>
      </c>
      <c r="E559" s="79">
        <f t="shared" si="619"/>
        <v>11.534899999999999</v>
      </c>
      <c r="F559" s="79">
        <f t="shared" si="615"/>
        <v>72.244899999999987</v>
      </c>
      <c r="H559" s="80"/>
      <c r="I559" s="78"/>
      <c r="J559" s="79"/>
      <c r="K559" s="79"/>
      <c r="M559" s="76">
        <f t="shared" si="575"/>
        <v>43119</v>
      </c>
      <c r="N559" s="76">
        <v>43122</v>
      </c>
      <c r="O559" s="77" t="s">
        <v>185</v>
      </c>
      <c r="P559" s="78">
        <v>58.01</v>
      </c>
      <c r="Q559" s="79">
        <f t="shared" si="620"/>
        <v>11.0219</v>
      </c>
      <c r="R559" s="79">
        <f t="shared" si="616"/>
        <v>69.031899999999993</v>
      </c>
      <c r="S559" s="129"/>
      <c r="T559" s="76">
        <f t="shared" si="576"/>
        <v>43119</v>
      </c>
      <c r="U559" s="76">
        <v>43122</v>
      </c>
      <c r="V559" s="77" t="s">
        <v>186</v>
      </c>
      <c r="W559" s="78">
        <v>60.949999999999996</v>
      </c>
      <c r="X559" s="79">
        <f t="shared" si="621"/>
        <v>11.580499999999999</v>
      </c>
      <c r="Y559" s="79">
        <f t="shared" si="617"/>
        <v>72.530499999999989</v>
      </c>
      <c r="AA559" s="57"/>
      <c r="AB559" s="58"/>
      <c r="AC559" s="59"/>
      <c r="AD559" s="59"/>
      <c r="AE559" s="81"/>
      <c r="AF559" s="81"/>
      <c r="AG559" s="81"/>
    </row>
    <row r="560" spans="1:33" ht="44.45" customHeight="1">
      <c r="A560" s="76">
        <f t="shared" si="618"/>
        <v>43123</v>
      </c>
      <c r="B560" s="76">
        <v>43125</v>
      </c>
      <c r="C560" s="77" t="s">
        <v>184</v>
      </c>
      <c r="D560" s="82">
        <v>59.94</v>
      </c>
      <c r="E560" s="79">
        <f t="shared" si="619"/>
        <v>11.3886</v>
      </c>
      <c r="F560" s="79">
        <f t="shared" ref="F560:F565" si="622">+D560+E560</f>
        <v>71.328599999999994</v>
      </c>
      <c r="H560" s="80"/>
      <c r="I560" s="78"/>
      <c r="J560" s="79"/>
      <c r="K560" s="79"/>
      <c r="M560" s="76">
        <f t="shared" si="575"/>
        <v>43123</v>
      </c>
      <c r="N560" s="76">
        <v>43125</v>
      </c>
      <c r="O560" s="77" t="s">
        <v>185</v>
      </c>
      <c r="P560" s="78">
        <v>57.24</v>
      </c>
      <c r="Q560" s="79">
        <f t="shared" si="620"/>
        <v>10.8756</v>
      </c>
      <c r="R560" s="79">
        <f t="shared" ref="R560:R565" si="623">+P560+Q560</f>
        <v>68.115600000000001</v>
      </c>
      <c r="S560" s="129"/>
      <c r="T560" s="76">
        <f t="shared" si="576"/>
        <v>43123</v>
      </c>
      <c r="U560" s="76">
        <v>43125</v>
      </c>
      <c r="V560" s="77" t="s">
        <v>186</v>
      </c>
      <c r="W560" s="78">
        <v>60.18</v>
      </c>
      <c r="X560" s="79">
        <f t="shared" si="621"/>
        <v>11.434200000000001</v>
      </c>
      <c r="Y560" s="79">
        <f t="shared" ref="Y560:Y565" si="624">+W560+X560</f>
        <v>71.614199999999997</v>
      </c>
      <c r="AA560" s="57"/>
      <c r="AB560" s="58"/>
      <c r="AC560" s="59"/>
      <c r="AD560" s="59"/>
      <c r="AE560" s="81"/>
      <c r="AF560" s="81"/>
      <c r="AG560" s="81"/>
    </row>
    <row r="561" spans="1:33" ht="44.45" customHeight="1">
      <c r="A561" s="76">
        <f t="shared" si="618"/>
        <v>43126</v>
      </c>
      <c r="B561" s="76">
        <v>43129</v>
      </c>
      <c r="C561" s="77" t="s">
        <v>184</v>
      </c>
      <c r="D561" s="82">
        <v>61.86</v>
      </c>
      <c r="E561" s="79">
        <f t="shared" si="619"/>
        <v>11.753399999999999</v>
      </c>
      <c r="F561" s="79">
        <f t="shared" si="622"/>
        <v>73.613399999999999</v>
      </c>
      <c r="H561" s="80"/>
      <c r="I561" s="78"/>
      <c r="J561" s="79"/>
      <c r="K561" s="79"/>
      <c r="M561" s="76">
        <f t="shared" si="575"/>
        <v>43126</v>
      </c>
      <c r="N561" s="76">
        <v>43129</v>
      </c>
      <c r="O561" s="77" t="s">
        <v>185</v>
      </c>
      <c r="P561" s="78">
        <v>59.160000000000004</v>
      </c>
      <c r="Q561" s="79">
        <f t="shared" si="620"/>
        <v>11.240400000000001</v>
      </c>
      <c r="R561" s="79">
        <f t="shared" si="623"/>
        <v>70.400400000000005</v>
      </c>
      <c r="S561" s="129"/>
      <c r="T561" s="76">
        <f t="shared" si="576"/>
        <v>43126</v>
      </c>
      <c r="U561" s="76">
        <v>43129</v>
      </c>
      <c r="V561" s="77" t="s">
        <v>186</v>
      </c>
      <c r="W561" s="78">
        <v>62.1</v>
      </c>
      <c r="X561" s="79">
        <f t="shared" si="621"/>
        <v>11.799000000000001</v>
      </c>
      <c r="Y561" s="79">
        <f t="shared" si="624"/>
        <v>73.899000000000001</v>
      </c>
      <c r="AA561" s="57"/>
      <c r="AB561" s="58"/>
      <c r="AC561" s="59"/>
      <c r="AD561" s="59"/>
      <c r="AE561" s="81"/>
      <c r="AF561" s="81"/>
      <c r="AG561" s="81"/>
    </row>
    <row r="562" spans="1:33" ht="44.45" customHeight="1">
      <c r="A562" s="76">
        <f t="shared" ref="A562:A568" si="625">+B561+1</f>
        <v>43130</v>
      </c>
      <c r="B562" s="76">
        <v>43132</v>
      </c>
      <c r="C562" s="77" t="s">
        <v>184</v>
      </c>
      <c r="D562" s="82">
        <v>61.849999999999994</v>
      </c>
      <c r="E562" s="79">
        <f t="shared" ref="E562:E568" si="626">+D562*19%</f>
        <v>11.751499999999998</v>
      </c>
      <c r="F562" s="79">
        <f t="shared" si="622"/>
        <v>73.601499999999987</v>
      </c>
      <c r="H562" s="80"/>
      <c r="I562" s="78"/>
      <c r="J562" s="79"/>
      <c r="K562" s="79"/>
      <c r="M562" s="76">
        <f t="shared" si="575"/>
        <v>43130</v>
      </c>
      <c r="N562" s="76">
        <v>43132</v>
      </c>
      <c r="O562" s="77" t="s">
        <v>185</v>
      </c>
      <c r="P562" s="78">
        <v>59.15</v>
      </c>
      <c r="Q562" s="79">
        <f t="shared" ref="Q562:Q568" si="627">+P562*19%</f>
        <v>11.2385</v>
      </c>
      <c r="R562" s="79">
        <f t="shared" si="623"/>
        <v>70.388499999999993</v>
      </c>
      <c r="S562" s="129"/>
      <c r="T562" s="76">
        <f t="shared" si="576"/>
        <v>43130</v>
      </c>
      <c r="U562" s="76">
        <v>43132</v>
      </c>
      <c r="V562" s="77" t="s">
        <v>186</v>
      </c>
      <c r="W562" s="78">
        <v>62.089999999999996</v>
      </c>
      <c r="X562" s="79">
        <f t="shared" ref="X562:X568" si="628">+W562*19%</f>
        <v>11.797099999999999</v>
      </c>
      <c r="Y562" s="79">
        <f t="shared" si="624"/>
        <v>73.88709999999999</v>
      </c>
      <c r="AA562" s="57"/>
      <c r="AB562" s="58"/>
      <c r="AC562" s="59"/>
      <c r="AD562" s="59"/>
      <c r="AE562" s="81"/>
      <c r="AF562" s="81"/>
      <c r="AG562" s="81"/>
    </row>
    <row r="563" spans="1:33" ht="44.45" customHeight="1">
      <c r="A563" s="76">
        <f t="shared" si="625"/>
        <v>43133</v>
      </c>
      <c r="B563" s="76">
        <v>43136</v>
      </c>
      <c r="C563" s="77" t="s">
        <v>184</v>
      </c>
      <c r="D563" s="82">
        <v>60.379999999999995</v>
      </c>
      <c r="E563" s="79">
        <f t="shared" si="626"/>
        <v>11.472199999999999</v>
      </c>
      <c r="F563" s="79">
        <f t="shared" si="622"/>
        <v>71.852199999999996</v>
      </c>
      <c r="H563" s="80"/>
      <c r="I563" s="78"/>
      <c r="J563" s="79"/>
      <c r="K563" s="79"/>
      <c r="M563" s="76">
        <f t="shared" si="575"/>
        <v>43133</v>
      </c>
      <c r="N563" s="76">
        <v>43136</v>
      </c>
      <c r="O563" s="77" t="s">
        <v>185</v>
      </c>
      <c r="P563" s="78">
        <v>57.68</v>
      </c>
      <c r="Q563" s="79">
        <f t="shared" si="627"/>
        <v>10.959200000000001</v>
      </c>
      <c r="R563" s="79">
        <f t="shared" si="623"/>
        <v>68.639200000000002</v>
      </c>
      <c r="S563" s="129"/>
      <c r="T563" s="76">
        <f t="shared" si="576"/>
        <v>43133</v>
      </c>
      <c r="U563" s="76">
        <v>43136</v>
      </c>
      <c r="V563" s="77" t="s">
        <v>186</v>
      </c>
      <c r="W563" s="78">
        <v>60.62</v>
      </c>
      <c r="X563" s="79">
        <f t="shared" si="628"/>
        <v>11.517799999999999</v>
      </c>
      <c r="Y563" s="79">
        <f t="shared" si="624"/>
        <v>72.137799999999999</v>
      </c>
      <c r="AA563" s="57"/>
      <c r="AB563" s="58"/>
      <c r="AC563" s="59"/>
      <c r="AD563" s="59"/>
      <c r="AE563" s="81"/>
      <c r="AF563" s="81"/>
      <c r="AG563" s="81"/>
    </row>
    <row r="564" spans="1:33" ht="44.45" customHeight="1">
      <c r="A564" s="76">
        <f t="shared" si="625"/>
        <v>43137</v>
      </c>
      <c r="B564" s="76">
        <v>43139</v>
      </c>
      <c r="C564" s="77" t="s">
        <v>184</v>
      </c>
      <c r="D564" s="82">
        <v>59.91</v>
      </c>
      <c r="E564" s="79">
        <f t="shared" si="626"/>
        <v>11.382899999999999</v>
      </c>
      <c r="F564" s="79">
        <f t="shared" si="622"/>
        <v>71.292900000000003</v>
      </c>
      <c r="H564" s="80"/>
      <c r="I564" s="78"/>
      <c r="J564" s="79"/>
      <c r="K564" s="79"/>
      <c r="M564" s="76">
        <f t="shared" si="575"/>
        <v>43137</v>
      </c>
      <c r="N564" s="76">
        <v>43139</v>
      </c>
      <c r="O564" s="77" t="s">
        <v>185</v>
      </c>
      <c r="P564" s="78">
        <v>57.21</v>
      </c>
      <c r="Q564" s="79">
        <f t="shared" si="627"/>
        <v>10.869899999999999</v>
      </c>
      <c r="R564" s="79">
        <f t="shared" si="623"/>
        <v>68.079899999999995</v>
      </c>
      <c r="S564" s="129"/>
      <c r="T564" s="76">
        <f t="shared" si="576"/>
        <v>43137</v>
      </c>
      <c r="U564" s="76">
        <v>43139</v>
      </c>
      <c r="V564" s="77" t="s">
        <v>186</v>
      </c>
      <c r="W564" s="78">
        <v>60.15</v>
      </c>
      <c r="X564" s="79">
        <f t="shared" si="628"/>
        <v>11.4285</v>
      </c>
      <c r="Y564" s="79">
        <f t="shared" si="624"/>
        <v>71.578499999999991</v>
      </c>
      <c r="AA564" s="57"/>
      <c r="AB564" s="58"/>
      <c r="AC564" s="59"/>
      <c r="AD564" s="59"/>
      <c r="AE564" s="81"/>
      <c r="AF564" s="81"/>
      <c r="AG564" s="81"/>
    </row>
    <row r="565" spans="1:33" ht="44.45" customHeight="1">
      <c r="A565" s="76">
        <f t="shared" si="625"/>
        <v>43140</v>
      </c>
      <c r="B565" s="76">
        <v>43143</v>
      </c>
      <c r="C565" s="77" t="s">
        <v>184</v>
      </c>
      <c r="D565" s="82">
        <v>56.84</v>
      </c>
      <c r="E565" s="79">
        <f t="shared" si="626"/>
        <v>10.799600000000002</v>
      </c>
      <c r="F565" s="79">
        <f t="shared" si="622"/>
        <v>67.639600000000002</v>
      </c>
      <c r="H565" s="80"/>
      <c r="I565" s="78"/>
      <c r="J565" s="79"/>
      <c r="K565" s="79"/>
      <c r="M565" s="76">
        <f t="shared" si="575"/>
        <v>43140</v>
      </c>
      <c r="N565" s="76">
        <v>43143</v>
      </c>
      <c r="O565" s="77" t="s">
        <v>185</v>
      </c>
      <c r="P565" s="78">
        <v>54.140000000000008</v>
      </c>
      <c r="Q565" s="79">
        <f t="shared" si="627"/>
        <v>10.286600000000002</v>
      </c>
      <c r="R565" s="79">
        <f t="shared" si="623"/>
        <v>64.426600000000008</v>
      </c>
      <c r="S565" s="129"/>
      <c r="T565" s="76">
        <f t="shared" si="576"/>
        <v>43140</v>
      </c>
      <c r="U565" s="76">
        <v>43143</v>
      </c>
      <c r="V565" s="77" t="s">
        <v>186</v>
      </c>
      <c r="W565" s="78">
        <v>57.080000000000005</v>
      </c>
      <c r="X565" s="79">
        <f t="shared" si="628"/>
        <v>10.845200000000002</v>
      </c>
      <c r="Y565" s="79">
        <f t="shared" si="624"/>
        <v>67.925200000000004</v>
      </c>
      <c r="AA565" s="57"/>
      <c r="AB565" s="58"/>
      <c r="AC565" s="59"/>
      <c r="AD565" s="59"/>
      <c r="AE565" s="81"/>
      <c r="AF565" s="81"/>
      <c r="AG565" s="81"/>
    </row>
    <row r="566" spans="1:33" ht="44.45" customHeight="1">
      <c r="A566" s="76">
        <f t="shared" si="625"/>
        <v>43144</v>
      </c>
      <c r="B566" s="76">
        <v>43146</v>
      </c>
      <c r="C566" s="77" t="s">
        <v>184</v>
      </c>
      <c r="D566" s="82">
        <v>54.12</v>
      </c>
      <c r="E566" s="79">
        <f t="shared" si="626"/>
        <v>10.2828</v>
      </c>
      <c r="F566" s="79">
        <f t="shared" ref="F566:F571" si="629">+D566+E566</f>
        <v>64.402799999999999</v>
      </c>
      <c r="H566" s="80"/>
      <c r="I566" s="78"/>
      <c r="J566" s="79"/>
      <c r="K566" s="79"/>
      <c r="M566" s="76">
        <f t="shared" si="575"/>
        <v>43144</v>
      </c>
      <c r="N566" s="76">
        <v>43146</v>
      </c>
      <c r="O566" s="77" t="s">
        <v>185</v>
      </c>
      <c r="P566" s="78">
        <v>51.42</v>
      </c>
      <c r="Q566" s="79">
        <f t="shared" si="627"/>
        <v>9.7698</v>
      </c>
      <c r="R566" s="79">
        <f t="shared" ref="R566:R571" si="630">+P566+Q566</f>
        <v>61.189800000000005</v>
      </c>
      <c r="S566" s="129"/>
      <c r="T566" s="76">
        <f t="shared" si="576"/>
        <v>43144</v>
      </c>
      <c r="U566" s="76">
        <v>43146</v>
      </c>
      <c r="V566" s="77" t="s">
        <v>186</v>
      </c>
      <c r="W566" s="78">
        <v>54.36</v>
      </c>
      <c r="X566" s="79">
        <f t="shared" si="628"/>
        <v>10.3284</v>
      </c>
      <c r="Y566" s="79">
        <f t="shared" ref="Y566:Y571" si="631">+W566+X566</f>
        <v>64.688400000000001</v>
      </c>
      <c r="AA566" s="57"/>
      <c r="AB566" s="58"/>
      <c r="AC566" s="59"/>
      <c r="AD566" s="59"/>
      <c r="AE566" s="81"/>
      <c r="AF566" s="81"/>
      <c r="AG566" s="81"/>
    </row>
    <row r="567" spans="1:33" ht="44.45" customHeight="1">
      <c r="A567" s="76">
        <f t="shared" si="625"/>
        <v>43147</v>
      </c>
      <c r="B567" s="76">
        <v>43150</v>
      </c>
      <c r="C567" s="77" t="s">
        <v>184</v>
      </c>
      <c r="D567" s="82">
        <v>55.69</v>
      </c>
      <c r="E567" s="79">
        <f t="shared" si="626"/>
        <v>10.581099999999999</v>
      </c>
      <c r="F567" s="79">
        <f t="shared" si="629"/>
        <v>66.27109999999999</v>
      </c>
      <c r="H567" s="80"/>
      <c r="I567" s="78"/>
      <c r="J567" s="79"/>
      <c r="K567" s="79"/>
      <c r="M567" s="76">
        <f t="shared" si="575"/>
        <v>43147</v>
      </c>
      <c r="N567" s="76">
        <v>43150</v>
      </c>
      <c r="O567" s="77" t="s">
        <v>185</v>
      </c>
      <c r="P567" s="78">
        <v>52.99</v>
      </c>
      <c r="Q567" s="79">
        <f t="shared" si="627"/>
        <v>10.068100000000001</v>
      </c>
      <c r="R567" s="79">
        <f t="shared" si="630"/>
        <v>63.058100000000003</v>
      </c>
      <c r="S567" s="129"/>
      <c r="T567" s="76">
        <f t="shared" si="576"/>
        <v>43147</v>
      </c>
      <c r="U567" s="76">
        <v>43150</v>
      </c>
      <c r="V567" s="77" t="s">
        <v>186</v>
      </c>
      <c r="W567" s="78">
        <v>55.93</v>
      </c>
      <c r="X567" s="79">
        <f t="shared" si="628"/>
        <v>10.6267</v>
      </c>
      <c r="Y567" s="79">
        <f t="shared" si="631"/>
        <v>66.556700000000006</v>
      </c>
      <c r="AA567" s="57"/>
      <c r="AB567" s="58"/>
      <c r="AC567" s="59"/>
      <c r="AD567" s="59"/>
      <c r="AE567" s="81"/>
      <c r="AF567" s="81"/>
      <c r="AG567" s="81"/>
    </row>
    <row r="568" spans="1:33" ht="44.45" customHeight="1">
      <c r="A568" s="76">
        <f t="shared" si="625"/>
        <v>43151</v>
      </c>
      <c r="B568" s="76">
        <v>43153</v>
      </c>
      <c r="C568" s="77" t="s">
        <v>184</v>
      </c>
      <c r="D568" s="82">
        <v>56.17</v>
      </c>
      <c r="E568" s="79">
        <f t="shared" si="626"/>
        <v>10.6723</v>
      </c>
      <c r="F568" s="79">
        <f t="shared" si="629"/>
        <v>66.842299999999994</v>
      </c>
      <c r="H568" s="80"/>
      <c r="I568" s="78"/>
      <c r="J568" s="79"/>
      <c r="K568" s="79"/>
      <c r="M568" s="76">
        <f t="shared" si="575"/>
        <v>43151</v>
      </c>
      <c r="N568" s="76">
        <v>43153</v>
      </c>
      <c r="O568" s="77" t="s">
        <v>185</v>
      </c>
      <c r="P568" s="78">
        <v>53.470000000000006</v>
      </c>
      <c r="Q568" s="79">
        <f t="shared" si="627"/>
        <v>10.159300000000002</v>
      </c>
      <c r="R568" s="79">
        <f t="shared" si="630"/>
        <v>63.629300000000008</v>
      </c>
      <c r="S568" s="129"/>
      <c r="T568" s="76">
        <f t="shared" si="576"/>
        <v>43151</v>
      </c>
      <c r="U568" s="76">
        <v>43153</v>
      </c>
      <c r="V568" s="77" t="s">
        <v>186</v>
      </c>
      <c r="W568" s="78">
        <v>56.410000000000004</v>
      </c>
      <c r="X568" s="79">
        <f t="shared" si="628"/>
        <v>10.7179</v>
      </c>
      <c r="Y568" s="79">
        <f t="shared" si="631"/>
        <v>67.127900000000011</v>
      </c>
      <c r="AA568" s="57"/>
      <c r="AB568" s="58"/>
      <c r="AC568" s="59"/>
      <c r="AD568" s="59"/>
      <c r="AE568" s="81"/>
      <c r="AF568" s="81"/>
      <c r="AG568" s="81"/>
    </row>
    <row r="569" spans="1:33" ht="44.45" customHeight="1">
      <c r="A569" s="76">
        <f t="shared" ref="A569:A575" si="632">+B568+1</f>
        <v>43154</v>
      </c>
      <c r="B569" s="76">
        <v>43157</v>
      </c>
      <c r="C569" s="77" t="s">
        <v>184</v>
      </c>
      <c r="D569" s="82">
        <v>56.75</v>
      </c>
      <c r="E569" s="79">
        <f t="shared" ref="E569:E575" si="633">+D569*19%</f>
        <v>10.782500000000001</v>
      </c>
      <c r="F569" s="79">
        <f t="shared" si="629"/>
        <v>67.532499999999999</v>
      </c>
      <c r="H569" s="80"/>
      <c r="I569" s="78"/>
      <c r="J569" s="79"/>
      <c r="K569" s="79"/>
      <c r="M569" s="76">
        <f t="shared" si="575"/>
        <v>43154</v>
      </c>
      <c r="N569" s="76">
        <v>43157</v>
      </c>
      <c r="O569" s="77" t="s">
        <v>185</v>
      </c>
      <c r="P569" s="78">
        <v>54.050000000000004</v>
      </c>
      <c r="Q569" s="79">
        <f t="shared" ref="Q569:Q575" si="634">+P569*19%</f>
        <v>10.269500000000001</v>
      </c>
      <c r="R569" s="79">
        <f t="shared" si="630"/>
        <v>64.319500000000005</v>
      </c>
      <c r="S569" s="129"/>
      <c r="T569" s="76">
        <f t="shared" si="576"/>
        <v>43154</v>
      </c>
      <c r="U569" s="76">
        <v>43157</v>
      </c>
      <c r="V569" s="77" t="s">
        <v>186</v>
      </c>
      <c r="W569" s="78">
        <v>56.99</v>
      </c>
      <c r="X569" s="79">
        <f t="shared" ref="X569:X575" si="635">+W569*19%</f>
        <v>10.828100000000001</v>
      </c>
      <c r="Y569" s="79">
        <f t="shared" si="631"/>
        <v>67.818100000000001</v>
      </c>
      <c r="AA569" s="57"/>
      <c r="AB569" s="58"/>
      <c r="AC569" s="59"/>
      <c r="AD569" s="59"/>
      <c r="AE569" s="81"/>
      <c r="AF569" s="81"/>
      <c r="AG569" s="81"/>
    </row>
    <row r="570" spans="1:33" ht="44.45" customHeight="1">
      <c r="A570" s="76">
        <f t="shared" si="632"/>
        <v>43158</v>
      </c>
      <c r="B570" s="76">
        <v>43160</v>
      </c>
      <c r="C570" s="77" t="s">
        <v>184</v>
      </c>
      <c r="D570" s="82">
        <v>58.64</v>
      </c>
      <c r="E570" s="79">
        <f t="shared" si="633"/>
        <v>11.1416</v>
      </c>
      <c r="F570" s="79">
        <f t="shared" si="629"/>
        <v>69.781599999999997</v>
      </c>
      <c r="H570" s="80"/>
      <c r="I570" s="78"/>
      <c r="J570" s="79"/>
      <c r="K570" s="79"/>
      <c r="M570" s="76">
        <f t="shared" si="575"/>
        <v>43158</v>
      </c>
      <c r="N570" s="76">
        <v>43160</v>
      </c>
      <c r="O570" s="77" t="s">
        <v>185</v>
      </c>
      <c r="P570" s="78">
        <v>55.940000000000005</v>
      </c>
      <c r="Q570" s="79">
        <f t="shared" si="634"/>
        <v>10.6286</v>
      </c>
      <c r="R570" s="79">
        <f t="shared" si="630"/>
        <v>66.568600000000004</v>
      </c>
      <c r="S570" s="129"/>
      <c r="T570" s="76">
        <f t="shared" si="576"/>
        <v>43158</v>
      </c>
      <c r="U570" s="76">
        <v>43160</v>
      </c>
      <c r="V570" s="77" t="s">
        <v>186</v>
      </c>
      <c r="W570" s="78">
        <v>58.88</v>
      </c>
      <c r="X570" s="79">
        <f t="shared" si="635"/>
        <v>11.187200000000001</v>
      </c>
      <c r="Y570" s="79">
        <f t="shared" si="631"/>
        <v>70.0672</v>
      </c>
      <c r="AA570" s="57"/>
      <c r="AB570" s="58"/>
      <c r="AC570" s="59"/>
      <c r="AD570" s="59"/>
      <c r="AE570" s="81"/>
      <c r="AF570" s="81"/>
      <c r="AG570" s="81"/>
    </row>
    <row r="571" spans="1:33" ht="44.45" customHeight="1">
      <c r="A571" s="76">
        <f t="shared" si="632"/>
        <v>43161</v>
      </c>
      <c r="B571" s="76">
        <v>43164</v>
      </c>
      <c r="C571" s="77" t="s">
        <v>184</v>
      </c>
      <c r="D571" s="82">
        <v>57.11</v>
      </c>
      <c r="E571" s="79">
        <f t="shared" si="633"/>
        <v>10.850899999999999</v>
      </c>
      <c r="F571" s="79">
        <f t="shared" si="629"/>
        <v>67.960899999999995</v>
      </c>
      <c r="H571" s="80"/>
      <c r="I571" s="78"/>
      <c r="J571" s="79"/>
      <c r="K571" s="79"/>
      <c r="M571" s="76">
        <f t="shared" si="575"/>
        <v>43161</v>
      </c>
      <c r="N571" s="76">
        <v>43164</v>
      </c>
      <c r="O571" s="77" t="s">
        <v>185</v>
      </c>
      <c r="P571" s="78">
        <v>54.410000000000004</v>
      </c>
      <c r="Q571" s="79">
        <f t="shared" si="634"/>
        <v>10.337900000000001</v>
      </c>
      <c r="R571" s="79">
        <f t="shared" si="630"/>
        <v>64.747900000000001</v>
      </c>
      <c r="S571" s="129"/>
      <c r="T571" s="76">
        <f t="shared" si="576"/>
        <v>43161</v>
      </c>
      <c r="U571" s="76">
        <v>43164</v>
      </c>
      <c r="V571" s="77" t="s">
        <v>186</v>
      </c>
      <c r="W571" s="78">
        <v>57.35</v>
      </c>
      <c r="X571" s="79">
        <f t="shared" si="635"/>
        <v>10.8965</v>
      </c>
      <c r="Y571" s="79">
        <f t="shared" si="631"/>
        <v>68.246499999999997</v>
      </c>
      <c r="AA571" s="57"/>
      <c r="AB571" s="58"/>
      <c r="AC571" s="59"/>
      <c r="AD571" s="59"/>
      <c r="AE571" s="81"/>
      <c r="AF571" s="81"/>
      <c r="AG571" s="81"/>
    </row>
    <row r="572" spans="1:33" ht="44.45" customHeight="1">
      <c r="A572" s="76">
        <f t="shared" si="632"/>
        <v>43165</v>
      </c>
      <c r="B572" s="76">
        <v>43167</v>
      </c>
      <c r="C572" s="77" t="s">
        <v>184</v>
      </c>
      <c r="D572" s="82">
        <v>55.7</v>
      </c>
      <c r="E572" s="79">
        <f t="shared" si="633"/>
        <v>10.583</v>
      </c>
      <c r="F572" s="79">
        <f t="shared" ref="F572:F577" si="636">+D572+E572</f>
        <v>66.283000000000001</v>
      </c>
      <c r="H572" s="80"/>
      <c r="I572" s="78"/>
      <c r="J572" s="79"/>
      <c r="K572" s="79"/>
      <c r="M572" s="76">
        <f t="shared" si="575"/>
        <v>43165</v>
      </c>
      <c r="N572" s="76">
        <v>43167</v>
      </c>
      <c r="O572" s="77" t="s">
        <v>185</v>
      </c>
      <c r="P572" s="78">
        <v>53.000000000000007</v>
      </c>
      <c r="Q572" s="79">
        <f t="shared" si="634"/>
        <v>10.070000000000002</v>
      </c>
      <c r="R572" s="79">
        <f t="shared" ref="R572:R577" si="637">+P572+Q572</f>
        <v>63.070000000000007</v>
      </c>
      <c r="S572" s="129"/>
      <c r="T572" s="76">
        <f t="shared" si="576"/>
        <v>43165</v>
      </c>
      <c r="U572" s="76">
        <v>43167</v>
      </c>
      <c r="V572" s="77" t="s">
        <v>186</v>
      </c>
      <c r="W572" s="78">
        <v>55.940000000000005</v>
      </c>
      <c r="X572" s="79">
        <f t="shared" si="635"/>
        <v>10.6286</v>
      </c>
      <c r="Y572" s="79">
        <f t="shared" ref="Y572:Y577" si="638">+W572+X572</f>
        <v>66.568600000000004</v>
      </c>
      <c r="AA572" s="57"/>
      <c r="AB572" s="58"/>
      <c r="AC572" s="59"/>
      <c r="AD572" s="59"/>
      <c r="AE572" s="81"/>
      <c r="AF572" s="81"/>
      <c r="AG572" s="81"/>
    </row>
    <row r="573" spans="1:33" ht="44.45" customHeight="1">
      <c r="A573" s="76">
        <f t="shared" si="632"/>
        <v>43168</v>
      </c>
      <c r="B573" s="76">
        <v>43171</v>
      </c>
      <c r="C573" s="77" t="s">
        <v>184</v>
      </c>
      <c r="D573" s="82">
        <v>55.67</v>
      </c>
      <c r="E573" s="79">
        <f t="shared" si="633"/>
        <v>10.577300000000001</v>
      </c>
      <c r="F573" s="79">
        <f t="shared" si="636"/>
        <v>66.247299999999996</v>
      </c>
      <c r="H573" s="80"/>
      <c r="I573" s="78"/>
      <c r="J573" s="79"/>
      <c r="K573" s="79"/>
      <c r="M573" s="76">
        <f t="shared" si="575"/>
        <v>43168</v>
      </c>
      <c r="N573" s="76">
        <v>43171</v>
      </c>
      <c r="O573" s="77" t="s">
        <v>185</v>
      </c>
      <c r="P573" s="78">
        <v>52.970000000000006</v>
      </c>
      <c r="Q573" s="79">
        <f t="shared" si="634"/>
        <v>10.064300000000001</v>
      </c>
      <c r="R573" s="79">
        <f t="shared" si="637"/>
        <v>63.034300000000009</v>
      </c>
      <c r="S573" s="129"/>
      <c r="T573" s="76">
        <f t="shared" si="576"/>
        <v>43168</v>
      </c>
      <c r="U573" s="76">
        <v>43171</v>
      </c>
      <c r="V573" s="77" t="s">
        <v>186</v>
      </c>
      <c r="W573" s="78">
        <v>55.910000000000004</v>
      </c>
      <c r="X573" s="79">
        <f t="shared" si="635"/>
        <v>10.622900000000001</v>
      </c>
      <c r="Y573" s="79">
        <f t="shared" si="638"/>
        <v>66.532900000000012</v>
      </c>
      <c r="AA573" s="57"/>
      <c r="AB573" s="58"/>
      <c r="AC573" s="59"/>
      <c r="AD573" s="59"/>
      <c r="AE573" s="81"/>
      <c r="AF573" s="81"/>
      <c r="AG573" s="81"/>
    </row>
    <row r="574" spans="1:33" ht="44.45" customHeight="1">
      <c r="A574" s="76">
        <f t="shared" si="632"/>
        <v>43172</v>
      </c>
      <c r="B574" s="76">
        <v>43174</v>
      </c>
      <c r="C574" s="77" t="s">
        <v>184</v>
      </c>
      <c r="D574" s="82">
        <v>56.819999999999993</v>
      </c>
      <c r="E574" s="79">
        <f t="shared" si="633"/>
        <v>10.795799999999998</v>
      </c>
      <c r="F574" s="79">
        <f t="shared" si="636"/>
        <v>67.615799999999993</v>
      </c>
      <c r="H574" s="80"/>
      <c r="I574" s="78"/>
      <c r="J574" s="79"/>
      <c r="K574" s="79"/>
      <c r="M574" s="76">
        <f t="shared" si="575"/>
        <v>43172</v>
      </c>
      <c r="N574" s="76">
        <v>43174</v>
      </c>
      <c r="O574" s="77" t="s">
        <v>185</v>
      </c>
      <c r="P574" s="78">
        <v>54.12</v>
      </c>
      <c r="Q574" s="79">
        <f t="shared" si="634"/>
        <v>10.2828</v>
      </c>
      <c r="R574" s="79">
        <f t="shared" si="637"/>
        <v>64.402799999999999</v>
      </c>
      <c r="S574" s="129"/>
      <c r="T574" s="76">
        <f t="shared" si="576"/>
        <v>43172</v>
      </c>
      <c r="U574" s="76">
        <v>43174</v>
      </c>
      <c r="V574" s="77" t="s">
        <v>186</v>
      </c>
      <c r="W574" s="78">
        <v>57.059999999999995</v>
      </c>
      <c r="X574" s="79">
        <f t="shared" si="635"/>
        <v>10.841399999999998</v>
      </c>
      <c r="Y574" s="79">
        <f t="shared" si="638"/>
        <v>67.901399999999995</v>
      </c>
      <c r="AA574" s="57"/>
      <c r="AB574" s="58"/>
      <c r="AC574" s="59"/>
      <c r="AD574" s="59"/>
      <c r="AE574" s="81"/>
      <c r="AF574" s="81"/>
      <c r="AG574" s="81"/>
    </row>
    <row r="575" spans="1:33" ht="44.45" customHeight="1">
      <c r="A575" s="76">
        <f t="shared" si="632"/>
        <v>43175</v>
      </c>
      <c r="B575" s="76">
        <v>43179</v>
      </c>
      <c r="C575" s="77" t="s">
        <v>184</v>
      </c>
      <c r="D575" s="82">
        <v>56.22</v>
      </c>
      <c r="E575" s="79">
        <f t="shared" si="633"/>
        <v>10.681799999999999</v>
      </c>
      <c r="F575" s="79">
        <f t="shared" si="636"/>
        <v>66.901799999999994</v>
      </c>
      <c r="H575" s="80"/>
      <c r="I575" s="78"/>
      <c r="J575" s="79"/>
      <c r="K575" s="79"/>
      <c r="M575" s="76">
        <f t="shared" si="575"/>
        <v>43175</v>
      </c>
      <c r="N575" s="76">
        <v>43179</v>
      </c>
      <c r="O575" s="77" t="s">
        <v>185</v>
      </c>
      <c r="P575" s="78">
        <v>53.52</v>
      </c>
      <c r="Q575" s="79">
        <f t="shared" si="634"/>
        <v>10.168800000000001</v>
      </c>
      <c r="R575" s="79">
        <f t="shared" si="637"/>
        <v>63.688800000000001</v>
      </c>
      <c r="S575" s="129"/>
      <c r="T575" s="76">
        <f t="shared" si="576"/>
        <v>43175</v>
      </c>
      <c r="U575" s="76">
        <v>43179</v>
      </c>
      <c r="V575" s="77" t="s">
        <v>186</v>
      </c>
      <c r="W575" s="78">
        <v>56.46</v>
      </c>
      <c r="X575" s="79">
        <f t="shared" si="635"/>
        <v>10.727400000000001</v>
      </c>
      <c r="Y575" s="79">
        <f t="shared" si="638"/>
        <v>67.187399999999997</v>
      </c>
      <c r="AA575" s="57"/>
      <c r="AB575" s="58"/>
      <c r="AC575" s="59"/>
      <c r="AD575" s="59"/>
      <c r="AE575" s="81"/>
      <c r="AF575" s="81"/>
      <c r="AG575" s="81"/>
    </row>
    <row r="576" spans="1:33" ht="44.45" customHeight="1">
      <c r="A576" s="76">
        <f t="shared" ref="A576:A581" si="639">+B575+1</f>
        <v>43180</v>
      </c>
      <c r="B576" s="76">
        <v>43181</v>
      </c>
      <c r="C576" s="77" t="s">
        <v>184</v>
      </c>
      <c r="D576" s="82">
        <v>57.379999999999995</v>
      </c>
      <c r="E576" s="79">
        <f t="shared" ref="E576:E581" si="640">+D576*19%</f>
        <v>10.902199999999999</v>
      </c>
      <c r="F576" s="79">
        <f t="shared" si="636"/>
        <v>68.282199999999989</v>
      </c>
      <c r="H576" s="80"/>
      <c r="I576" s="78"/>
      <c r="J576" s="79"/>
      <c r="K576" s="79"/>
      <c r="M576" s="76">
        <f t="shared" si="575"/>
        <v>43180</v>
      </c>
      <c r="N576" s="76">
        <v>43181</v>
      </c>
      <c r="O576" s="77" t="s">
        <v>185</v>
      </c>
      <c r="P576" s="78">
        <v>54.68</v>
      </c>
      <c r="Q576" s="79">
        <f t="shared" ref="Q576:Q581" si="641">+P576*19%</f>
        <v>10.389200000000001</v>
      </c>
      <c r="R576" s="79">
        <f t="shared" si="637"/>
        <v>65.069199999999995</v>
      </c>
      <c r="S576" s="129"/>
      <c r="T576" s="76">
        <f t="shared" si="576"/>
        <v>43180</v>
      </c>
      <c r="U576" s="76">
        <v>43181</v>
      </c>
      <c r="V576" s="77" t="s">
        <v>186</v>
      </c>
      <c r="W576" s="78">
        <v>57.62</v>
      </c>
      <c r="X576" s="79">
        <f t="shared" ref="X576:X581" si="642">+W576*19%</f>
        <v>10.947799999999999</v>
      </c>
      <c r="Y576" s="79">
        <f t="shared" si="638"/>
        <v>68.567799999999991</v>
      </c>
      <c r="AA576" s="57"/>
      <c r="AB576" s="58"/>
      <c r="AC576" s="59"/>
      <c r="AD576" s="59"/>
      <c r="AE576" s="81"/>
      <c r="AF576" s="81"/>
      <c r="AG576" s="81"/>
    </row>
    <row r="577" spans="1:33" ht="44.45" customHeight="1">
      <c r="A577" s="76">
        <f t="shared" si="639"/>
        <v>43182</v>
      </c>
      <c r="B577" s="76">
        <v>43185</v>
      </c>
      <c r="C577" s="77" t="s">
        <v>184</v>
      </c>
      <c r="D577" s="82">
        <v>60.8</v>
      </c>
      <c r="E577" s="79">
        <f t="shared" si="640"/>
        <v>11.552</v>
      </c>
      <c r="F577" s="79">
        <f t="shared" si="636"/>
        <v>72.352000000000004</v>
      </c>
      <c r="H577" s="80"/>
      <c r="I577" s="78"/>
      <c r="J577" s="79"/>
      <c r="K577" s="79"/>
      <c r="M577" s="76">
        <f t="shared" si="575"/>
        <v>43182</v>
      </c>
      <c r="N577" s="76">
        <v>43185</v>
      </c>
      <c r="O577" s="77" t="s">
        <v>185</v>
      </c>
      <c r="P577" s="78">
        <v>58.1</v>
      </c>
      <c r="Q577" s="79">
        <f t="shared" si="641"/>
        <v>11.039</v>
      </c>
      <c r="R577" s="79">
        <f t="shared" si="637"/>
        <v>69.138999999999996</v>
      </c>
      <c r="S577" s="129"/>
      <c r="T577" s="76">
        <f t="shared" si="576"/>
        <v>43182</v>
      </c>
      <c r="U577" s="76">
        <v>43185</v>
      </c>
      <c r="V577" s="77" t="s">
        <v>186</v>
      </c>
      <c r="W577" s="78">
        <v>61.04</v>
      </c>
      <c r="X577" s="79">
        <f t="shared" si="642"/>
        <v>11.5976</v>
      </c>
      <c r="Y577" s="79">
        <f t="shared" si="638"/>
        <v>72.637599999999992</v>
      </c>
      <c r="AA577" s="57"/>
      <c r="AB577" s="58"/>
      <c r="AC577" s="59"/>
      <c r="AD577" s="59"/>
      <c r="AE577" s="81"/>
      <c r="AF577" s="81"/>
      <c r="AG577" s="81"/>
    </row>
    <row r="578" spans="1:33" ht="44.45" customHeight="1">
      <c r="A578" s="76">
        <f t="shared" si="639"/>
        <v>43186</v>
      </c>
      <c r="B578" s="76">
        <v>43187</v>
      </c>
      <c r="C578" s="77" t="s">
        <v>184</v>
      </c>
      <c r="D578" s="82">
        <v>61.78</v>
      </c>
      <c r="E578" s="79">
        <f t="shared" si="640"/>
        <v>11.738200000000001</v>
      </c>
      <c r="F578" s="79">
        <f t="shared" ref="F578:F583" si="643">+D578+E578</f>
        <v>73.518200000000007</v>
      </c>
      <c r="H578" s="80"/>
      <c r="I578" s="78"/>
      <c r="J578" s="79"/>
      <c r="K578" s="79"/>
      <c r="M578" s="76">
        <f t="shared" si="575"/>
        <v>43186</v>
      </c>
      <c r="N578" s="76">
        <v>43187</v>
      </c>
      <c r="O578" s="77" t="s">
        <v>185</v>
      </c>
      <c r="P578" s="78">
        <v>59.080000000000005</v>
      </c>
      <c r="Q578" s="79">
        <f t="shared" si="641"/>
        <v>11.225200000000001</v>
      </c>
      <c r="R578" s="79">
        <f t="shared" ref="R578:R583" si="644">+P578+Q578</f>
        <v>70.305200000000013</v>
      </c>
      <c r="S578" s="129"/>
      <c r="T578" s="76">
        <f t="shared" si="576"/>
        <v>43186</v>
      </c>
      <c r="U578" s="76">
        <v>43187</v>
      </c>
      <c r="V578" s="77" t="s">
        <v>186</v>
      </c>
      <c r="W578" s="78">
        <v>62.02</v>
      </c>
      <c r="X578" s="79">
        <f t="shared" si="642"/>
        <v>11.783800000000001</v>
      </c>
      <c r="Y578" s="79">
        <f t="shared" ref="Y578:Y583" si="645">+W578+X578</f>
        <v>73.80380000000001</v>
      </c>
      <c r="AA578" s="57"/>
      <c r="AB578" s="58"/>
      <c r="AC578" s="59"/>
      <c r="AD578" s="59"/>
      <c r="AE578" s="81"/>
      <c r="AF578" s="81"/>
      <c r="AG578" s="81"/>
    </row>
    <row r="579" spans="1:33" ht="44.45" customHeight="1">
      <c r="A579" s="76">
        <f t="shared" si="639"/>
        <v>43188</v>
      </c>
      <c r="B579" s="76">
        <v>43190</v>
      </c>
      <c r="C579" s="77" t="s">
        <v>184</v>
      </c>
      <c r="D579" s="82">
        <v>61.44</v>
      </c>
      <c r="E579" s="79">
        <f t="shared" si="640"/>
        <v>11.6736</v>
      </c>
      <c r="F579" s="79">
        <f t="shared" si="643"/>
        <v>73.113599999999991</v>
      </c>
      <c r="H579" s="80"/>
      <c r="I579" s="78"/>
      <c r="J579" s="79"/>
      <c r="K579" s="79"/>
      <c r="M579" s="76">
        <f t="shared" si="575"/>
        <v>43188</v>
      </c>
      <c r="N579" s="76">
        <v>43190</v>
      </c>
      <c r="O579" s="77" t="s">
        <v>185</v>
      </c>
      <c r="P579" s="78">
        <v>58.74</v>
      </c>
      <c r="Q579" s="79">
        <f t="shared" si="641"/>
        <v>11.160600000000001</v>
      </c>
      <c r="R579" s="79">
        <f t="shared" si="644"/>
        <v>69.900599999999997</v>
      </c>
      <c r="S579" s="129"/>
      <c r="T579" s="76">
        <f t="shared" si="576"/>
        <v>43188</v>
      </c>
      <c r="U579" s="76">
        <v>43190</v>
      </c>
      <c r="V579" s="77" t="s">
        <v>186</v>
      </c>
      <c r="W579" s="78">
        <v>61.68</v>
      </c>
      <c r="X579" s="79">
        <f t="shared" si="642"/>
        <v>11.719200000000001</v>
      </c>
      <c r="Y579" s="79">
        <f t="shared" si="645"/>
        <v>73.399200000000008</v>
      </c>
      <c r="AA579" s="57"/>
      <c r="AB579" s="58"/>
      <c r="AC579" s="59"/>
      <c r="AD579" s="59"/>
      <c r="AE579" s="81"/>
      <c r="AF579" s="81"/>
      <c r="AG579" s="81"/>
    </row>
    <row r="580" spans="1:33" ht="44.45" customHeight="1">
      <c r="A580" s="76">
        <f t="shared" si="639"/>
        <v>43191</v>
      </c>
      <c r="B580" s="76">
        <v>43192</v>
      </c>
      <c r="C580" s="77" t="s">
        <v>187</v>
      </c>
      <c r="D580" s="82">
        <v>61.44</v>
      </c>
      <c r="E580" s="79">
        <f t="shared" si="640"/>
        <v>11.6736</v>
      </c>
      <c r="F580" s="79">
        <f t="shared" si="643"/>
        <v>73.113599999999991</v>
      </c>
      <c r="H580" s="80"/>
      <c r="I580" s="78"/>
      <c r="J580" s="79"/>
      <c r="K580" s="79"/>
      <c r="M580" s="76">
        <f t="shared" ref="M580:M643" si="646">+N579+1</f>
        <v>43191</v>
      </c>
      <c r="N580" s="76">
        <v>43192</v>
      </c>
      <c r="O580" s="77" t="s">
        <v>188</v>
      </c>
      <c r="P580" s="78">
        <v>59.98</v>
      </c>
      <c r="Q580" s="79">
        <f t="shared" si="641"/>
        <v>11.3962</v>
      </c>
      <c r="R580" s="79">
        <f t="shared" si="644"/>
        <v>71.376199999999997</v>
      </c>
      <c r="S580" s="129"/>
      <c r="T580" s="76">
        <f t="shared" ref="T580:T643" si="647">+U579+1</f>
        <v>43191</v>
      </c>
      <c r="U580" s="76">
        <v>43192</v>
      </c>
      <c r="V580" s="77" t="s">
        <v>189</v>
      </c>
      <c r="W580" s="78">
        <v>61.68</v>
      </c>
      <c r="X580" s="79">
        <f t="shared" si="642"/>
        <v>11.719200000000001</v>
      </c>
      <c r="Y580" s="79">
        <f t="shared" si="645"/>
        <v>73.399200000000008</v>
      </c>
      <c r="AA580" s="57"/>
      <c r="AB580" s="58"/>
      <c r="AC580" s="59"/>
      <c r="AD580" s="59"/>
      <c r="AE580" s="81"/>
      <c r="AF580" s="81"/>
      <c r="AG580" s="81"/>
    </row>
    <row r="581" spans="1:33" ht="44.45" customHeight="1">
      <c r="A581" s="76">
        <f t="shared" si="639"/>
        <v>43193</v>
      </c>
      <c r="B581" s="76">
        <v>43195</v>
      </c>
      <c r="C581" s="77" t="s">
        <v>187</v>
      </c>
      <c r="D581" s="82">
        <v>61.599999999999994</v>
      </c>
      <c r="E581" s="79">
        <f t="shared" si="640"/>
        <v>11.703999999999999</v>
      </c>
      <c r="F581" s="79">
        <f t="shared" si="643"/>
        <v>73.303999999999988</v>
      </c>
      <c r="H581" s="80"/>
      <c r="I581" s="78"/>
      <c r="J581" s="79"/>
      <c r="K581" s="79"/>
      <c r="M581" s="76">
        <f t="shared" si="646"/>
        <v>43193</v>
      </c>
      <c r="N581" s="76">
        <v>43195</v>
      </c>
      <c r="O581" s="77" t="s">
        <v>188</v>
      </c>
      <c r="P581" s="78">
        <v>60.139999999999993</v>
      </c>
      <c r="Q581" s="79">
        <f t="shared" si="641"/>
        <v>11.426599999999999</v>
      </c>
      <c r="R581" s="79">
        <f t="shared" si="644"/>
        <v>71.566599999999994</v>
      </c>
      <c r="S581" s="129"/>
      <c r="T581" s="76">
        <f t="shared" si="647"/>
        <v>43193</v>
      </c>
      <c r="U581" s="76">
        <v>43195</v>
      </c>
      <c r="V581" s="77" t="s">
        <v>190</v>
      </c>
      <c r="W581" s="78">
        <v>61.839999999999996</v>
      </c>
      <c r="X581" s="79">
        <f t="shared" si="642"/>
        <v>11.749599999999999</v>
      </c>
      <c r="Y581" s="79">
        <f t="shared" si="645"/>
        <v>73.58959999999999</v>
      </c>
      <c r="AA581" s="57"/>
      <c r="AB581" s="58"/>
      <c r="AC581" s="59"/>
      <c r="AD581" s="59"/>
      <c r="AE581" s="81"/>
      <c r="AF581" s="81"/>
      <c r="AG581" s="81"/>
    </row>
    <row r="582" spans="1:33" ht="44.45" customHeight="1">
      <c r="A582" s="76">
        <f t="shared" ref="A582:A588" si="648">+B581+1</f>
        <v>43196</v>
      </c>
      <c r="B582" s="76">
        <v>43199</v>
      </c>
      <c r="C582" s="77" t="s">
        <v>187</v>
      </c>
      <c r="D582" s="82">
        <v>59.349999999999994</v>
      </c>
      <c r="E582" s="79">
        <f t="shared" ref="E582:E588" si="649">+D582*19%</f>
        <v>11.276499999999999</v>
      </c>
      <c r="F582" s="79">
        <f t="shared" si="643"/>
        <v>70.626499999999993</v>
      </c>
      <c r="H582" s="80"/>
      <c r="I582" s="78"/>
      <c r="J582" s="79"/>
      <c r="K582" s="79"/>
      <c r="M582" s="76">
        <f t="shared" si="646"/>
        <v>43196</v>
      </c>
      <c r="N582" s="76">
        <v>43199</v>
      </c>
      <c r="O582" s="77" t="s">
        <v>188</v>
      </c>
      <c r="P582" s="78">
        <v>57.889999999999993</v>
      </c>
      <c r="Q582" s="79">
        <f t="shared" ref="Q582:Q588" si="650">+P582*19%</f>
        <v>10.999099999999999</v>
      </c>
      <c r="R582" s="79">
        <f t="shared" si="644"/>
        <v>68.889099999999985</v>
      </c>
      <c r="S582" s="129"/>
      <c r="T582" s="76">
        <f t="shared" si="647"/>
        <v>43196</v>
      </c>
      <c r="U582" s="76">
        <v>43199</v>
      </c>
      <c r="V582" s="77" t="s">
        <v>190</v>
      </c>
      <c r="W582" s="78">
        <v>59.589999999999996</v>
      </c>
      <c r="X582" s="79">
        <f t="shared" ref="X582:X588" si="651">+W582*19%</f>
        <v>11.322099999999999</v>
      </c>
      <c r="Y582" s="79">
        <f t="shared" si="645"/>
        <v>70.912099999999995</v>
      </c>
      <c r="AA582" s="57"/>
      <c r="AB582" s="58"/>
      <c r="AC582" s="59"/>
      <c r="AD582" s="59"/>
      <c r="AE582" s="81"/>
      <c r="AF582" s="81"/>
      <c r="AG582" s="81"/>
    </row>
    <row r="583" spans="1:33" ht="44.45" customHeight="1">
      <c r="A583" s="76">
        <f t="shared" si="648"/>
        <v>43200</v>
      </c>
      <c r="B583" s="76">
        <v>43202</v>
      </c>
      <c r="C583" s="77" t="s">
        <v>187</v>
      </c>
      <c r="D583" s="82">
        <v>58.44</v>
      </c>
      <c r="E583" s="79">
        <f t="shared" si="649"/>
        <v>11.1036</v>
      </c>
      <c r="F583" s="79">
        <f t="shared" si="643"/>
        <v>69.543599999999998</v>
      </c>
      <c r="H583" s="80"/>
      <c r="I583" s="78"/>
      <c r="J583" s="79"/>
      <c r="K583" s="79"/>
      <c r="M583" s="76">
        <f t="shared" si="646"/>
        <v>43200</v>
      </c>
      <c r="N583" s="76">
        <v>43202</v>
      </c>
      <c r="O583" s="77" t="s">
        <v>188</v>
      </c>
      <c r="P583" s="78">
        <v>56.98</v>
      </c>
      <c r="Q583" s="79">
        <f t="shared" si="650"/>
        <v>10.8262</v>
      </c>
      <c r="R583" s="79">
        <f t="shared" si="644"/>
        <v>67.80619999999999</v>
      </c>
      <c r="S583" s="129"/>
      <c r="T583" s="76">
        <f t="shared" si="647"/>
        <v>43200</v>
      </c>
      <c r="U583" s="76">
        <v>43202</v>
      </c>
      <c r="V583" s="77" t="s">
        <v>190</v>
      </c>
      <c r="W583" s="78">
        <v>58.68</v>
      </c>
      <c r="X583" s="79">
        <f t="shared" si="651"/>
        <v>11.1492</v>
      </c>
      <c r="Y583" s="79">
        <f t="shared" si="645"/>
        <v>69.8292</v>
      </c>
      <c r="AA583" s="57"/>
      <c r="AB583" s="58"/>
      <c r="AC583" s="59"/>
      <c r="AD583" s="59"/>
      <c r="AE583" s="81"/>
      <c r="AF583" s="81"/>
      <c r="AG583" s="81"/>
    </row>
    <row r="584" spans="1:33" ht="44.45" customHeight="1">
      <c r="A584" s="76">
        <f t="shared" si="648"/>
        <v>43203</v>
      </c>
      <c r="B584" s="76">
        <v>43206</v>
      </c>
      <c r="C584" s="77" t="s">
        <v>187</v>
      </c>
      <c r="D584" s="82">
        <v>63.39</v>
      </c>
      <c r="E584" s="79">
        <f t="shared" si="649"/>
        <v>12.0441</v>
      </c>
      <c r="F584" s="79">
        <f t="shared" ref="F584:F589" si="652">+D584+E584</f>
        <v>75.434100000000001</v>
      </c>
      <c r="H584" s="80"/>
      <c r="I584" s="78"/>
      <c r="J584" s="79"/>
      <c r="K584" s="79"/>
      <c r="M584" s="76">
        <f t="shared" si="646"/>
        <v>43203</v>
      </c>
      <c r="N584" s="76">
        <v>43206</v>
      </c>
      <c r="O584" s="77" t="s">
        <v>188</v>
      </c>
      <c r="P584" s="78">
        <v>61.93</v>
      </c>
      <c r="Q584" s="79">
        <f t="shared" si="650"/>
        <v>11.7667</v>
      </c>
      <c r="R584" s="79">
        <f t="shared" ref="R584:R589" si="653">+P584+Q584</f>
        <v>73.696699999999993</v>
      </c>
      <c r="S584" s="129"/>
      <c r="T584" s="76">
        <f t="shared" si="647"/>
        <v>43203</v>
      </c>
      <c r="U584" s="76">
        <v>43206</v>
      </c>
      <c r="V584" s="77" t="s">
        <v>190</v>
      </c>
      <c r="W584" s="78">
        <v>63.63</v>
      </c>
      <c r="X584" s="79">
        <f t="shared" si="651"/>
        <v>12.089700000000001</v>
      </c>
      <c r="Y584" s="79">
        <f t="shared" ref="Y584:Y589" si="654">+W584+X584</f>
        <v>75.719700000000003</v>
      </c>
      <c r="AA584" s="57"/>
      <c r="AB584" s="58"/>
      <c r="AC584" s="59"/>
      <c r="AD584" s="59"/>
      <c r="AE584" s="81"/>
      <c r="AF584" s="81"/>
      <c r="AG584" s="81"/>
    </row>
    <row r="585" spans="1:33" ht="44.45" customHeight="1">
      <c r="A585" s="76">
        <f t="shared" si="648"/>
        <v>43207</v>
      </c>
      <c r="B585" s="76">
        <v>43209</v>
      </c>
      <c r="C585" s="77" t="s">
        <v>187</v>
      </c>
      <c r="D585" s="82">
        <v>63.91</v>
      </c>
      <c r="E585" s="79">
        <f t="shared" si="649"/>
        <v>12.142899999999999</v>
      </c>
      <c r="F585" s="79">
        <f t="shared" si="652"/>
        <v>76.052899999999994</v>
      </c>
      <c r="H585" s="80"/>
      <c r="I585" s="78"/>
      <c r="J585" s="79"/>
      <c r="K585" s="79"/>
      <c r="M585" s="76">
        <f t="shared" si="646"/>
        <v>43207</v>
      </c>
      <c r="N585" s="76">
        <v>43209</v>
      </c>
      <c r="O585" s="77" t="s">
        <v>188</v>
      </c>
      <c r="P585" s="78">
        <v>62.449999999999996</v>
      </c>
      <c r="Q585" s="79">
        <f t="shared" si="650"/>
        <v>11.865499999999999</v>
      </c>
      <c r="R585" s="79">
        <f t="shared" si="653"/>
        <v>74.3155</v>
      </c>
      <c r="S585" s="129"/>
      <c r="T585" s="76">
        <f t="shared" si="647"/>
        <v>43207</v>
      </c>
      <c r="U585" s="76">
        <v>43209</v>
      </c>
      <c r="V585" s="77" t="s">
        <v>190</v>
      </c>
      <c r="W585" s="78">
        <v>64.150000000000006</v>
      </c>
      <c r="X585" s="79">
        <f t="shared" si="651"/>
        <v>12.188500000000001</v>
      </c>
      <c r="Y585" s="79">
        <f t="shared" si="654"/>
        <v>76.33850000000001</v>
      </c>
      <c r="AA585" s="57"/>
      <c r="AB585" s="58"/>
      <c r="AC585" s="59"/>
      <c r="AD585" s="59"/>
      <c r="AE585" s="81"/>
      <c r="AF585" s="81"/>
      <c r="AG585" s="81"/>
    </row>
    <row r="586" spans="1:33" ht="44.45" customHeight="1">
      <c r="A586" s="76">
        <f t="shared" si="648"/>
        <v>43210</v>
      </c>
      <c r="B586" s="76">
        <v>43213</v>
      </c>
      <c r="C586" s="77" t="s">
        <v>187</v>
      </c>
      <c r="D586" s="82">
        <v>64.81</v>
      </c>
      <c r="E586" s="79">
        <f t="shared" si="649"/>
        <v>12.3139</v>
      </c>
      <c r="F586" s="79">
        <f t="shared" si="652"/>
        <v>77.123900000000006</v>
      </c>
      <c r="H586" s="80"/>
      <c r="I586" s="78"/>
      <c r="J586" s="79"/>
      <c r="K586" s="79"/>
      <c r="M586" s="76">
        <f t="shared" si="646"/>
        <v>43210</v>
      </c>
      <c r="N586" s="76">
        <v>43213</v>
      </c>
      <c r="O586" s="77" t="s">
        <v>188</v>
      </c>
      <c r="P586" s="78">
        <v>63.35</v>
      </c>
      <c r="Q586" s="79">
        <f t="shared" si="650"/>
        <v>12.0365</v>
      </c>
      <c r="R586" s="79">
        <f t="shared" si="653"/>
        <v>75.386499999999998</v>
      </c>
      <c r="S586" s="129"/>
      <c r="T586" s="76">
        <f t="shared" si="647"/>
        <v>43210</v>
      </c>
      <c r="U586" s="76">
        <v>43213</v>
      </c>
      <c r="V586" s="77" t="s">
        <v>190</v>
      </c>
      <c r="W586" s="78">
        <v>65.050000000000011</v>
      </c>
      <c r="X586" s="79">
        <f t="shared" si="651"/>
        <v>12.359500000000002</v>
      </c>
      <c r="Y586" s="79">
        <f t="shared" si="654"/>
        <v>77.409500000000008</v>
      </c>
      <c r="AA586" s="57"/>
      <c r="AB586" s="58"/>
      <c r="AC586" s="59"/>
      <c r="AD586" s="59"/>
      <c r="AE586" s="81"/>
      <c r="AF586" s="81"/>
      <c r="AG586" s="81"/>
    </row>
    <row r="587" spans="1:33" ht="44.45" customHeight="1">
      <c r="A587" s="76">
        <f t="shared" si="648"/>
        <v>43214</v>
      </c>
      <c r="B587" s="76">
        <v>43216</v>
      </c>
      <c r="C587" s="77" t="s">
        <v>187</v>
      </c>
      <c r="D587" s="82">
        <v>65.39</v>
      </c>
      <c r="E587" s="79">
        <f t="shared" si="649"/>
        <v>12.424100000000001</v>
      </c>
      <c r="F587" s="79">
        <f t="shared" si="652"/>
        <v>77.814099999999996</v>
      </c>
      <c r="H587" s="80"/>
      <c r="I587" s="78"/>
      <c r="J587" s="79"/>
      <c r="K587" s="79"/>
      <c r="M587" s="76">
        <f t="shared" si="646"/>
        <v>43214</v>
      </c>
      <c r="N587" s="76">
        <v>43216</v>
      </c>
      <c r="O587" s="77" t="s">
        <v>188</v>
      </c>
      <c r="P587" s="78">
        <v>63.93</v>
      </c>
      <c r="Q587" s="79">
        <f t="shared" si="650"/>
        <v>12.146700000000001</v>
      </c>
      <c r="R587" s="79">
        <f t="shared" si="653"/>
        <v>76.076700000000002</v>
      </c>
      <c r="S587" s="129"/>
      <c r="T587" s="76">
        <f t="shared" si="647"/>
        <v>43214</v>
      </c>
      <c r="U587" s="76">
        <v>43216</v>
      </c>
      <c r="V587" s="77" t="s">
        <v>190</v>
      </c>
      <c r="W587" s="78">
        <v>65.63</v>
      </c>
      <c r="X587" s="79">
        <f t="shared" si="651"/>
        <v>12.4697</v>
      </c>
      <c r="Y587" s="79">
        <f t="shared" si="654"/>
        <v>78.099699999999999</v>
      </c>
      <c r="AA587" s="57"/>
      <c r="AB587" s="58"/>
      <c r="AC587" s="59"/>
      <c r="AD587" s="59"/>
      <c r="AE587" s="81"/>
      <c r="AF587" s="81"/>
      <c r="AG587" s="81"/>
    </row>
    <row r="588" spans="1:33" ht="44.45" customHeight="1">
      <c r="A588" s="76">
        <f t="shared" si="648"/>
        <v>43217</v>
      </c>
      <c r="B588" s="76">
        <v>43220</v>
      </c>
      <c r="C588" s="77" t="s">
        <v>187</v>
      </c>
      <c r="D588" s="82">
        <v>65.33</v>
      </c>
      <c r="E588" s="79">
        <f t="shared" si="649"/>
        <v>12.412699999999999</v>
      </c>
      <c r="F588" s="79">
        <f t="shared" si="652"/>
        <v>77.742699999999999</v>
      </c>
      <c r="H588" s="80"/>
      <c r="I588" s="78"/>
      <c r="J588" s="79"/>
      <c r="K588" s="79"/>
      <c r="M588" s="76">
        <f t="shared" si="646"/>
        <v>43217</v>
      </c>
      <c r="N588" s="76">
        <v>43220</v>
      </c>
      <c r="O588" s="77" t="s">
        <v>188</v>
      </c>
      <c r="P588" s="78">
        <v>63.87</v>
      </c>
      <c r="Q588" s="79">
        <f t="shared" si="650"/>
        <v>12.135299999999999</v>
      </c>
      <c r="R588" s="79">
        <f t="shared" si="653"/>
        <v>76.005299999999991</v>
      </c>
      <c r="S588" s="129"/>
      <c r="T588" s="76">
        <f t="shared" si="647"/>
        <v>43217</v>
      </c>
      <c r="U588" s="76">
        <v>43220</v>
      </c>
      <c r="V588" s="77" t="s">
        <v>190</v>
      </c>
      <c r="W588" s="78">
        <v>65.569999999999993</v>
      </c>
      <c r="X588" s="79">
        <f t="shared" si="651"/>
        <v>12.458299999999999</v>
      </c>
      <c r="Y588" s="79">
        <f t="shared" si="654"/>
        <v>78.028299999999987</v>
      </c>
      <c r="AA588" s="57"/>
      <c r="AB588" s="58"/>
      <c r="AC588" s="59"/>
      <c r="AD588" s="59"/>
      <c r="AE588" s="81"/>
      <c r="AF588" s="81"/>
      <c r="AG588" s="81"/>
    </row>
    <row r="589" spans="1:33" ht="44.45" customHeight="1">
      <c r="A589" s="76">
        <f t="shared" ref="A589:A595" si="655">+B588+1</f>
        <v>43221</v>
      </c>
      <c r="B589" s="76">
        <v>43223</v>
      </c>
      <c r="C589" s="77" t="s">
        <v>187</v>
      </c>
      <c r="D589" s="82">
        <v>65.97</v>
      </c>
      <c r="E589" s="79">
        <f t="shared" ref="E589:E595" si="656">+D589*19%</f>
        <v>12.5343</v>
      </c>
      <c r="F589" s="79">
        <f t="shared" si="652"/>
        <v>78.504300000000001</v>
      </c>
      <c r="H589" s="80"/>
      <c r="I589" s="78"/>
      <c r="J589" s="79"/>
      <c r="K589" s="79"/>
      <c r="M589" s="76">
        <f t="shared" si="646"/>
        <v>43221</v>
      </c>
      <c r="N589" s="76">
        <v>43223</v>
      </c>
      <c r="O589" s="77" t="s">
        <v>188</v>
      </c>
      <c r="P589" s="78">
        <v>64.510000000000005</v>
      </c>
      <c r="Q589" s="79">
        <f t="shared" ref="Q589:Q595" si="657">+P589*19%</f>
        <v>12.256900000000002</v>
      </c>
      <c r="R589" s="79">
        <f t="shared" si="653"/>
        <v>76.766900000000007</v>
      </c>
      <c r="S589" s="129"/>
      <c r="T589" s="76">
        <f t="shared" si="647"/>
        <v>43221</v>
      </c>
      <c r="U589" s="76">
        <v>43223</v>
      </c>
      <c r="V589" s="77" t="s">
        <v>190</v>
      </c>
      <c r="W589" s="78">
        <v>66.210000000000008</v>
      </c>
      <c r="X589" s="79">
        <f t="shared" ref="X589:X595" si="658">+W589*19%</f>
        <v>12.579900000000002</v>
      </c>
      <c r="Y589" s="79">
        <f t="shared" si="654"/>
        <v>78.789900000000017</v>
      </c>
      <c r="AA589" s="57"/>
      <c r="AB589" s="58"/>
      <c r="AC589" s="59"/>
      <c r="AD589" s="59"/>
      <c r="AE589" s="81"/>
      <c r="AF589" s="81"/>
      <c r="AG589" s="81"/>
    </row>
    <row r="590" spans="1:33" ht="44.45" customHeight="1">
      <c r="A590" s="76">
        <f t="shared" si="655"/>
        <v>43224</v>
      </c>
      <c r="B590" s="76">
        <v>43227</v>
      </c>
      <c r="C590" s="77" t="s">
        <v>187</v>
      </c>
      <c r="D590" s="82">
        <v>64.69</v>
      </c>
      <c r="E590" s="79">
        <f t="shared" si="656"/>
        <v>12.2911</v>
      </c>
      <c r="F590" s="79">
        <f t="shared" ref="F590:F595" si="659">+D590+E590</f>
        <v>76.981099999999998</v>
      </c>
      <c r="H590" s="80"/>
      <c r="I590" s="78"/>
      <c r="J590" s="79"/>
      <c r="K590" s="79"/>
      <c r="M590" s="76">
        <f t="shared" si="646"/>
        <v>43224</v>
      </c>
      <c r="N590" s="76">
        <v>43227</v>
      </c>
      <c r="O590" s="77" t="s">
        <v>188</v>
      </c>
      <c r="P590" s="78">
        <v>63.23</v>
      </c>
      <c r="Q590" s="79">
        <f t="shared" si="657"/>
        <v>12.0137</v>
      </c>
      <c r="R590" s="79">
        <f t="shared" ref="R590:R595" si="660">+P590+Q590</f>
        <v>75.24369999999999</v>
      </c>
      <c r="S590" s="129"/>
      <c r="T590" s="76">
        <f t="shared" si="647"/>
        <v>43224</v>
      </c>
      <c r="U590" s="76">
        <v>43227</v>
      </c>
      <c r="V590" s="77" t="s">
        <v>190</v>
      </c>
      <c r="W590" s="78">
        <v>64.930000000000007</v>
      </c>
      <c r="X590" s="79">
        <f t="shared" si="658"/>
        <v>12.336700000000002</v>
      </c>
      <c r="Y590" s="79">
        <f t="shared" ref="Y590:Y595" si="661">+W590+X590</f>
        <v>77.266700000000014</v>
      </c>
      <c r="AA590" s="57"/>
      <c r="AB590" s="58"/>
      <c r="AC590" s="59"/>
      <c r="AD590" s="59"/>
      <c r="AE590" s="81"/>
      <c r="AF590" s="81"/>
      <c r="AG590" s="81"/>
    </row>
    <row r="591" spans="1:33" ht="44.45" customHeight="1">
      <c r="A591" s="76">
        <f t="shared" si="655"/>
        <v>43228</v>
      </c>
      <c r="B591" s="76">
        <v>43230</v>
      </c>
      <c r="C591" s="77" t="s">
        <v>187</v>
      </c>
      <c r="D591" s="82">
        <v>66.2</v>
      </c>
      <c r="E591" s="79">
        <f t="shared" si="656"/>
        <v>12.578000000000001</v>
      </c>
      <c r="F591" s="79">
        <f t="shared" si="659"/>
        <v>78.778000000000006</v>
      </c>
      <c r="H591" s="80"/>
      <c r="I591" s="78"/>
      <c r="J591" s="79"/>
      <c r="K591" s="79"/>
      <c r="M591" s="76">
        <f t="shared" si="646"/>
        <v>43228</v>
      </c>
      <c r="N591" s="76">
        <v>43230</v>
      </c>
      <c r="O591" s="77" t="s">
        <v>188</v>
      </c>
      <c r="P591" s="78">
        <v>64.740000000000009</v>
      </c>
      <c r="Q591" s="79">
        <f t="shared" si="657"/>
        <v>12.300600000000001</v>
      </c>
      <c r="R591" s="79">
        <f t="shared" si="660"/>
        <v>77.040600000000012</v>
      </c>
      <c r="S591" s="129"/>
      <c r="T591" s="76">
        <f t="shared" si="647"/>
        <v>43228</v>
      </c>
      <c r="U591" s="76">
        <v>43230</v>
      </c>
      <c r="V591" s="77" t="s">
        <v>190</v>
      </c>
      <c r="W591" s="78">
        <v>66.44</v>
      </c>
      <c r="X591" s="79">
        <f t="shared" si="658"/>
        <v>12.6236</v>
      </c>
      <c r="Y591" s="79">
        <f t="shared" si="661"/>
        <v>79.063599999999994</v>
      </c>
      <c r="AA591" s="57"/>
      <c r="AB591" s="58"/>
      <c r="AC591" s="59"/>
      <c r="AD591" s="59"/>
      <c r="AE591" s="81"/>
      <c r="AF591" s="81"/>
      <c r="AG591" s="81"/>
    </row>
    <row r="592" spans="1:33" ht="44.45" customHeight="1">
      <c r="A592" s="76">
        <f t="shared" si="655"/>
        <v>43231</v>
      </c>
      <c r="B592" s="76">
        <v>43235</v>
      </c>
      <c r="C592" s="77" t="s">
        <v>187</v>
      </c>
      <c r="D592" s="82">
        <v>68.539999999999992</v>
      </c>
      <c r="E592" s="79">
        <f t="shared" si="656"/>
        <v>13.022599999999999</v>
      </c>
      <c r="F592" s="79">
        <f t="shared" si="659"/>
        <v>81.562599999999989</v>
      </c>
      <c r="H592" s="80"/>
      <c r="I592" s="78"/>
      <c r="J592" s="79"/>
      <c r="K592" s="79"/>
      <c r="M592" s="76">
        <f t="shared" si="646"/>
        <v>43231</v>
      </c>
      <c r="N592" s="76">
        <v>43235</v>
      </c>
      <c r="O592" s="77" t="s">
        <v>188</v>
      </c>
      <c r="P592" s="78">
        <v>67.08</v>
      </c>
      <c r="Q592" s="79">
        <f t="shared" si="657"/>
        <v>12.745200000000001</v>
      </c>
      <c r="R592" s="79">
        <f t="shared" si="660"/>
        <v>79.825199999999995</v>
      </c>
      <c r="S592" s="129"/>
      <c r="T592" s="76">
        <f t="shared" si="647"/>
        <v>43231</v>
      </c>
      <c r="U592" s="76">
        <v>43235</v>
      </c>
      <c r="V592" s="77" t="s">
        <v>190</v>
      </c>
      <c r="W592" s="78">
        <v>68.78</v>
      </c>
      <c r="X592" s="79">
        <f t="shared" si="658"/>
        <v>13.068200000000001</v>
      </c>
      <c r="Y592" s="79">
        <f t="shared" si="661"/>
        <v>81.848200000000006</v>
      </c>
      <c r="AA592" s="57"/>
      <c r="AB592" s="58"/>
      <c r="AC592" s="59"/>
      <c r="AD592" s="59"/>
      <c r="AE592" s="81"/>
      <c r="AF592" s="81"/>
      <c r="AG592" s="81"/>
    </row>
    <row r="593" spans="1:33" ht="44.45" customHeight="1">
      <c r="A593" s="76">
        <f t="shared" si="655"/>
        <v>43236</v>
      </c>
      <c r="B593" s="76">
        <v>43237</v>
      </c>
      <c r="C593" s="77" t="s">
        <v>187</v>
      </c>
      <c r="D593" s="82">
        <v>68.45</v>
      </c>
      <c r="E593" s="79">
        <f t="shared" si="656"/>
        <v>13.005500000000001</v>
      </c>
      <c r="F593" s="79">
        <f t="shared" si="659"/>
        <v>81.455500000000001</v>
      </c>
      <c r="H593" s="80"/>
      <c r="I593" s="78"/>
      <c r="J593" s="79"/>
      <c r="K593" s="79"/>
      <c r="M593" s="76">
        <f t="shared" si="646"/>
        <v>43236</v>
      </c>
      <c r="N593" s="76">
        <v>43237</v>
      </c>
      <c r="O593" s="77" t="s">
        <v>188</v>
      </c>
      <c r="P593" s="78">
        <v>66.990000000000009</v>
      </c>
      <c r="Q593" s="79">
        <f t="shared" si="657"/>
        <v>12.728100000000001</v>
      </c>
      <c r="R593" s="79">
        <f t="shared" si="660"/>
        <v>79.718100000000007</v>
      </c>
      <c r="S593" s="129"/>
      <c r="T593" s="76">
        <f t="shared" si="647"/>
        <v>43236</v>
      </c>
      <c r="U593" s="76">
        <v>43237</v>
      </c>
      <c r="V593" s="77" t="s">
        <v>190</v>
      </c>
      <c r="W593" s="78">
        <v>68.69</v>
      </c>
      <c r="X593" s="79">
        <f t="shared" si="658"/>
        <v>13.0511</v>
      </c>
      <c r="Y593" s="79">
        <f t="shared" si="661"/>
        <v>81.741100000000003</v>
      </c>
      <c r="AA593" s="57"/>
      <c r="AB593" s="58"/>
      <c r="AC593" s="59"/>
      <c r="AD593" s="59"/>
      <c r="AE593" s="81"/>
      <c r="AF593" s="81"/>
      <c r="AG593" s="81"/>
    </row>
    <row r="594" spans="1:33" ht="45" customHeight="1">
      <c r="A594" s="76">
        <f t="shared" si="655"/>
        <v>43238</v>
      </c>
      <c r="B594" s="76">
        <v>43241</v>
      </c>
      <c r="C594" s="77" t="s">
        <v>187</v>
      </c>
      <c r="D594" s="82">
        <v>70.61</v>
      </c>
      <c r="E594" s="79">
        <f t="shared" si="656"/>
        <v>13.415900000000001</v>
      </c>
      <c r="F594" s="79">
        <f t="shared" si="659"/>
        <v>84.025900000000007</v>
      </c>
      <c r="H594" s="80"/>
      <c r="I594" s="78"/>
      <c r="J594" s="79"/>
      <c r="K594" s="79"/>
      <c r="M594" s="76">
        <f t="shared" si="646"/>
        <v>43238</v>
      </c>
      <c r="N594" s="76">
        <v>43241</v>
      </c>
      <c r="O594" s="77" t="s">
        <v>188</v>
      </c>
      <c r="P594" s="78">
        <v>69.150000000000006</v>
      </c>
      <c r="Q594" s="79">
        <f t="shared" si="657"/>
        <v>13.138500000000001</v>
      </c>
      <c r="R594" s="79">
        <f t="shared" si="660"/>
        <v>82.288499999999999</v>
      </c>
      <c r="S594" s="129"/>
      <c r="T594" s="76">
        <f t="shared" si="647"/>
        <v>43238</v>
      </c>
      <c r="U594" s="76">
        <v>43241</v>
      </c>
      <c r="V594" s="77" t="s">
        <v>190</v>
      </c>
      <c r="W594" s="78">
        <v>70.849999999999994</v>
      </c>
      <c r="X594" s="79">
        <f t="shared" si="658"/>
        <v>13.461499999999999</v>
      </c>
      <c r="Y594" s="79">
        <f t="shared" si="661"/>
        <v>84.311499999999995</v>
      </c>
      <c r="AA594" s="57"/>
      <c r="AB594" s="58"/>
      <c r="AC594" s="59"/>
      <c r="AD594" s="59"/>
      <c r="AE594" s="81"/>
      <c r="AF594" s="81"/>
      <c r="AG594" s="81"/>
    </row>
    <row r="595" spans="1:33" ht="45" customHeight="1">
      <c r="A595" s="76">
        <f t="shared" si="655"/>
        <v>43242</v>
      </c>
      <c r="B595" s="76">
        <v>43244</v>
      </c>
      <c r="C595" s="77" t="s">
        <v>187</v>
      </c>
      <c r="D595" s="82">
        <v>69.84</v>
      </c>
      <c r="E595" s="79">
        <f t="shared" si="656"/>
        <v>13.269600000000001</v>
      </c>
      <c r="F595" s="79">
        <f t="shared" si="659"/>
        <v>83.1096</v>
      </c>
      <c r="H595" s="80"/>
      <c r="I595" s="78"/>
      <c r="J595" s="79"/>
      <c r="K595" s="79"/>
      <c r="M595" s="76">
        <f t="shared" si="646"/>
        <v>43242</v>
      </c>
      <c r="N595" s="76">
        <v>43244</v>
      </c>
      <c r="O595" s="77" t="s">
        <v>188</v>
      </c>
      <c r="P595" s="78">
        <v>68.38000000000001</v>
      </c>
      <c r="Q595" s="79">
        <f t="shared" si="657"/>
        <v>12.992200000000002</v>
      </c>
      <c r="R595" s="79">
        <f t="shared" si="660"/>
        <v>81.372200000000007</v>
      </c>
      <c r="S595" s="129"/>
      <c r="T595" s="76">
        <f t="shared" si="647"/>
        <v>43242</v>
      </c>
      <c r="U595" s="76">
        <v>43244</v>
      </c>
      <c r="V595" s="77" t="s">
        <v>190</v>
      </c>
      <c r="W595" s="78">
        <v>70.080000000000013</v>
      </c>
      <c r="X595" s="79">
        <f t="shared" si="658"/>
        <v>13.315200000000003</v>
      </c>
      <c r="Y595" s="79">
        <f t="shared" si="661"/>
        <v>83.395200000000017</v>
      </c>
      <c r="AA595" s="57"/>
      <c r="AB595" s="58"/>
      <c r="AC595" s="59"/>
      <c r="AD595" s="59"/>
      <c r="AE595" s="81"/>
      <c r="AF595" s="81"/>
      <c r="AG595" s="81"/>
    </row>
    <row r="596" spans="1:33" ht="45" customHeight="1">
      <c r="A596" s="76">
        <f t="shared" ref="A596:A602" si="662">+B595+1</f>
        <v>43245</v>
      </c>
      <c r="B596" s="76">
        <v>43248</v>
      </c>
      <c r="C596" s="77" t="s">
        <v>187</v>
      </c>
      <c r="D596" s="82">
        <v>71.13</v>
      </c>
      <c r="E596" s="79">
        <f t="shared" ref="E596:E602" si="663">+D596*19%</f>
        <v>13.514699999999999</v>
      </c>
      <c r="F596" s="79">
        <f t="shared" ref="F596:F601" si="664">+D596+E596</f>
        <v>84.6447</v>
      </c>
      <c r="H596" s="80"/>
      <c r="I596" s="78"/>
      <c r="J596" s="79"/>
      <c r="K596" s="79"/>
      <c r="M596" s="76">
        <f t="shared" si="646"/>
        <v>43245</v>
      </c>
      <c r="N596" s="76">
        <v>43248</v>
      </c>
      <c r="O596" s="77" t="s">
        <v>188</v>
      </c>
      <c r="P596" s="78">
        <v>69.67</v>
      </c>
      <c r="Q596" s="79">
        <f t="shared" ref="Q596:Q602" si="665">+P596*19%</f>
        <v>13.237300000000001</v>
      </c>
      <c r="R596" s="79">
        <f t="shared" ref="R596:R601" si="666">+P596+Q596</f>
        <v>82.907300000000006</v>
      </c>
      <c r="S596" s="129"/>
      <c r="T596" s="76">
        <f t="shared" si="647"/>
        <v>43245</v>
      </c>
      <c r="U596" s="76">
        <v>43248</v>
      </c>
      <c r="V596" s="77" t="s">
        <v>190</v>
      </c>
      <c r="W596" s="78">
        <v>71.37</v>
      </c>
      <c r="X596" s="79">
        <f t="shared" ref="X596:X602" si="667">+W596*19%</f>
        <v>13.560300000000002</v>
      </c>
      <c r="Y596" s="79">
        <f t="shared" ref="Y596:Y601" si="668">+W596+X596</f>
        <v>84.930300000000003</v>
      </c>
      <c r="AA596" s="57"/>
      <c r="AB596" s="58"/>
      <c r="AC596" s="59"/>
      <c r="AD596" s="59"/>
      <c r="AE596" s="81"/>
      <c r="AF596" s="81"/>
      <c r="AG596" s="81"/>
    </row>
    <row r="597" spans="1:33" ht="45" customHeight="1">
      <c r="A597" s="76">
        <f t="shared" si="662"/>
        <v>43249</v>
      </c>
      <c r="B597" s="76">
        <v>43251</v>
      </c>
      <c r="C597" s="77" t="s">
        <v>187</v>
      </c>
      <c r="D597" s="82">
        <v>67.77</v>
      </c>
      <c r="E597" s="79">
        <f t="shared" si="663"/>
        <v>12.876299999999999</v>
      </c>
      <c r="F597" s="79">
        <f t="shared" si="664"/>
        <v>80.646299999999997</v>
      </c>
      <c r="H597" s="80"/>
      <c r="I597" s="78"/>
      <c r="J597" s="79"/>
      <c r="K597" s="79"/>
      <c r="M597" s="76">
        <f t="shared" si="646"/>
        <v>43249</v>
      </c>
      <c r="N597" s="76">
        <v>43251</v>
      </c>
      <c r="O597" s="77" t="s">
        <v>188</v>
      </c>
      <c r="P597" s="78">
        <v>66.31</v>
      </c>
      <c r="Q597" s="79">
        <f t="shared" si="665"/>
        <v>12.5989</v>
      </c>
      <c r="R597" s="79">
        <f t="shared" si="666"/>
        <v>78.908900000000003</v>
      </c>
      <c r="S597" s="129"/>
      <c r="T597" s="76">
        <f t="shared" si="647"/>
        <v>43249</v>
      </c>
      <c r="U597" s="76">
        <v>43251</v>
      </c>
      <c r="V597" s="77" t="s">
        <v>190</v>
      </c>
      <c r="W597" s="78">
        <v>68.009999999999991</v>
      </c>
      <c r="X597" s="79">
        <f t="shared" si="667"/>
        <v>12.921899999999999</v>
      </c>
      <c r="Y597" s="79">
        <f t="shared" si="668"/>
        <v>80.931899999999985</v>
      </c>
      <c r="AA597" s="57"/>
      <c r="AB597" s="58"/>
      <c r="AC597" s="59"/>
      <c r="AD597" s="59"/>
      <c r="AE597" s="81"/>
      <c r="AF597" s="81"/>
      <c r="AG597" s="81"/>
    </row>
    <row r="598" spans="1:33" ht="45" customHeight="1">
      <c r="A598" s="76">
        <f t="shared" si="662"/>
        <v>43252</v>
      </c>
      <c r="B598" s="76">
        <v>43256</v>
      </c>
      <c r="C598" s="77" t="s">
        <v>187</v>
      </c>
      <c r="D598" s="82">
        <v>68.83</v>
      </c>
      <c r="E598" s="79">
        <f t="shared" si="663"/>
        <v>13.0777</v>
      </c>
      <c r="F598" s="79">
        <f t="shared" si="664"/>
        <v>81.907700000000006</v>
      </c>
      <c r="H598" s="80"/>
      <c r="I598" s="78"/>
      <c r="J598" s="79"/>
      <c r="K598" s="79"/>
      <c r="M598" s="76">
        <f t="shared" si="646"/>
        <v>43252</v>
      </c>
      <c r="N598" s="76">
        <v>43256</v>
      </c>
      <c r="O598" s="77" t="s">
        <v>188</v>
      </c>
      <c r="P598" s="78">
        <v>67.37</v>
      </c>
      <c r="Q598" s="79">
        <f t="shared" si="665"/>
        <v>12.800300000000002</v>
      </c>
      <c r="R598" s="79">
        <f t="shared" si="666"/>
        <v>80.170300000000012</v>
      </c>
      <c r="S598" s="129"/>
      <c r="T598" s="76">
        <f t="shared" si="647"/>
        <v>43252</v>
      </c>
      <c r="U598" s="76">
        <v>43256</v>
      </c>
      <c r="V598" s="77" t="s">
        <v>190</v>
      </c>
      <c r="W598" s="78">
        <v>69.069999999999993</v>
      </c>
      <c r="X598" s="79">
        <f t="shared" si="667"/>
        <v>13.123299999999999</v>
      </c>
      <c r="Y598" s="79">
        <f t="shared" si="668"/>
        <v>82.193299999999994</v>
      </c>
      <c r="AA598" s="57"/>
      <c r="AB598" s="58"/>
      <c r="AC598" s="59"/>
      <c r="AD598" s="59"/>
      <c r="AE598" s="81"/>
      <c r="AF598" s="81"/>
      <c r="AG598" s="81"/>
    </row>
    <row r="599" spans="1:33" ht="45" customHeight="1">
      <c r="A599" s="76">
        <f t="shared" si="662"/>
        <v>43257</v>
      </c>
      <c r="B599" s="76">
        <v>43258</v>
      </c>
      <c r="C599" s="77" t="s">
        <v>187</v>
      </c>
      <c r="D599" s="82">
        <v>66.62</v>
      </c>
      <c r="E599" s="79">
        <f t="shared" si="663"/>
        <v>12.657800000000002</v>
      </c>
      <c r="F599" s="79">
        <f t="shared" si="664"/>
        <v>79.277800000000013</v>
      </c>
      <c r="H599" s="80"/>
      <c r="I599" s="78"/>
      <c r="J599" s="79"/>
      <c r="K599" s="79"/>
      <c r="M599" s="76">
        <f t="shared" si="646"/>
        <v>43257</v>
      </c>
      <c r="N599" s="76">
        <v>43258</v>
      </c>
      <c r="O599" s="77" t="s">
        <v>188</v>
      </c>
      <c r="P599" s="78">
        <v>65.160000000000011</v>
      </c>
      <c r="Q599" s="79">
        <f t="shared" si="665"/>
        <v>12.380400000000002</v>
      </c>
      <c r="R599" s="79">
        <f t="shared" si="666"/>
        <v>77.540400000000005</v>
      </c>
      <c r="S599" s="129"/>
      <c r="T599" s="76">
        <f t="shared" si="647"/>
        <v>43257</v>
      </c>
      <c r="U599" s="76">
        <v>43258</v>
      </c>
      <c r="V599" s="77" t="s">
        <v>190</v>
      </c>
      <c r="W599" s="78">
        <v>66.860000000000014</v>
      </c>
      <c r="X599" s="79">
        <f t="shared" si="667"/>
        <v>12.703400000000002</v>
      </c>
      <c r="Y599" s="79">
        <f t="shared" si="668"/>
        <v>79.563400000000016</v>
      </c>
      <c r="AA599" s="57"/>
      <c r="AB599" s="58"/>
      <c r="AC599" s="59"/>
      <c r="AD599" s="59"/>
      <c r="AE599" s="81"/>
      <c r="AF599" s="81"/>
      <c r="AG599" s="81"/>
    </row>
    <row r="600" spans="1:33" ht="45" customHeight="1">
      <c r="A600" s="76">
        <f t="shared" si="662"/>
        <v>43259</v>
      </c>
      <c r="B600" s="76">
        <v>43263</v>
      </c>
      <c r="C600" s="77" t="s">
        <v>187</v>
      </c>
      <c r="D600" s="82">
        <v>66.69</v>
      </c>
      <c r="E600" s="79">
        <f t="shared" si="663"/>
        <v>12.671099999999999</v>
      </c>
      <c r="F600" s="79">
        <f t="shared" si="664"/>
        <v>79.361099999999993</v>
      </c>
      <c r="H600" s="80"/>
      <c r="I600" s="78"/>
      <c r="J600" s="79"/>
      <c r="K600" s="79"/>
      <c r="M600" s="76">
        <f t="shared" si="646"/>
        <v>43259</v>
      </c>
      <c r="N600" s="76">
        <v>43263</v>
      </c>
      <c r="O600" s="77" t="s">
        <v>188</v>
      </c>
      <c r="P600" s="78">
        <v>65.23</v>
      </c>
      <c r="Q600" s="79">
        <f t="shared" si="665"/>
        <v>12.393700000000001</v>
      </c>
      <c r="R600" s="79">
        <f t="shared" si="666"/>
        <v>77.623699999999999</v>
      </c>
      <c r="S600" s="129"/>
      <c r="T600" s="76">
        <f t="shared" si="647"/>
        <v>43259</v>
      </c>
      <c r="U600" s="76">
        <v>43263</v>
      </c>
      <c r="V600" s="77" t="s">
        <v>190</v>
      </c>
      <c r="W600" s="78">
        <v>66.930000000000007</v>
      </c>
      <c r="X600" s="79">
        <f t="shared" si="667"/>
        <v>12.716700000000001</v>
      </c>
      <c r="Y600" s="79">
        <f t="shared" si="668"/>
        <v>79.64670000000001</v>
      </c>
      <c r="AA600" s="57"/>
      <c r="AB600" s="58"/>
      <c r="AC600" s="59"/>
      <c r="AD600" s="59"/>
      <c r="AE600" s="81"/>
      <c r="AF600" s="81"/>
      <c r="AG600" s="81"/>
    </row>
    <row r="601" spans="1:33" ht="45" customHeight="1">
      <c r="A601" s="76">
        <f t="shared" si="662"/>
        <v>43264</v>
      </c>
      <c r="B601" s="76">
        <v>43265</v>
      </c>
      <c r="C601" s="77" t="s">
        <v>187</v>
      </c>
      <c r="D601" s="82">
        <v>67.789999999999992</v>
      </c>
      <c r="E601" s="79">
        <f t="shared" si="663"/>
        <v>12.880099999999999</v>
      </c>
      <c r="F601" s="79">
        <f t="shared" si="664"/>
        <v>80.670099999999991</v>
      </c>
      <c r="H601" s="80"/>
      <c r="I601" s="78"/>
      <c r="J601" s="79"/>
      <c r="K601" s="79"/>
      <c r="M601" s="76">
        <f t="shared" si="646"/>
        <v>43264</v>
      </c>
      <c r="N601" s="76">
        <v>43265</v>
      </c>
      <c r="O601" s="77" t="s">
        <v>188</v>
      </c>
      <c r="P601" s="78">
        <v>66.33</v>
      </c>
      <c r="Q601" s="79">
        <f t="shared" si="665"/>
        <v>12.6027</v>
      </c>
      <c r="R601" s="79">
        <f t="shared" si="666"/>
        <v>78.932699999999997</v>
      </c>
      <c r="S601" s="129"/>
      <c r="T601" s="76">
        <f t="shared" si="647"/>
        <v>43264</v>
      </c>
      <c r="U601" s="76">
        <v>43265</v>
      </c>
      <c r="V601" s="77" t="s">
        <v>190</v>
      </c>
      <c r="W601" s="78">
        <v>68.03</v>
      </c>
      <c r="X601" s="79">
        <f t="shared" si="667"/>
        <v>12.925700000000001</v>
      </c>
      <c r="Y601" s="79">
        <f t="shared" si="668"/>
        <v>80.955700000000007</v>
      </c>
      <c r="AA601" s="57"/>
      <c r="AB601" s="58"/>
      <c r="AC601" s="59"/>
      <c r="AD601" s="59"/>
      <c r="AE601" s="81"/>
      <c r="AF601" s="81"/>
      <c r="AG601" s="81"/>
    </row>
    <row r="602" spans="1:33" ht="45" customHeight="1">
      <c r="A602" s="76">
        <f t="shared" si="662"/>
        <v>43266</v>
      </c>
      <c r="B602" s="76">
        <v>43269</v>
      </c>
      <c r="C602" s="77" t="s">
        <v>187</v>
      </c>
      <c r="D602" s="82">
        <v>68.069999999999993</v>
      </c>
      <c r="E602" s="79">
        <f t="shared" si="663"/>
        <v>12.933299999999999</v>
      </c>
      <c r="F602" s="79">
        <f t="shared" ref="F602:F607" si="669">+D602+E602</f>
        <v>81.003299999999996</v>
      </c>
      <c r="H602" s="80"/>
      <c r="I602" s="78"/>
      <c r="J602" s="79"/>
      <c r="K602" s="79"/>
      <c r="M602" s="76">
        <f t="shared" si="646"/>
        <v>43266</v>
      </c>
      <c r="N602" s="76">
        <v>43269</v>
      </c>
      <c r="O602" s="77" t="s">
        <v>188</v>
      </c>
      <c r="P602" s="78">
        <v>66.61</v>
      </c>
      <c r="Q602" s="79">
        <f t="shared" si="665"/>
        <v>12.655900000000001</v>
      </c>
      <c r="R602" s="79">
        <f t="shared" ref="R602:R607" si="670">+P602+Q602</f>
        <v>79.265900000000002</v>
      </c>
      <c r="S602" s="129"/>
      <c r="T602" s="76">
        <f t="shared" si="647"/>
        <v>43266</v>
      </c>
      <c r="U602" s="76">
        <v>43269</v>
      </c>
      <c r="V602" s="77" t="s">
        <v>190</v>
      </c>
      <c r="W602" s="78">
        <v>68.31</v>
      </c>
      <c r="X602" s="79">
        <f t="shared" si="667"/>
        <v>12.978900000000001</v>
      </c>
      <c r="Y602" s="79">
        <f t="shared" ref="Y602:Y607" si="671">+W602+X602</f>
        <v>81.288899999999998</v>
      </c>
      <c r="AA602" s="57"/>
      <c r="AB602" s="58"/>
      <c r="AC602" s="59"/>
      <c r="AD602" s="59"/>
      <c r="AE602" s="81"/>
      <c r="AF602" s="81"/>
      <c r="AG602" s="81"/>
    </row>
    <row r="603" spans="1:33" ht="45" customHeight="1">
      <c r="A603" s="76">
        <f t="shared" ref="A603:A609" si="672">+B602+1</f>
        <v>43270</v>
      </c>
      <c r="B603" s="76">
        <v>43272</v>
      </c>
      <c r="C603" s="77" t="s">
        <v>187</v>
      </c>
      <c r="D603" s="82">
        <v>64.77</v>
      </c>
      <c r="E603" s="79">
        <f t="shared" ref="E603:E609" si="673">+D603*19%</f>
        <v>12.3063</v>
      </c>
      <c r="F603" s="79">
        <f t="shared" si="669"/>
        <v>77.076300000000003</v>
      </c>
      <c r="H603" s="80"/>
      <c r="I603" s="78"/>
      <c r="J603" s="79"/>
      <c r="K603" s="79"/>
      <c r="M603" s="76">
        <f t="shared" si="646"/>
        <v>43270</v>
      </c>
      <c r="N603" s="76">
        <v>43272</v>
      </c>
      <c r="O603" s="77" t="s">
        <v>188</v>
      </c>
      <c r="P603" s="78">
        <v>63.309999999999995</v>
      </c>
      <c r="Q603" s="79">
        <f t="shared" ref="Q603:Q609" si="674">+P603*19%</f>
        <v>12.028899999999998</v>
      </c>
      <c r="R603" s="79">
        <f t="shared" si="670"/>
        <v>75.338899999999995</v>
      </c>
      <c r="S603" s="129"/>
      <c r="T603" s="76">
        <f t="shared" si="647"/>
        <v>43270</v>
      </c>
      <c r="U603" s="76">
        <v>43272</v>
      </c>
      <c r="V603" s="77" t="s">
        <v>190</v>
      </c>
      <c r="W603" s="78">
        <v>65.009999999999991</v>
      </c>
      <c r="X603" s="79">
        <f t="shared" ref="X603:X609" si="675">+W603*19%</f>
        <v>12.351899999999999</v>
      </c>
      <c r="Y603" s="79">
        <f t="shared" si="671"/>
        <v>77.361899999999991</v>
      </c>
      <c r="AA603" s="57"/>
      <c r="AB603" s="58"/>
      <c r="AC603" s="59"/>
      <c r="AD603" s="59"/>
      <c r="AE603" s="81"/>
      <c r="AF603" s="81"/>
      <c r="AG603" s="81"/>
    </row>
    <row r="604" spans="1:33" ht="45" customHeight="1">
      <c r="A604" s="76">
        <f t="shared" si="672"/>
        <v>43273</v>
      </c>
      <c r="B604" s="76">
        <v>43276</v>
      </c>
      <c r="C604" s="77" t="s">
        <v>187</v>
      </c>
      <c r="D604" s="82">
        <v>66.069999999999993</v>
      </c>
      <c r="E604" s="79">
        <f t="shared" si="673"/>
        <v>12.553299999999998</v>
      </c>
      <c r="F604" s="79">
        <f t="shared" si="669"/>
        <v>78.623299999999986</v>
      </c>
      <c r="H604" s="80"/>
      <c r="I604" s="78"/>
      <c r="J604" s="79"/>
      <c r="K604" s="79"/>
      <c r="M604" s="76">
        <f t="shared" si="646"/>
        <v>43273</v>
      </c>
      <c r="N604" s="76">
        <v>43276</v>
      </c>
      <c r="O604" s="77" t="s">
        <v>188</v>
      </c>
      <c r="P604" s="78">
        <v>64.61</v>
      </c>
      <c r="Q604" s="79">
        <f t="shared" si="674"/>
        <v>12.2759</v>
      </c>
      <c r="R604" s="79">
        <f t="shared" si="670"/>
        <v>76.885899999999992</v>
      </c>
      <c r="S604" s="129"/>
      <c r="T604" s="76">
        <f t="shared" si="647"/>
        <v>43273</v>
      </c>
      <c r="U604" s="76">
        <v>43276</v>
      </c>
      <c r="V604" s="77" t="s">
        <v>190</v>
      </c>
      <c r="W604" s="78">
        <v>66.31</v>
      </c>
      <c r="X604" s="79">
        <f t="shared" si="675"/>
        <v>12.5989</v>
      </c>
      <c r="Y604" s="79">
        <f t="shared" si="671"/>
        <v>78.908900000000003</v>
      </c>
      <c r="AA604" s="57"/>
      <c r="AB604" s="58"/>
      <c r="AC604" s="59"/>
      <c r="AD604" s="59"/>
      <c r="AE604" s="81"/>
      <c r="AF604" s="81"/>
      <c r="AG604" s="81"/>
    </row>
    <row r="605" spans="1:33" ht="45" customHeight="1">
      <c r="A605" s="76">
        <f t="shared" si="672"/>
        <v>43277</v>
      </c>
      <c r="B605" s="76">
        <v>43279</v>
      </c>
      <c r="C605" s="77" t="s">
        <v>187</v>
      </c>
      <c r="D605" s="82">
        <v>66.88</v>
      </c>
      <c r="E605" s="79">
        <f t="shared" si="673"/>
        <v>12.707199999999998</v>
      </c>
      <c r="F605" s="79">
        <f t="shared" si="669"/>
        <v>79.587199999999996</v>
      </c>
      <c r="H605" s="80"/>
      <c r="I605" s="78"/>
      <c r="J605" s="79"/>
      <c r="K605" s="79"/>
      <c r="M605" s="76">
        <f t="shared" si="646"/>
        <v>43277</v>
      </c>
      <c r="N605" s="76">
        <v>43279</v>
      </c>
      <c r="O605" s="77" t="s">
        <v>188</v>
      </c>
      <c r="P605" s="78">
        <v>65.42</v>
      </c>
      <c r="Q605" s="79">
        <f t="shared" si="674"/>
        <v>12.4298</v>
      </c>
      <c r="R605" s="79">
        <f t="shared" si="670"/>
        <v>77.849800000000002</v>
      </c>
      <c r="S605" s="129"/>
      <c r="T605" s="76">
        <f t="shared" si="647"/>
        <v>43277</v>
      </c>
      <c r="U605" s="76">
        <v>43279</v>
      </c>
      <c r="V605" s="77" t="s">
        <v>190</v>
      </c>
      <c r="W605" s="78">
        <v>67.12</v>
      </c>
      <c r="X605" s="79">
        <f t="shared" si="675"/>
        <v>12.752800000000001</v>
      </c>
      <c r="Y605" s="79">
        <f t="shared" si="671"/>
        <v>79.872800000000012</v>
      </c>
      <c r="AA605" s="57"/>
      <c r="AB605" s="58"/>
      <c r="AC605" s="59"/>
      <c r="AD605" s="59"/>
      <c r="AE605" s="81"/>
      <c r="AF605" s="81"/>
      <c r="AG605" s="81"/>
    </row>
    <row r="606" spans="1:33" ht="45" customHeight="1">
      <c r="A606" s="76">
        <f t="shared" si="672"/>
        <v>43280</v>
      </c>
      <c r="B606" s="76">
        <v>43281</v>
      </c>
      <c r="C606" s="77" t="s">
        <v>187</v>
      </c>
      <c r="D606" s="82">
        <v>68.95</v>
      </c>
      <c r="E606" s="79">
        <f t="shared" si="673"/>
        <v>13.1005</v>
      </c>
      <c r="F606" s="79">
        <f t="shared" si="669"/>
        <v>82.0505</v>
      </c>
      <c r="H606" s="80"/>
      <c r="I606" s="78"/>
      <c r="J606" s="79"/>
      <c r="K606" s="79"/>
      <c r="M606" s="76">
        <f t="shared" si="646"/>
        <v>43280</v>
      </c>
      <c r="N606" s="76">
        <v>43281</v>
      </c>
      <c r="O606" s="77" t="s">
        <v>188</v>
      </c>
      <c r="P606" s="78">
        <v>67.490000000000009</v>
      </c>
      <c r="Q606" s="79">
        <f t="shared" si="674"/>
        <v>12.823100000000002</v>
      </c>
      <c r="R606" s="79">
        <f t="shared" si="670"/>
        <v>80.313100000000006</v>
      </c>
      <c r="S606" s="129"/>
      <c r="T606" s="76">
        <f t="shared" si="647"/>
        <v>43280</v>
      </c>
      <c r="U606" s="76">
        <v>43281</v>
      </c>
      <c r="V606" s="77" t="s">
        <v>190</v>
      </c>
      <c r="W606" s="78">
        <v>69.19</v>
      </c>
      <c r="X606" s="79">
        <f t="shared" si="675"/>
        <v>13.146100000000001</v>
      </c>
      <c r="Y606" s="79">
        <f t="shared" si="671"/>
        <v>82.336100000000002</v>
      </c>
      <c r="AA606" s="57"/>
      <c r="AB606" s="58"/>
      <c r="AC606" s="59"/>
      <c r="AD606" s="59"/>
      <c r="AE606" s="81"/>
      <c r="AF606" s="81"/>
      <c r="AG606" s="81"/>
    </row>
    <row r="607" spans="1:33" ht="45" customHeight="1">
      <c r="A607" s="76">
        <f t="shared" si="672"/>
        <v>43282</v>
      </c>
      <c r="B607" s="76">
        <v>43284</v>
      </c>
      <c r="C607" s="77" t="s">
        <v>197</v>
      </c>
      <c r="D607" s="82">
        <v>71.62</v>
      </c>
      <c r="E607" s="79">
        <f t="shared" si="673"/>
        <v>13.607800000000001</v>
      </c>
      <c r="F607" s="79">
        <f t="shared" si="669"/>
        <v>85.227800000000002</v>
      </c>
      <c r="H607" s="80"/>
      <c r="I607" s="78"/>
      <c r="J607" s="79"/>
      <c r="K607" s="79"/>
      <c r="M607" s="76">
        <f t="shared" si="646"/>
        <v>43282</v>
      </c>
      <c r="N607" s="76">
        <v>43284</v>
      </c>
      <c r="O607" s="77" t="s">
        <v>195</v>
      </c>
      <c r="P607" s="78">
        <v>67.490000000000009</v>
      </c>
      <c r="Q607" s="79">
        <f t="shared" si="674"/>
        <v>12.823100000000002</v>
      </c>
      <c r="R607" s="79">
        <f t="shared" si="670"/>
        <v>80.313100000000006</v>
      </c>
      <c r="S607" s="129"/>
      <c r="T607" s="76">
        <f t="shared" si="647"/>
        <v>43282</v>
      </c>
      <c r="U607" s="76">
        <v>43284</v>
      </c>
      <c r="V607" s="77" t="s">
        <v>196</v>
      </c>
      <c r="W607" s="78">
        <v>69.19</v>
      </c>
      <c r="X607" s="79">
        <f t="shared" si="675"/>
        <v>13.146100000000001</v>
      </c>
      <c r="Y607" s="79">
        <f t="shared" si="671"/>
        <v>82.336100000000002</v>
      </c>
      <c r="AA607" s="57"/>
      <c r="AB607" s="58"/>
      <c r="AC607" s="59"/>
      <c r="AD607" s="59"/>
      <c r="AE607" s="81"/>
      <c r="AF607" s="81"/>
      <c r="AG607" s="81"/>
    </row>
    <row r="608" spans="1:33" ht="45" customHeight="1">
      <c r="A608" s="76">
        <f t="shared" si="672"/>
        <v>43285</v>
      </c>
      <c r="B608" s="76">
        <v>43286</v>
      </c>
      <c r="C608" s="77" t="s">
        <v>197</v>
      </c>
      <c r="D608" s="82">
        <v>73.44</v>
      </c>
      <c r="E608" s="79">
        <f t="shared" si="673"/>
        <v>13.9536</v>
      </c>
      <c r="F608" s="79">
        <f t="shared" ref="F608:F613" si="676">+D608+E608</f>
        <v>87.393599999999992</v>
      </c>
      <c r="H608" s="80"/>
      <c r="I608" s="78"/>
      <c r="J608" s="79"/>
      <c r="K608" s="79"/>
      <c r="M608" s="76">
        <f t="shared" si="646"/>
        <v>43285</v>
      </c>
      <c r="N608" s="76">
        <v>43286</v>
      </c>
      <c r="O608" s="77" t="s">
        <v>195</v>
      </c>
      <c r="P608" s="78">
        <v>69.31</v>
      </c>
      <c r="Q608" s="79">
        <f t="shared" si="674"/>
        <v>13.168900000000001</v>
      </c>
      <c r="R608" s="79">
        <f t="shared" ref="R608:R613" si="677">+P608+Q608</f>
        <v>82.47890000000001</v>
      </c>
      <c r="S608" s="129"/>
      <c r="T608" s="76">
        <f t="shared" si="647"/>
        <v>43285</v>
      </c>
      <c r="U608" s="76">
        <v>43286</v>
      </c>
      <c r="V608" s="77" t="s">
        <v>196</v>
      </c>
      <c r="W608" s="78">
        <v>71.009999999999991</v>
      </c>
      <c r="X608" s="79">
        <f t="shared" si="675"/>
        <v>13.491899999999998</v>
      </c>
      <c r="Y608" s="79">
        <f t="shared" ref="Y608:Y613" si="678">+W608+X608</f>
        <v>84.501899999999992</v>
      </c>
      <c r="AA608" s="57"/>
      <c r="AB608" s="58"/>
      <c r="AC608" s="59"/>
      <c r="AD608" s="59"/>
      <c r="AE608" s="81"/>
      <c r="AF608" s="81"/>
      <c r="AG608" s="81"/>
    </row>
    <row r="609" spans="1:33" ht="45" customHeight="1">
      <c r="A609" s="76">
        <f t="shared" si="672"/>
        <v>43287</v>
      </c>
      <c r="B609" s="76">
        <v>43290</v>
      </c>
      <c r="C609" s="77" t="s">
        <v>197</v>
      </c>
      <c r="D609" s="82">
        <v>71.760000000000005</v>
      </c>
      <c r="E609" s="79">
        <f t="shared" si="673"/>
        <v>13.634400000000001</v>
      </c>
      <c r="F609" s="79">
        <f t="shared" si="676"/>
        <v>85.394400000000005</v>
      </c>
      <c r="H609" s="80"/>
      <c r="I609" s="78"/>
      <c r="J609" s="79"/>
      <c r="K609" s="79"/>
      <c r="M609" s="76">
        <f t="shared" si="646"/>
        <v>43287</v>
      </c>
      <c r="N609" s="76">
        <v>43290</v>
      </c>
      <c r="O609" s="77" t="s">
        <v>195</v>
      </c>
      <c r="P609" s="78">
        <v>67.63000000000001</v>
      </c>
      <c r="Q609" s="79">
        <f t="shared" si="674"/>
        <v>12.849700000000002</v>
      </c>
      <c r="R609" s="79">
        <f t="shared" si="677"/>
        <v>80.479700000000008</v>
      </c>
      <c r="S609" s="129"/>
      <c r="T609" s="76">
        <f t="shared" si="647"/>
        <v>43287</v>
      </c>
      <c r="U609" s="76">
        <v>43290</v>
      </c>
      <c r="V609" s="77" t="s">
        <v>196</v>
      </c>
      <c r="W609" s="78">
        <v>69.330000000000013</v>
      </c>
      <c r="X609" s="79">
        <f t="shared" si="675"/>
        <v>13.172700000000003</v>
      </c>
      <c r="Y609" s="79">
        <f t="shared" si="678"/>
        <v>82.502700000000019</v>
      </c>
      <c r="AA609" s="57"/>
      <c r="AB609" s="58"/>
      <c r="AC609" s="59"/>
      <c r="AD609" s="59"/>
      <c r="AE609" s="81"/>
      <c r="AF609" s="81"/>
      <c r="AG609" s="81"/>
    </row>
    <row r="610" spans="1:33" ht="45" customHeight="1">
      <c r="A610" s="76">
        <f t="shared" ref="A610:A616" si="679">+B609+1</f>
        <v>43291</v>
      </c>
      <c r="B610" s="76">
        <v>43293</v>
      </c>
      <c r="C610" s="77" t="s">
        <v>197</v>
      </c>
      <c r="D610" s="82">
        <v>71.11</v>
      </c>
      <c r="E610" s="79">
        <f t="shared" ref="E610:E616" si="680">+D610*19%</f>
        <v>13.510899999999999</v>
      </c>
      <c r="F610" s="79">
        <f t="shared" si="676"/>
        <v>84.620900000000006</v>
      </c>
      <c r="H610" s="80"/>
      <c r="I610" s="78"/>
      <c r="J610" s="79"/>
      <c r="K610" s="79"/>
      <c r="M610" s="76">
        <f t="shared" si="646"/>
        <v>43291</v>
      </c>
      <c r="N610" s="76">
        <v>43293</v>
      </c>
      <c r="O610" s="77" t="s">
        <v>195</v>
      </c>
      <c r="P610" s="78">
        <v>66.98</v>
      </c>
      <c r="Q610" s="79">
        <f t="shared" ref="Q610:Q616" si="681">+P610*19%</f>
        <v>12.7262</v>
      </c>
      <c r="R610" s="79">
        <f t="shared" si="677"/>
        <v>79.70620000000001</v>
      </c>
      <c r="S610" s="129"/>
      <c r="T610" s="76">
        <f t="shared" si="647"/>
        <v>43291</v>
      </c>
      <c r="U610" s="76">
        <v>43293</v>
      </c>
      <c r="V610" s="77" t="s">
        <v>196</v>
      </c>
      <c r="W610" s="78">
        <v>68.680000000000007</v>
      </c>
      <c r="X610" s="79">
        <f t="shared" ref="X610:X616" si="682">+W610*19%</f>
        <v>13.049200000000001</v>
      </c>
      <c r="Y610" s="79">
        <f t="shared" si="678"/>
        <v>81.729200000000006</v>
      </c>
      <c r="AA610" s="57"/>
      <c r="AB610" s="58"/>
      <c r="AC610" s="59"/>
      <c r="AD610" s="59"/>
      <c r="AE610" s="81"/>
      <c r="AF610" s="81"/>
      <c r="AG610" s="81"/>
    </row>
    <row r="611" spans="1:33" ht="45" customHeight="1">
      <c r="A611" s="76">
        <f t="shared" si="679"/>
        <v>43294</v>
      </c>
      <c r="B611" s="76">
        <v>43297</v>
      </c>
      <c r="C611" s="77" t="s">
        <v>197</v>
      </c>
      <c r="D611" s="82">
        <v>67.400000000000006</v>
      </c>
      <c r="E611" s="79">
        <f t="shared" si="680"/>
        <v>12.806000000000001</v>
      </c>
      <c r="F611" s="79">
        <f t="shared" si="676"/>
        <v>80.206000000000003</v>
      </c>
      <c r="H611" s="80"/>
      <c r="I611" s="78"/>
      <c r="J611" s="79"/>
      <c r="K611" s="79"/>
      <c r="M611" s="76">
        <f t="shared" si="646"/>
        <v>43294</v>
      </c>
      <c r="N611" s="76">
        <v>43297</v>
      </c>
      <c r="O611" s="77" t="s">
        <v>195</v>
      </c>
      <c r="P611" s="78">
        <v>63.27</v>
      </c>
      <c r="Q611" s="79">
        <f t="shared" si="681"/>
        <v>12.0213</v>
      </c>
      <c r="R611" s="79">
        <f t="shared" si="677"/>
        <v>75.291300000000007</v>
      </c>
      <c r="S611" s="129"/>
      <c r="T611" s="76">
        <f t="shared" si="647"/>
        <v>43294</v>
      </c>
      <c r="U611" s="76">
        <v>43297</v>
      </c>
      <c r="V611" s="77" t="s">
        <v>196</v>
      </c>
      <c r="W611" s="78">
        <v>64.97</v>
      </c>
      <c r="X611" s="79">
        <f t="shared" si="682"/>
        <v>12.3443</v>
      </c>
      <c r="Y611" s="79">
        <f t="shared" si="678"/>
        <v>77.314300000000003</v>
      </c>
      <c r="AA611" s="57"/>
      <c r="AB611" s="58"/>
      <c r="AC611" s="59"/>
      <c r="AD611" s="59"/>
      <c r="AE611" s="81"/>
      <c r="AF611" s="81"/>
      <c r="AG611" s="81"/>
    </row>
    <row r="612" spans="1:33" ht="45" customHeight="1">
      <c r="A612" s="76">
        <f t="shared" si="679"/>
        <v>43298</v>
      </c>
      <c r="B612" s="76">
        <v>43300</v>
      </c>
      <c r="C612" s="77" t="s">
        <v>197</v>
      </c>
      <c r="D612" s="82">
        <v>69.33</v>
      </c>
      <c r="E612" s="79">
        <f t="shared" si="680"/>
        <v>13.172699999999999</v>
      </c>
      <c r="F612" s="79">
        <f t="shared" si="676"/>
        <v>82.502700000000004</v>
      </c>
      <c r="H612" s="80"/>
      <c r="I612" s="78"/>
      <c r="J612" s="79"/>
      <c r="K612" s="79"/>
      <c r="M612" s="76">
        <f t="shared" si="646"/>
        <v>43298</v>
      </c>
      <c r="N612" s="76">
        <v>43300</v>
      </c>
      <c r="O612" s="77" t="s">
        <v>195</v>
      </c>
      <c r="P612" s="78">
        <v>65.2</v>
      </c>
      <c r="Q612" s="79">
        <f t="shared" si="681"/>
        <v>12.388</v>
      </c>
      <c r="R612" s="79">
        <f t="shared" si="677"/>
        <v>77.588000000000008</v>
      </c>
      <c r="S612" s="129"/>
      <c r="T612" s="76">
        <f t="shared" si="647"/>
        <v>43298</v>
      </c>
      <c r="U612" s="76">
        <v>43300</v>
      </c>
      <c r="V612" s="77" t="s">
        <v>196</v>
      </c>
      <c r="W612" s="78">
        <v>66.900000000000006</v>
      </c>
      <c r="X612" s="79">
        <f t="shared" si="682"/>
        <v>12.711000000000002</v>
      </c>
      <c r="Y612" s="79">
        <f t="shared" si="678"/>
        <v>79.611000000000004</v>
      </c>
      <c r="AA612" s="57"/>
      <c r="AB612" s="58"/>
      <c r="AC612" s="59"/>
      <c r="AD612" s="59"/>
      <c r="AE612" s="81"/>
      <c r="AF612" s="81"/>
      <c r="AG612" s="81"/>
    </row>
    <row r="613" spans="1:33" ht="45" customHeight="1">
      <c r="A613" s="76">
        <f t="shared" si="679"/>
        <v>43301</v>
      </c>
      <c r="B613" s="76">
        <v>43304</v>
      </c>
      <c r="C613" s="77" t="s">
        <v>197</v>
      </c>
      <c r="D613" s="82">
        <v>66.900000000000006</v>
      </c>
      <c r="E613" s="79">
        <f t="shared" si="680"/>
        <v>12.711000000000002</v>
      </c>
      <c r="F613" s="79">
        <f t="shared" si="676"/>
        <v>79.611000000000004</v>
      </c>
      <c r="H613" s="80"/>
      <c r="I613" s="78"/>
      <c r="J613" s="79"/>
      <c r="K613" s="79"/>
      <c r="M613" s="76">
        <f t="shared" si="646"/>
        <v>43301</v>
      </c>
      <c r="N613" s="76">
        <v>43304</v>
      </c>
      <c r="O613" s="77" t="s">
        <v>195</v>
      </c>
      <c r="P613" s="78">
        <v>62.77</v>
      </c>
      <c r="Q613" s="79">
        <f t="shared" si="681"/>
        <v>11.926300000000001</v>
      </c>
      <c r="R613" s="79">
        <f t="shared" si="677"/>
        <v>74.696300000000008</v>
      </c>
      <c r="S613" s="129"/>
      <c r="T613" s="76">
        <f t="shared" si="647"/>
        <v>43301</v>
      </c>
      <c r="U613" s="76">
        <v>43304</v>
      </c>
      <c r="V613" s="77" t="s">
        <v>196</v>
      </c>
      <c r="W613" s="78">
        <v>64.47</v>
      </c>
      <c r="X613" s="79">
        <f t="shared" si="682"/>
        <v>12.2493</v>
      </c>
      <c r="Y613" s="79">
        <f t="shared" si="678"/>
        <v>76.719300000000004</v>
      </c>
      <c r="AA613" s="57"/>
      <c r="AB613" s="58"/>
      <c r="AC613" s="59"/>
      <c r="AD613" s="59"/>
      <c r="AE613" s="81"/>
      <c r="AF613" s="81"/>
      <c r="AG613" s="81"/>
    </row>
    <row r="614" spans="1:33" ht="45" customHeight="1">
      <c r="A614" s="76">
        <f t="shared" si="679"/>
        <v>43305</v>
      </c>
      <c r="B614" s="76">
        <v>43307</v>
      </c>
      <c r="C614" s="77" t="s">
        <v>197</v>
      </c>
      <c r="D614" s="82">
        <v>67.069999999999993</v>
      </c>
      <c r="E614" s="79">
        <f t="shared" si="680"/>
        <v>12.7433</v>
      </c>
      <c r="F614" s="79">
        <f t="shared" ref="F614:F619" si="683">+D614+E614</f>
        <v>79.813299999999998</v>
      </c>
      <c r="H614" s="80"/>
      <c r="I614" s="78"/>
      <c r="J614" s="79"/>
      <c r="K614" s="79"/>
      <c r="M614" s="76">
        <f t="shared" si="646"/>
        <v>43305</v>
      </c>
      <c r="N614" s="76">
        <v>43307</v>
      </c>
      <c r="O614" s="77" t="s">
        <v>195</v>
      </c>
      <c r="P614" s="82">
        <v>62.939999999999991</v>
      </c>
      <c r="Q614" s="79">
        <f t="shared" si="681"/>
        <v>11.958599999999999</v>
      </c>
      <c r="R614" s="79">
        <f t="shared" ref="R614:R619" si="684">+P614+Q614</f>
        <v>74.898599999999988</v>
      </c>
      <c r="S614" s="129"/>
      <c r="T614" s="76">
        <f t="shared" si="647"/>
        <v>43305</v>
      </c>
      <c r="U614" s="76">
        <v>43307</v>
      </c>
      <c r="V614" s="77" t="s">
        <v>196</v>
      </c>
      <c r="W614" s="78">
        <v>64.639999999999986</v>
      </c>
      <c r="X614" s="79">
        <f t="shared" si="682"/>
        <v>12.281599999999997</v>
      </c>
      <c r="Y614" s="79">
        <f t="shared" ref="Y614:Y619" si="685">+W614+X614</f>
        <v>76.921599999999984</v>
      </c>
      <c r="AA614" s="57"/>
      <c r="AB614" s="58"/>
      <c r="AC614" s="59"/>
      <c r="AD614" s="59"/>
      <c r="AE614" s="81"/>
      <c r="AF614" s="81"/>
      <c r="AG614" s="81"/>
    </row>
    <row r="615" spans="1:33" ht="45" customHeight="1">
      <c r="A615" s="76">
        <f t="shared" si="679"/>
        <v>43308</v>
      </c>
      <c r="B615" s="76">
        <v>43311</v>
      </c>
      <c r="C615" s="77" t="s">
        <v>197</v>
      </c>
      <c r="D615" s="82">
        <v>67.930000000000007</v>
      </c>
      <c r="E615" s="79">
        <f t="shared" si="680"/>
        <v>12.906700000000001</v>
      </c>
      <c r="F615" s="79">
        <f t="shared" si="683"/>
        <v>80.836700000000008</v>
      </c>
      <c r="H615" s="80"/>
      <c r="I615" s="78"/>
      <c r="J615" s="79"/>
      <c r="K615" s="79"/>
      <c r="M615" s="76">
        <f t="shared" si="646"/>
        <v>43308</v>
      </c>
      <c r="N615" s="76">
        <v>43311</v>
      </c>
      <c r="O615" s="77" t="s">
        <v>195</v>
      </c>
      <c r="P615" s="82">
        <v>63.800000000000004</v>
      </c>
      <c r="Q615" s="79">
        <f t="shared" si="681"/>
        <v>12.122000000000002</v>
      </c>
      <c r="R615" s="79">
        <f t="shared" si="684"/>
        <v>75.922000000000011</v>
      </c>
      <c r="S615" s="129"/>
      <c r="T615" s="76">
        <f t="shared" si="647"/>
        <v>43308</v>
      </c>
      <c r="U615" s="76">
        <v>43311</v>
      </c>
      <c r="V615" s="77" t="s">
        <v>196</v>
      </c>
      <c r="W615" s="78">
        <v>65.5</v>
      </c>
      <c r="X615" s="79">
        <f t="shared" si="682"/>
        <v>12.445</v>
      </c>
      <c r="Y615" s="79">
        <f t="shared" si="685"/>
        <v>77.944999999999993</v>
      </c>
      <c r="AA615" s="57"/>
      <c r="AB615" s="58"/>
      <c r="AC615" s="59"/>
      <c r="AD615" s="59"/>
      <c r="AE615" s="81"/>
      <c r="AF615" s="81"/>
      <c r="AG615" s="81"/>
    </row>
    <row r="616" spans="1:33" ht="45" customHeight="1">
      <c r="A616" s="76">
        <f t="shared" si="679"/>
        <v>43312</v>
      </c>
      <c r="B616" s="76">
        <v>43314</v>
      </c>
      <c r="C616" s="77" t="s">
        <v>197</v>
      </c>
      <c r="D616" s="82">
        <v>68.290000000000006</v>
      </c>
      <c r="E616" s="79">
        <f t="shared" si="680"/>
        <v>12.975100000000001</v>
      </c>
      <c r="F616" s="79">
        <f t="shared" si="683"/>
        <v>81.265100000000004</v>
      </c>
      <c r="H616" s="80"/>
      <c r="I616" s="78"/>
      <c r="J616" s="79"/>
      <c r="K616" s="79"/>
      <c r="M616" s="76">
        <f t="shared" si="646"/>
        <v>43312</v>
      </c>
      <c r="N616" s="76">
        <v>43314</v>
      </c>
      <c r="O616" s="77" t="s">
        <v>195</v>
      </c>
      <c r="P616" s="82">
        <v>64.160000000000011</v>
      </c>
      <c r="Q616" s="79">
        <f t="shared" si="681"/>
        <v>12.190400000000002</v>
      </c>
      <c r="R616" s="79">
        <f t="shared" si="684"/>
        <v>76.350400000000008</v>
      </c>
      <c r="S616" s="129"/>
      <c r="T616" s="76">
        <f t="shared" si="647"/>
        <v>43312</v>
      </c>
      <c r="U616" s="76">
        <v>43314</v>
      </c>
      <c r="V616" s="77" t="s">
        <v>196</v>
      </c>
      <c r="W616" s="78">
        <v>65.860000000000014</v>
      </c>
      <c r="X616" s="79">
        <f t="shared" si="682"/>
        <v>12.513400000000003</v>
      </c>
      <c r="Y616" s="79">
        <f t="shared" si="685"/>
        <v>78.373400000000018</v>
      </c>
      <c r="AA616" s="57"/>
      <c r="AB616" s="58"/>
      <c r="AC616" s="59"/>
      <c r="AD616" s="59"/>
      <c r="AE616" s="81"/>
      <c r="AF616" s="81"/>
      <c r="AG616" s="81"/>
    </row>
    <row r="617" spans="1:33" ht="45" customHeight="1">
      <c r="A617" s="76">
        <f t="shared" ref="A617:A623" si="686">+B616+1</f>
        <v>43315</v>
      </c>
      <c r="B617" s="76">
        <v>43318</v>
      </c>
      <c r="C617" s="77" t="s">
        <v>197</v>
      </c>
      <c r="D617" s="82">
        <v>66.39</v>
      </c>
      <c r="E617" s="79">
        <f t="shared" ref="E617:E623" si="687">+D617*19%</f>
        <v>12.614100000000001</v>
      </c>
      <c r="F617" s="79">
        <f t="shared" si="683"/>
        <v>79.004099999999994</v>
      </c>
      <c r="H617" s="80"/>
      <c r="I617" s="78"/>
      <c r="J617" s="79"/>
      <c r="K617" s="79"/>
      <c r="M617" s="76">
        <f t="shared" si="646"/>
        <v>43315</v>
      </c>
      <c r="N617" s="76">
        <v>43318</v>
      </c>
      <c r="O617" s="77" t="s">
        <v>195</v>
      </c>
      <c r="P617" s="82">
        <v>62.26</v>
      </c>
      <c r="Q617" s="79">
        <f t="shared" ref="Q617:Q623" si="688">+P617*19%</f>
        <v>11.8294</v>
      </c>
      <c r="R617" s="79">
        <f t="shared" si="684"/>
        <v>74.089399999999998</v>
      </c>
      <c r="S617" s="129"/>
      <c r="T617" s="76">
        <f t="shared" si="647"/>
        <v>43315</v>
      </c>
      <c r="U617" s="76">
        <v>43318</v>
      </c>
      <c r="V617" s="77" t="s">
        <v>196</v>
      </c>
      <c r="W617" s="78">
        <v>63.96</v>
      </c>
      <c r="X617" s="79">
        <f t="shared" ref="X617:X623" si="689">+W617*19%</f>
        <v>12.1524</v>
      </c>
      <c r="Y617" s="79">
        <f t="shared" si="685"/>
        <v>76.112400000000008</v>
      </c>
      <c r="AA617" s="57"/>
      <c r="AB617" s="58"/>
      <c r="AC617" s="59"/>
      <c r="AD617" s="59"/>
      <c r="AE617" s="81"/>
      <c r="AF617" s="81"/>
      <c r="AG617" s="81"/>
    </row>
    <row r="618" spans="1:33" ht="45" customHeight="1">
      <c r="A618" s="76">
        <f t="shared" si="686"/>
        <v>43319</v>
      </c>
      <c r="B618" s="76">
        <v>43321</v>
      </c>
      <c r="C618" s="77" t="s">
        <v>197</v>
      </c>
      <c r="D618" s="82">
        <v>67.209999999999994</v>
      </c>
      <c r="E618" s="79">
        <f t="shared" si="687"/>
        <v>12.7699</v>
      </c>
      <c r="F618" s="79">
        <f t="shared" si="683"/>
        <v>79.979899999999986</v>
      </c>
      <c r="H618" s="80"/>
      <c r="I618" s="78"/>
      <c r="J618" s="79"/>
      <c r="K618" s="79"/>
      <c r="M618" s="76">
        <f t="shared" si="646"/>
        <v>43319</v>
      </c>
      <c r="N618" s="76">
        <v>43321</v>
      </c>
      <c r="O618" s="77" t="s">
        <v>195</v>
      </c>
      <c r="P618" s="82">
        <v>63.079999999999991</v>
      </c>
      <c r="Q618" s="79">
        <f t="shared" si="688"/>
        <v>11.985199999999999</v>
      </c>
      <c r="R618" s="79">
        <f t="shared" si="684"/>
        <v>75.06519999999999</v>
      </c>
      <c r="S618" s="129"/>
      <c r="T618" s="76">
        <f t="shared" si="647"/>
        <v>43319</v>
      </c>
      <c r="U618" s="76">
        <v>43321</v>
      </c>
      <c r="V618" s="77" t="s">
        <v>196</v>
      </c>
      <c r="W618" s="78">
        <v>64.78</v>
      </c>
      <c r="X618" s="79">
        <f t="shared" si="689"/>
        <v>12.308200000000001</v>
      </c>
      <c r="Y618" s="79">
        <f t="shared" si="685"/>
        <v>77.088200000000001</v>
      </c>
      <c r="AA618" s="57"/>
      <c r="AB618" s="58"/>
      <c r="AC618" s="59"/>
      <c r="AD618" s="59"/>
      <c r="AE618" s="81"/>
      <c r="AF618" s="81"/>
      <c r="AG618" s="81"/>
    </row>
    <row r="619" spans="1:33" ht="45" customHeight="1">
      <c r="A619" s="76">
        <f t="shared" si="686"/>
        <v>43322</v>
      </c>
      <c r="B619" s="76">
        <v>43325</v>
      </c>
      <c r="C619" s="77" t="s">
        <v>197</v>
      </c>
      <c r="D619" s="82">
        <v>66.28</v>
      </c>
      <c r="E619" s="79">
        <f t="shared" si="687"/>
        <v>12.5932</v>
      </c>
      <c r="F619" s="79">
        <f t="shared" si="683"/>
        <v>78.873199999999997</v>
      </c>
      <c r="H619" s="80"/>
      <c r="I619" s="78"/>
      <c r="J619" s="79"/>
      <c r="K619" s="79"/>
      <c r="M619" s="76">
        <f t="shared" si="646"/>
        <v>43322</v>
      </c>
      <c r="N619" s="76">
        <v>43325</v>
      </c>
      <c r="O619" s="77" t="s">
        <v>195</v>
      </c>
      <c r="P619" s="82">
        <v>62.15</v>
      </c>
      <c r="Q619" s="79">
        <f t="shared" si="688"/>
        <v>11.8085</v>
      </c>
      <c r="R619" s="79">
        <f t="shared" si="684"/>
        <v>73.958500000000001</v>
      </c>
      <c r="S619" s="129"/>
      <c r="T619" s="76">
        <f t="shared" si="647"/>
        <v>43322</v>
      </c>
      <c r="U619" s="76">
        <v>43325</v>
      </c>
      <c r="V619" s="77" t="s">
        <v>196</v>
      </c>
      <c r="W619" s="78">
        <v>63.85</v>
      </c>
      <c r="X619" s="79">
        <f t="shared" si="689"/>
        <v>12.131500000000001</v>
      </c>
      <c r="Y619" s="79">
        <f t="shared" si="685"/>
        <v>75.981499999999997</v>
      </c>
      <c r="AA619" s="57"/>
      <c r="AB619" s="58"/>
      <c r="AC619" s="59"/>
      <c r="AD619" s="59"/>
      <c r="AE619" s="81"/>
      <c r="AF619" s="81"/>
      <c r="AG619" s="81"/>
    </row>
    <row r="620" spans="1:33" ht="45" customHeight="1">
      <c r="A620" s="76">
        <f t="shared" si="686"/>
        <v>43326</v>
      </c>
      <c r="B620" s="76">
        <v>43328</v>
      </c>
      <c r="C620" s="77" t="s">
        <v>197</v>
      </c>
      <c r="D620" s="82">
        <v>66.81</v>
      </c>
      <c r="E620" s="79">
        <f t="shared" si="687"/>
        <v>12.693900000000001</v>
      </c>
      <c r="F620" s="79">
        <f t="shared" ref="F620:F625" si="690">+D620+E620</f>
        <v>79.503900000000002</v>
      </c>
      <c r="H620" s="80"/>
      <c r="I620" s="78"/>
      <c r="J620" s="79"/>
      <c r="K620" s="79"/>
      <c r="M620" s="76">
        <f t="shared" si="646"/>
        <v>43326</v>
      </c>
      <c r="N620" s="76">
        <v>43328</v>
      </c>
      <c r="O620" s="77" t="s">
        <v>195</v>
      </c>
      <c r="P620" s="82">
        <v>62.68</v>
      </c>
      <c r="Q620" s="79">
        <f t="shared" si="688"/>
        <v>11.9092</v>
      </c>
      <c r="R620" s="79">
        <f t="shared" ref="R620:R625" si="691">+P620+Q620</f>
        <v>74.589200000000005</v>
      </c>
      <c r="S620" s="129"/>
      <c r="T620" s="76">
        <f t="shared" si="647"/>
        <v>43326</v>
      </c>
      <c r="U620" s="76">
        <v>43328</v>
      </c>
      <c r="V620" s="77" t="s">
        <v>196</v>
      </c>
      <c r="W620" s="78">
        <v>64.38</v>
      </c>
      <c r="X620" s="79">
        <f t="shared" si="689"/>
        <v>12.232199999999999</v>
      </c>
      <c r="Y620" s="79">
        <f t="shared" ref="Y620:Y625" si="692">+W620+X620</f>
        <v>76.612200000000001</v>
      </c>
      <c r="AA620" s="57"/>
      <c r="AB620" s="58"/>
      <c r="AC620" s="59"/>
      <c r="AD620" s="59"/>
      <c r="AE620" s="81"/>
      <c r="AF620" s="81"/>
      <c r="AG620" s="81"/>
    </row>
    <row r="621" spans="1:33" ht="45" customHeight="1">
      <c r="A621" s="76">
        <f t="shared" si="686"/>
        <v>43329</v>
      </c>
      <c r="B621" s="76">
        <v>43333</v>
      </c>
      <c r="C621" s="77" t="s">
        <v>197</v>
      </c>
      <c r="D621" s="82">
        <v>64.760000000000005</v>
      </c>
      <c r="E621" s="79">
        <f t="shared" si="687"/>
        <v>12.304400000000001</v>
      </c>
      <c r="F621" s="79">
        <f t="shared" si="690"/>
        <v>77.064400000000006</v>
      </c>
      <c r="H621" s="80"/>
      <c r="I621" s="78"/>
      <c r="J621" s="79"/>
      <c r="K621" s="79"/>
      <c r="M621" s="76">
        <f t="shared" si="646"/>
        <v>43329</v>
      </c>
      <c r="N621" s="76">
        <v>43333</v>
      </c>
      <c r="O621" s="77" t="s">
        <v>195</v>
      </c>
      <c r="P621" s="82">
        <v>60.63</v>
      </c>
      <c r="Q621" s="79">
        <f t="shared" si="688"/>
        <v>11.5197</v>
      </c>
      <c r="R621" s="79">
        <f t="shared" si="691"/>
        <v>72.149699999999996</v>
      </c>
      <c r="S621" s="129"/>
      <c r="T621" s="76">
        <f t="shared" si="647"/>
        <v>43329</v>
      </c>
      <c r="U621" s="76">
        <v>43333</v>
      </c>
      <c r="V621" s="77" t="s">
        <v>196</v>
      </c>
      <c r="W621" s="78">
        <v>62.330000000000005</v>
      </c>
      <c r="X621" s="79">
        <f t="shared" si="689"/>
        <v>11.842700000000001</v>
      </c>
      <c r="Y621" s="79">
        <f t="shared" si="692"/>
        <v>74.172700000000006</v>
      </c>
      <c r="AA621" s="57"/>
      <c r="AB621" s="58"/>
      <c r="AC621" s="59"/>
      <c r="AD621" s="59"/>
      <c r="AE621" s="81"/>
      <c r="AF621" s="81"/>
      <c r="AG621" s="81"/>
    </row>
    <row r="622" spans="1:33" ht="45" customHeight="1">
      <c r="A622" s="76">
        <f t="shared" si="686"/>
        <v>43334</v>
      </c>
      <c r="B622" s="76">
        <v>43335</v>
      </c>
      <c r="C622" s="77" t="s">
        <v>197</v>
      </c>
      <c r="D622" s="82">
        <v>66.209999999999994</v>
      </c>
      <c r="E622" s="79">
        <f t="shared" si="687"/>
        <v>12.579899999999999</v>
      </c>
      <c r="F622" s="79">
        <f t="shared" si="690"/>
        <v>78.789899999999989</v>
      </c>
      <c r="H622" s="80"/>
      <c r="I622" s="78"/>
      <c r="J622" s="79"/>
      <c r="K622" s="79"/>
      <c r="M622" s="76">
        <f t="shared" si="646"/>
        <v>43334</v>
      </c>
      <c r="N622" s="76">
        <v>43335</v>
      </c>
      <c r="O622" s="77" t="s">
        <v>195</v>
      </c>
      <c r="P622" s="82">
        <v>62.079999999999991</v>
      </c>
      <c r="Q622" s="79">
        <f t="shared" si="688"/>
        <v>11.795199999999998</v>
      </c>
      <c r="R622" s="79">
        <f t="shared" si="691"/>
        <v>73.875199999999992</v>
      </c>
      <c r="S622" s="129"/>
      <c r="T622" s="76">
        <f t="shared" si="647"/>
        <v>43334</v>
      </c>
      <c r="U622" s="76">
        <v>43335</v>
      </c>
      <c r="V622" s="77" t="s">
        <v>196</v>
      </c>
      <c r="W622" s="78">
        <v>63.779999999999994</v>
      </c>
      <c r="X622" s="79">
        <f t="shared" si="689"/>
        <v>12.1182</v>
      </c>
      <c r="Y622" s="79">
        <f t="shared" si="692"/>
        <v>75.898199999999989</v>
      </c>
      <c r="AA622" s="57"/>
      <c r="AB622" s="58"/>
      <c r="AC622" s="59"/>
      <c r="AD622" s="59"/>
      <c r="AE622" s="81"/>
      <c r="AF622" s="81"/>
      <c r="AG622" s="81"/>
    </row>
    <row r="623" spans="1:33" ht="45" customHeight="1">
      <c r="A623" s="76">
        <f t="shared" si="686"/>
        <v>43336</v>
      </c>
      <c r="B623" s="76">
        <v>43339</v>
      </c>
      <c r="C623" s="77" t="s">
        <v>197</v>
      </c>
      <c r="D623" s="82">
        <v>68.78</v>
      </c>
      <c r="E623" s="79">
        <f t="shared" si="687"/>
        <v>13.068200000000001</v>
      </c>
      <c r="F623" s="79">
        <f t="shared" si="690"/>
        <v>81.848200000000006</v>
      </c>
      <c r="H623" s="80"/>
      <c r="I623" s="78"/>
      <c r="J623" s="79"/>
      <c r="K623" s="79"/>
      <c r="M623" s="76">
        <f t="shared" si="646"/>
        <v>43336</v>
      </c>
      <c r="N623" s="76">
        <v>43339</v>
      </c>
      <c r="O623" s="77" t="s">
        <v>195</v>
      </c>
      <c r="P623" s="82">
        <v>64.650000000000006</v>
      </c>
      <c r="Q623" s="79">
        <f t="shared" si="688"/>
        <v>12.283500000000002</v>
      </c>
      <c r="R623" s="79">
        <f t="shared" si="691"/>
        <v>76.933500000000009</v>
      </c>
      <c r="S623" s="129"/>
      <c r="T623" s="76">
        <f t="shared" si="647"/>
        <v>43336</v>
      </c>
      <c r="U623" s="76">
        <v>43339</v>
      </c>
      <c r="V623" s="77" t="s">
        <v>196</v>
      </c>
      <c r="W623" s="78">
        <v>66.349999999999994</v>
      </c>
      <c r="X623" s="79">
        <f t="shared" si="689"/>
        <v>12.606499999999999</v>
      </c>
      <c r="Y623" s="79">
        <f t="shared" si="692"/>
        <v>78.956499999999991</v>
      </c>
      <c r="AA623" s="57"/>
      <c r="AB623" s="58"/>
      <c r="AC623" s="59"/>
      <c r="AD623" s="59"/>
      <c r="AE623" s="81"/>
      <c r="AF623" s="81"/>
      <c r="AG623" s="81"/>
    </row>
    <row r="624" spans="1:33" ht="45" customHeight="1">
      <c r="A624" s="76">
        <f t="shared" ref="A624:A630" si="693">+B623+1</f>
        <v>43340</v>
      </c>
      <c r="B624" s="76">
        <v>43342</v>
      </c>
      <c r="C624" s="77" t="s">
        <v>197</v>
      </c>
      <c r="D624" s="82">
        <v>69.819999999999993</v>
      </c>
      <c r="E624" s="79">
        <f t="shared" ref="E624:E630" si="694">+D624*19%</f>
        <v>13.265799999999999</v>
      </c>
      <c r="F624" s="79">
        <f t="shared" si="690"/>
        <v>83.085799999999992</v>
      </c>
      <c r="H624" s="80"/>
      <c r="I624" s="78"/>
      <c r="J624" s="79"/>
      <c r="K624" s="79"/>
      <c r="M624" s="76">
        <f t="shared" si="646"/>
        <v>43340</v>
      </c>
      <c r="N624" s="76">
        <v>43342</v>
      </c>
      <c r="O624" s="77" t="s">
        <v>195</v>
      </c>
      <c r="P624" s="82">
        <v>65.69</v>
      </c>
      <c r="Q624" s="79">
        <f t="shared" ref="Q624:Q630" si="695">+P624*19%</f>
        <v>12.4811</v>
      </c>
      <c r="R624" s="79">
        <f t="shared" si="691"/>
        <v>78.171099999999996</v>
      </c>
      <c r="S624" s="129"/>
      <c r="T624" s="76">
        <f t="shared" si="647"/>
        <v>43340</v>
      </c>
      <c r="U624" s="76">
        <v>43342</v>
      </c>
      <c r="V624" s="77" t="s">
        <v>196</v>
      </c>
      <c r="W624" s="78">
        <v>67.389999999999986</v>
      </c>
      <c r="X624" s="79">
        <f t="shared" ref="X624:X630" si="696">+W624*19%</f>
        <v>12.804099999999998</v>
      </c>
      <c r="Y624" s="79">
        <f t="shared" si="692"/>
        <v>80.194099999999992</v>
      </c>
      <c r="AA624" s="57"/>
      <c r="AB624" s="58"/>
      <c r="AC624" s="59"/>
      <c r="AD624" s="59"/>
      <c r="AE624" s="81"/>
      <c r="AF624" s="81"/>
      <c r="AG624" s="81"/>
    </row>
    <row r="625" spans="1:33" ht="45" customHeight="1">
      <c r="A625" s="76">
        <f t="shared" si="693"/>
        <v>43343</v>
      </c>
      <c r="B625" s="76">
        <v>43346</v>
      </c>
      <c r="C625" s="77" t="s">
        <v>197</v>
      </c>
      <c r="D625" s="82">
        <v>71.14</v>
      </c>
      <c r="E625" s="79">
        <f t="shared" si="694"/>
        <v>13.5166</v>
      </c>
      <c r="F625" s="79">
        <f t="shared" si="690"/>
        <v>84.656599999999997</v>
      </c>
      <c r="H625" s="80"/>
      <c r="I625" s="78"/>
      <c r="J625" s="79"/>
      <c r="K625" s="79"/>
      <c r="M625" s="76">
        <f t="shared" si="646"/>
        <v>43343</v>
      </c>
      <c r="N625" s="76">
        <v>43346</v>
      </c>
      <c r="O625" s="77" t="s">
        <v>195</v>
      </c>
      <c r="P625" s="82">
        <v>67.010000000000005</v>
      </c>
      <c r="Q625" s="79">
        <f t="shared" si="695"/>
        <v>12.731900000000001</v>
      </c>
      <c r="R625" s="79">
        <f t="shared" si="691"/>
        <v>79.741900000000001</v>
      </c>
      <c r="S625" s="129"/>
      <c r="T625" s="76">
        <f t="shared" si="647"/>
        <v>43343</v>
      </c>
      <c r="U625" s="76">
        <v>43346</v>
      </c>
      <c r="V625" s="77" t="s">
        <v>196</v>
      </c>
      <c r="W625" s="78">
        <v>68.710000000000008</v>
      </c>
      <c r="X625" s="79">
        <f t="shared" si="696"/>
        <v>13.054900000000002</v>
      </c>
      <c r="Y625" s="79">
        <f t="shared" si="692"/>
        <v>81.764900000000011</v>
      </c>
      <c r="AA625" s="57"/>
      <c r="AB625" s="58"/>
      <c r="AC625" s="59"/>
      <c r="AD625" s="59"/>
      <c r="AE625" s="81"/>
      <c r="AF625" s="81"/>
      <c r="AG625" s="81"/>
    </row>
    <row r="626" spans="1:33" ht="45" customHeight="1">
      <c r="A626" s="76">
        <f t="shared" si="693"/>
        <v>43347</v>
      </c>
      <c r="B626" s="76">
        <v>43349</v>
      </c>
      <c r="C626" s="77" t="s">
        <v>197</v>
      </c>
      <c r="D626" s="82">
        <v>71.42</v>
      </c>
      <c r="E626" s="79">
        <f t="shared" si="694"/>
        <v>13.569800000000001</v>
      </c>
      <c r="F626" s="79">
        <f t="shared" ref="F626:F631" si="697">+D626+E626</f>
        <v>84.989800000000002</v>
      </c>
      <c r="H626" s="80"/>
      <c r="I626" s="78"/>
      <c r="J626" s="79"/>
      <c r="K626" s="79"/>
      <c r="M626" s="76">
        <f t="shared" si="646"/>
        <v>43347</v>
      </c>
      <c r="N626" s="76">
        <v>43349</v>
      </c>
      <c r="O626" s="77" t="s">
        <v>195</v>
      </c>
      <c r="P626" s="82">
        <v>67.290000000000006</v>
      </c>
      <c r="Q626" s="79">
        <f t="shared" si="695"/>
        <v>12.785100000000002</v>
      </c>
      <c r="R626" s="79">
        <f t="shared" ref="R626:R631" si="698">+P626+Q626</f>
        <v>80.075100000000006</v>
      </c>
      <c r="S626" s="129"/>
      <c r="T626" s="76">
        <f t="shared" si="647"/>
        <v>43347</v>
      </c>
      <c r="U626" s="76">
        <v>43349</v>
      </c>
      <c r="V626" s="77" t="s">
        <v>196</v>
      </c>
      <c r="W626" s="78">
        <v>68.990000000000009</v>
      </c>
      <c r="X626" s="79">
        <f t="shared" si="696"/>
        <v>13.108100000000002</v>
      </c>
      <c r="Y626" s="79">
        <f t="shared" ref="Y626:Y631" si="699">+W626+X626</f>
        <v>82.098100000000017</v>
      </c>
      <c r="AA626" s="57"/>
      <c r="AB626" s="58"/>
      <c r="AC626" s="59"/>
      <c r="AD626" s="59"/>
      <c r="AE626" s="81"/>
      <c r="AF626" s="81"/>
      <c r="AG626" s="81"/>
    </row>
    <row r="627" spans="1:33" ht="45" customHeight="1">
      <c r="A627" s="76">
        <f t="shared" si="693"/>
        <v>43350</v>
      </c>
      <c r="B627" s="76">
        <v>43353</v>
      </c>
      <c r="C627" s="77" t="s">
        <v>197</v>
      </c>
      <c r="D627" s="82">
        <v>71.27</v>
      </c>
      <c r="E627" s="79">
        <f t="shared" si="694"/>
        <v>13.5413</v>
      </c>
      <c r="F627" s="79">
        <f t="shared" si="697"/>
        <v>84.811299999999989</v>
      </c>
      <c r="H627" s="80"/>
      <c r="I627" s="78"/>
      <c r="J627" s="79"/>
      <c r="K627" s="79"/>
      <c r="M627" s="76">
        <f t="shared" si="646"/>
        <v>43350</v>
      </c>
      <c r="N627" s="76">
        <v>43353</v>
      </c>
      <c r="O627" s="77" t="s">
        <v>195</v>
      </c>
      <c r="P627" s="82">
        <v>67.14</v>
      </c>
      <c r="Q627" s="79">
        <f t="shared" si="695"/>
        <v>12.756600000000001</v>
      </c>
      <c r="R627" s="79">
        <f t="shared" si="698"/>
        <v>79.896600000000007</v>
      </c>
      <c r="S627" s="129"/>
      <c r="T627" s="76">
        <f t="shared" si="647"/>
        <v>43350</v>
      </c>
      <c r="U627" s="76">
        <v>43353</v>
      </c>
      <c r="V627" s="77" t="s">
        <v>196</v>
      </c>
      <c r="W627" s="78">
        <v>68.84</v>
      </c>
      <c r="X627" s="79">
        <f t="shared" si="696"/>
        <v>13.079600000000001</v>
      </c>
      <c r="Y627" s="79">
        <f t="shared" si="699"/>
        <v>81.919600000000003</v>
      </c>
      <c r="AA627" s="57"/>
      <c r="AB627" s="58"/>
      <c r="AC627" s="59"/>
      <c r="AD627" s="59"/>
      <c r="AE627" s="81"/>
      <c r="AF627" s="81"/>
      <c r="AG627" s="81"/>
    </row>
    <row r="628" spans="1:33" ht="45" customHeight="1">
      <c r="A628" s="76">
        <f t="shared" si="693"/>
        <v>43354</v>
      </c>
      <c r="B628" s="76">
        <v>43356</v>
      </c>
      <c r="C628" s="77" t="s">
        <v>197</v>
      </c>
      <c r="D628" s="82">
        <v>70.83</v>
      </c>
      <c r="E628" s="79">
        <f t="shared" si="694"/>
        <v>13.457699999999999</v>
      </c>
      <c r="F628" s="79">
        <f t="shared" si="697"/>
        <v>84.287700000000001</v>
      </c>
      <c r="H628" s="80"/>
      <c r="I628" s="78"/>
      <c r="J628" s="79"/>
      <c r="K628" s="79"/>
      <c r="M628" s="76">
        <f t="shared" si="646"/>
        <v>43354</v>
      </c>
      <c r="N628" s="76">
        <v>43356</v>
      </c>
      <c r="O628" s="77" t="s">
        <v>195</v>
      </c>
      <c r="P628" s="82">
        <v>66.7</v>
      </c>
      <c r="Q628" s="79">
        <f t="shared" si="695"/>
        <v>12.673</v>
      </c>
      <c r="R628" s="79">
        <f t="shared" si="698"/>
        <v>79.373000000000005</v>
      </c>
      <c r="S628" s="129"/>
      <c r="T628" s="76">
        <f t="shared" si="647"/>
        <v>43354</v>
      </c>
      <c r="U628" s="76">
        <v>43356</v>
      </c>
      <c r="V628" s="77" t="s">
        <v>196</v>
      </c>
      <c r="W628" s="78">
        <v>68.400000000000006</v>
      </c>
      <c r="X628" s="79">
        <f t="shared" si="696"/>
        <v>12.996</v>
      </c>
      <c r="Y628" s="79">
        <f t="shared" si="699"/>
        <v>81.396000000000001</v>
      </c>
      <c r="AA628" s="57"/>
      <c r="AB628" s="58"/>
      <c r="AC628" s="59"/>
      <c r="AD628" s="59"/>
      <c r="AE628" s="81"/>
      <c r="AF628" s="81"/>
      <c r="AG628" s="81"/>
    </row>
    <row r="629" spans="1:33" ht="45" customHeight="1">
      <c r="A629" s="76">
        <f t="shared" si="693"/>
        <v>43357</v>
      </c>
      <c r="B629" s="76">
        <v>43360</v>
      </c>
      <c r="C629" s="77" t="s">
        <v>197</v>
      </c>
      <c r="D629" s="82">
        <v>73.739999999999995</v>
      </c>
      <c r="E629" s="79">
        <f t="shared" si="694"/>
        <v>14.010599999999998</v>
      </c>
      <c r="F629" s="79">
        <f t="shared" si="697"/>
        <v>87.750599999999991</v>
      </c>
      <c r="H629" s="80"/>
      <c r="I629" s="78"/>
      <c r="J629" s="79"/>
      <c r="K629" s="79"/>
      <c r="M629" s="76">
        <f t="shared" si="646"/>
        <v>43357</v>
      </c>
      <c r="N629" s="76">
        <v>43360</v>
      </c>
      <c r="O629" s="77" t="s">
        <v>195</v>
      </c>
      <c r="P629" s="82">
        <v>69.61</v>
      </c>
      <c r="Q629" s="79">
        <f t="shared" si="695"/>
        <v>13.225899999999999</v>
      </c>
      <c r="R629" s="79">
        <f t="shared" si="698"/>
        <v>82.835899999999995</v>
      </c>
      <c r="S629" s="129"/>
      <c r="T629" s="76">
        <f t="shared" si="647"/>
        <v>43357</v>
      </c>
      <c r="U629" s="76">
        <v>43360</v>
      </c>
      <c r="V629" s="77" t="s">
        <v>196</v>
      </c>
      <c r="W629" s="78">
        <v>71.31</v>
      </c>
      <c r="X629" s="79">
        <f t="shared" si="696"/>
        <v>13.5489</v>
      </c>
      <c r="Y629" s="79">
        <f t="shared" si="699"/>
        <v>84.858900000000006</v>
      </c>
      <c r="AA629" s="57"/>
      <c r="AB629" s="58"/>
      <c r="AC629" s="59"/>
      <c r="AD629" s="59"/>
      <c r="AE629" s="81"/>
      <c r="AF629" s="81"/>
      <c r="AG629" s="81"/>
    </row>
    <row r="630" spans="1:33" ht="45" customHeight="1">
      <c r="A630" s="76">
        <f t="shared" si="693"/>
        <v>43361</v>
      </c>
      <c r="B630" s="76">
        <v>43363</v>
      </c>
      <c r="C630" s="77" t="s">
        <v>197</v>
      </c>
      <c r="D630" s="82">
        <v>72.09</v>
      </c>
      <c r="E630" s="79">
        <f t="shared" si="694"/>
        <v>13.697100000000001</v>
      </c>
      <c r="F630" s="79">
        <f t="shared" si="697"/>
        <v>85.787100000000009</v>
      </c>
      <c r="H630" s="80"/>
      <c r="I630" s="78"/>
      <c r="J630" s="79"/>
      <c r="K630" s="79"/>
      <c r="M630" s="76">
        <f t="shared" si="646"/>
        <v>43361</v>
      </c>
      <c r="N630" s="76">
        <v>43363</v>
      </c>
      <c r="O630" s="77" t="s">
        <v>195</v>
      </c>
      <c r="P630" s="82">
        <v>67.960000000000008</v>
      </c>
      <c r="Q630" s="79">
        <f t="shared" si="695"/>
        <v>12.912400000000002</v>
      </c>
      <c r="R630" s="79">
        <f t="shared" si="698"/>
        <v>80.872400000000013</v>
      </c>
      <c r="S630" s="129"/>
      <c r="T630" s="76">
        <f t="shared" si="647"/>
        <v>43361</v>
      </c>
      <c r="U630" s="76">
        <v>43363</v>
      </c>
      <c r="V630" s="77" t="s">
        <v>196</v>
      </c>
      <c r="W630" s="78">
        <v>69.66</v>
      </c>
      <c r="X630" s="79">
        <f t="shared" si="696"/>
        <v>13.2354</v>
      </c>
      <c r="Y630" s="79">
        <f t="shared" si="699"/>
        <v>82.895399999999995</v>
      </c>
      <c r="AA630" s="57"/>
      <c r="AB630" s="58"/>
      <c r="AC630" s="59"/>
      <c r="AD630" s="59"/>
      <c r="AE630" s="81"/>
      <c r="AF630" s="81"/>
      <c r="AG630" s="81"/>
    </row>
    <row r="631" spans="1:33" ht="45" customHeight="1">
      <c r="A631" s="76">
        <f t="shared" ref="A631:A637" si="700">+B630+1</f>
        <v>43364</v>
      </c>
      <c r="B631" s="76">
        <v>43367</v>
      </c>
      <c r="C631" s="77" t="s">
        <v>197</v>
      </c>
      <c r="D631" s="82">
        <v>73.400000000000006</v>
      </c>
      <c r="E631" s="79">
        <f t="shared" ref="E631:E637" si="701">+D631*19%</f>
        <v>13.946000000000002</v>
      </c>
      <c r="F631" s="79">
        <f t="shared" si="697"/>
        <v>87.346000000000004</v>
      </c>
      <c r="H631" s="80"/>
      <c r="I631" s="78"/>
      <c r="J631" s="79"/>
      <c r="K631" s="79"/>
      <c r="M631" s="76">
        <f t="shared" si="646"/>
        <v>43364</v>
      </c>
      <c r="N631" s="76">
        <v>43367</v>
      </c>
      <c r="O631" s="77" t="s">
        <v>195</v>
      </c>
      <c r="P631" s="82">
        <v>69.27000000000001</v>
      </c>
      <c r="Q631" s="79">
        <f t="shared" ref="Q631:Q637" si="702">+P631*19%</f>
        <v>13.161300000000002</v>
      </c>
      <c r="R631" s="79">
        <f t="shared" si="698"/>
        <v>82.431300000000007</v>
      </c>
      <c r="S631" s="129"/>
      <c r="T631" s="76">
        <f t="shared" si="647"/>
        <v>43364</v>
      </c>
      <c r="U631" s="76">
        <v>43367</v>
      </c>
      <c r="V631" s="77" t="s">
        <v>196</v>
      </c>
      <c r="W631" s="78">
        <v>70.97</v>
      </c>
      <c r="X631" s="79">
        <f t="shared" ref="X631:X637" si="703">+W631*19%</f>
        <v>13.484299999999999</v>
      </c>
      <c r="Y631" s="79">
        <f t="shared" si="699"/>
        <v>84.454300000000003</v>
      </c>
      <c r="AA631" s="57"/>
      <c r="AB631" s="58"/>
      <c r="AC631" s="59"/>
      <c r="AD631" s="59"/>
      <c r="AE631" s="81"/>
      <c r="AF631" s="81"/>
      <c r="AG631" s="81"/>
    </row>
    <row r="632" spans="1:33" ht="45" customHeight="1">
      <c r="A632" s="76">
        <f t="shared" si="700"/>
        <v>43368</v>
      </c>
      <c r="B632" s="76">
        <v>43370</v>
      </c>
      <c r="C632" s="77" t="s">
        <v>197</v>
      </c>
      <c r="D632" s="82">
        <v>72.8</v>
      </c>
      <c r="E632" s="79">
        <f t="shared" si="701"/>
        <v>13.831999999999999</v>
      </c>
      <c r="F632" s="79">
        <f t="shared" ref="F632:F637" si="704">+D632+E632</f>
        <v>86.631999999999991</v>
      </c>
      <c r="H632" s="80"/>
      <c r="I632" s="78"/>
      <c r="J632" s="79"/>
      <c r="K632" s="79"/>
      <c r="M632" s="76">
        <f t="shared" si="646"/>
        <v>43368</v>
      </c>
      <c r="N632" s="76">
        <v>43370</v>
      </c>
      <c r="O632" s="77" t="s">
        <v>195</v>
      </c>
      <c r="P632" s="82">
        <v>68.67</v>
      </c>
      <c r="Q632" s="79">
        <f t="shared" si="702"/>
        <v>13.0473</v>
      </c>
      <c r="R632" s="79">
        <f t="shared" ref="R632:R637" si="705">+P632+Q632</f>
        <v>81.717299999999994</v>
      </c>
      <c r="S632" s="129"/>
      <c r="T632" s="76">
        <f t="shared" si="647"/>
        <v>43368</v>
      </c>
      <c r="U632" s="76">
        <v>43370</v>
      </c>
      <c r="V632" s="77" t="s">
        <v>196</v>
      </c>
      <c r="W632" s="78">
        <v>70.37</v>
      </c>
      <c r="X632" s="79">
        <f t="shared" si="703"/>
        <v>13.3703</v>
      </c>
      <c r="Y632" s="79">
        <f t="shared" ref="Y632:Y637" si="706">+W632+X632</f>
        <v>83.740300000000005</v>
      </c>
      <c r="AA632" s="57"/>
      <c r="AB632" s="58"/>
      <c r="AC632" s="59"/>
      <c r="AD632" s="59"/>
      <c r="AE632" s="81"/>
      <c r="AF632" s="81"/>
      <c r="AG632" s="81"/>
    </row>
    <row r="633" spans="1:33" ht="45" customHeight="1">
      <c r="A633" s="76">
        <f t="shared" si="700"/>
        <v>43371</v>
      </c>
      <c r="B633" s="76">
        <v>43374</v>
      </c>
      <c r="C633" s="77" t="s">
        <v>197</v>
      </c>
      <c r="D633" s="82">
        <v>75.34</v>
      </c>
      <c r="E633" s="79">
        <f t="shared" si="701"/>
        <v>14.3146</v>
      </c>
      <c r="F633" s="79">
        <f t="shared" si="704"/>
        <v>89.654600000000002</v>
      </c>
      <c r="H633" s="80"/>
      <c r="I633" s="78"/>
      <c r="J633" s="79"/>
      <c r="K633" s="79"/>
      <c r="M633" s="76">
        <f t="shared" si="646"/>
        <v>43371</v>
      </c>
      <c r="N633" s="76">
        <v>43374</v>
      </c>
      <c r="O633" s="77" t="s">
        <v>195</v>
      </c>
      <c r="P633" s="82">
        <v>71.210000000000008</v>
      </c>
      <c r="Q633" s="79">
        <f t="shared" si="702"/>
        <v>13.529900000000001</v>
      </c>
      <c r="R633" s="79">
        <f t="shared" si="705"/>
        <v>84.739900000000006</v>
      </c>
      <c r="S633" s="129"/>
      <c r="T633" s="76">
        <f t="shared" si="647"/>
        <v>43371</v>
      </c>
      <c r="U633" s="76">
        <v>43374</v>
      </c>
      <c r="V633" s="77" t="s">
        <v>196</v>
      </c>
      <c r="W633" s="78">
        <v>72.91</v>
      </c>
      <c r="X633" s="79">
        <f t="shared" si="703"/>
        <v>13.8529</v>
      </c>
      <c r="Y633" s="79">
        <f t="shared" si="706"/>
        <v>86.762900000000002</v>
      </c>
      <c r="AA633" s="57"/>
      <c r="AB633" s="58"/>
      <c r="AC633" s="59"/>
      <c r="AD633" s="59"/>
      <c r="AE633" s="81"/>
      <c r="AF633" s="81"/>
      <c r="AG633" s="81"/>
    </row>
    <row r="634" spans="1:33" ht="45" customHeight="1">
      <c r="A634" s="76">
        <f t="shared" si="700"/>
        <v>43375</v>
      </c>
      <c r="B634" s="76">
        <v>43377</v>
      </c>
      <c r="C634" s="77" t="s">
        <v>205</v>
      </c>
      <c r="D634" s="82">
        <v>76.72</v>
      </c>
      <c r="E634" s="79">
        <f t="shared" si="701"/>
        <v>14.5768</v>
      </c>
      <c r="F634" s="79">
        <f t="shared" si="704"/>
        <v>91.296800000000005</v>
      </c>
      <c r="H634" s="80"/>
      <c r="I634" s="78"/>
      <c r="J634" s="79"/>
      <c r="K634" s="79"/>
      <c r="M634" s="76">
        <f t="shared" si="646"/>
        <v>43375</v>
      </c>
      <c r="N634" s="76">
        <v>43377</v>
      </c>
      <c r="O634" s="77" t="s">
        <v>206</v>
      </c>
      <c r="P634" s="82">
        <v>72.59</v>
      </c>
      <c r="Q634" s="79">
        <f t="shared" si="702"/>
        <v>13.792100000000001</v>
      </c>
      <c r="R634" s="79">
        <f t="shared" si="705"/>
        <v>86.382100000000008</v>
      </c>
      <c r="S634" s="129"/>
      <c r="T634" s="76">
        <f t="shared" si="647"/>
        <v>43375</v>
      </c>
      <c r="U634" s="76">
        <v>43377</v>
      </c>
      <c r="V634" s="77" t="s">
        <v>207</v>
      </c>
      <c r="W634" s="78">
        <v>74.289999999999992</v>
      </c>
      <c r="X634" s="79">
        <f t="shared" si="703"/>
        <v>14.115099999999998</v>
      </c>
      <c r="Y634" s="79">
        <f t="shared" si="706"/>
        <v>88.40509999999999</v>
      </c>
      <c r="AA634" s="57"/>
      <c r="AB634" s="58"/>
      <c r="AC634" s="59"/>
      <c r="AD634" s="59"/>
      <c r="AE634" s="81"/>
      <c r="AF634" s="81"/>
      <c r="AG634" s="81"/>
    </row>
    <row r="635" spans="1:33" ht="45" customHeight="1">
      <c r="A635" s="76">
        <f t="shared" si="700"/>
        <v>43378</v>
      </c>
      <c r="B635" s="76">
        <v>43381</v>
      </c>
      <c r="C635" s="77" t="s">
        <v>205</v>
      </c>
      <c r="D635" s="82">
        <v>80.290000000000006</v>
      </c>
      <c r="E635" s="79">
        <f t="shared" si="701"/>
        <v>15.255100000000001</v>
      </c>
      <c r="F635" s="79">
        <f t="shared" si="704"/>
        <v>95.545100000000005</v>
      </c>
      <c r="H635" s="80"/>
      <c r="I635" s="78"/>
      <c r="J635" s="79"/>
      <c r="K635" s="79"/>
      <c r="M635" s="76">
        <f t="shared" si="646"/>
        <v>43378</v>
      </c>
      <c r="N635" s="76">
        <v>43381</v>
      </c>
      <c r="O635" s="77" t="s">
        <v>206</v>
      </c>
      <c r="P635" s="82">
        <v>76.160000000000011</v>
      </c>
      <c r="Q635" s="79">
        <f t="shared" si="702"/>
        <v>14.470400000000001</v>
      </c>
      <c r="R635" s="79">
        <f t="shared" si="705"/>
        <v>90.630400000000009</v>
      </c>
      <c r="S635" s="129"/>
      <c r="T635" s="76">
        <f t="shared" si="647"/>
        <v>43378</v>
      </c>
      <c r="U635" s="76">
        <v>43381</v>
      </c>
      <c r="V635" s="77" t="s">
        <v>207</v>
      </c>
      <c r="W635" s="78">
        <v>77.860000000000014</v>
      </c>
      <c r="X635" s="79">
        <f t="shared" si="703"/>
        <v>14.793400000000002</v>
      </c>
      <c r="Y635" s="79">
        <f t="shared" si="706"/>
        <v>92.653400000000019</v>
      </c>
      <c r="AA635" s="57"/>
      <c r="AB635" s="58"/>
      <c r="AC635" s="59"/>
      <c r="AD635" s="59"/>
      <c r="AE635" s="81"/>
      <c r="AF635" s="81"/>
      <c r="AG635" s="81"/>
    </row>
    <row r="636" spans="1:33" ht="45" customHeight="1">
      <c r="A636" s="76">
        <f t="shared" si="700"/>
        <v>43382</v>
      </c>
      <c r="B636" s="76">
        <v>43384</v>
      </c>
      <c r="C636" s="77" t="s">
        <v>205</v>
      </c>
      <c r="D636" s="82">
        <v>78.16</v>
      </c>
      <c r="E636" s="79">
        <f t="shared" si="701"/>
        <v>14.850399999999999</v>
      </c>
      <c r="F636" s="79">
        <f t="shared" si="704"/>
        <v>93.01039999999999</v>
      </c>
      <c r="H636" s="80"/>
      <c r="I636" s="78"/>
      <c r="J636" s="79"/>
      <c r="K636" s="79"/>
      <c r="M636" s="76">
        <f t="shared" si="646"/>
        <v>43382</v>
      </c>
      <c r="N636" s="76">
        <v>43384</v>
      </c>
      <c r="O636" s="77" t="s">
        <v>206</v>
      </c>
      <c r="P636" s="82">
        <v>74.03</v>
      </c>
      <c r="Q636" s="79">
        <f t="shared" si="702"/>
        <v>14.0657</v>
      </c>
      <c r="R636" s="79">
        <f t="shared" si="705"/>
        <v>88.095699999999994</v>
      </c>
      <c r="S636" s="129"/>
      <c r="T636" s="76">
        <f t="shared" si="647"/>
        <v>43382</v>
      </c>
      <c r="U636" s="76">
        <v>43384</v>
      </c>
      <c r="V636" s="77" t="s">
        <v>207</v>
      </c>
      <c r="W636" s="78">
        <v>75.72999999999999</v>
      </c>
      <c r="X636" s="79">
        <f t="shared" si="703"/>
        <v>14.388699999999998</v>
      </c>
      <c r="Y636" s="79">
        <f t="shared" si="706"/>
        <v>90.11869999999999</v>
      </c>
      <c r="AA636" s="57"/>
      <c r="AB636" s="58"/>
      <c r="AC636" s="59"/>
      <c r="AD636" s="59"/>
      <c r="AE636" s="81"/>
      <c r="AF636" s="81"/>
      <c r="AG636" s="81"/>
    </row>
    <row r="637" spans="1:33" ht="45" customHeight="1">
      <c r="A637" s="76">
        <f t="shared" si="700"/>
        <v>43385</v>
      </c>
      <c r="B637" s="76">
        <v>43389</v>
      </c>
      <c r="C637" s="77" t="s">
        <v>205</v>
      </c>
      <c r="D637" s="82">
        <v>77.09</v>
      </c>
      <c r="E637" s="79">
        <f t="shared" si="701"/>
        <v>14.6471</v>
      </c>
      <c r="F637" s="79">
        <f t="shared" si="704"/>
        <v>91.737099999999998</v>
      </c>
      <c r="H637" s="80"/>
      <c r="I637" s="78"/>
      <c r="J637" s="79"/>
      <c r="K637" s="79"/>
      <c r="M637" s="76">
        <f t="shared" si="646"/>
        <v>43385</v>
      </c>
      <c r="N637" s="76">
        <v>43389</v>
      </c>
      <c r="O637" s="77" t="s">
        <v>206</v>
      </c>
      <c r="P637" s="82">
        <v>72.960000000000008</v>
      </c>
      <c r="Q637" s="79">
        <f t="shared" si="702"/>
        <v>13.862400000000001</v>
      </c>
      <c r="R637" s="79">
        <f t="shared" si="705"/>
        <v>86.822400000000016</v>
      </c>
      <c r="S637" s="129"/>
      <c r="T637" s="76">
        <f t="shared" si="647"/>
        <v>43385</v>
      </c>
      <c r="U637" s="76">
        <v>43389</v>
      </c>
      <c r="V637" s="77" t="s">
        <v>207</v>
      </c>
      <c r="W637" s="78">
        <v>74.66</v>
      </c>
      <c r="X637" s="79">
        <f t="shared" si="703"/>
        <v>14.1854</v>
      </c>
      <c r="Y637" s="79">
        <f t="shared" si="706"/>
        <v>88.845399999999998</v>
      </c>
      <c r="AA637" s="57"/>
      <c r="AB637" s="58"/>
      <c r="AC637" s="59"/>
      <c r="AD637" s="59"/>
      <c r="AE637" s="81"/>
      <c r="AF637" s="81"/>
      <c r="AG637" s="81"/>
    </row>
    <row r="638" spans="1:33" ht="45" customHeight="1">
      <c r="A638" s="76">
        <f t="shared" ref="A638:A644" si="707">+B637+1</f>
        <v>43390</v>
      </c>
      <c r="B638" s="76">
        <v>43391</v>
      </c>
      <c r="C638" s="77" t="s">
        <v>205</v>
      </c>
      <c r="D638" s="82">
        <v>74.78</v>
      </c>
      <c r="E638" s="79">
        <f t="shared" ref="E638:E644" si="708">+D638*19%</f>
        <v>14.2082</v>
      </c>
      <c r="F638" s="79">
        <f t="shared" ref="F638:F643" si="709">+D638+E638</f>
        <v>88.988200000000006</v>
      </c>
      <c r="H638" s="80"/>
      <c r="I638" s="78"/>
      <c r="J638" s="79"/>
      <c r="K638" s="79"/>
      <c r="M638" s="76">
        <f t="shared" si="646"/>
        <v>43390</v>
      </c>
      <c r="N638" s="76">
        <v>43391</v>
      </c>
      <c r="O638" s="77" t="s">
        <v>206</v>
      </c>
      <c r="P638" s="82">
        <v>70.650000000000006</v>
      </c>
      <c r="Q638" s="79">
        <f t="shared" ref="Q638:Q644" si="710">+P638*19%</f>
        <v>13.423500000000001</v>
      </c>
      <c r="R638" s="79">
        <f t="shared" ref="R638:R643" si="711">+P638+Q638</f>
        <v>84.07350000000001</v>
      </c>
      <c r="S638" s="129"/>
      <c r="T638" s="76">
        <f t="shared" si="647"/>
        <v>43390</v>
      </c>
      <c r="U638" s="76">
        <v>43391</v>
      </c>
      <c r="V638" s="77" t="s">
        <v>207</v>
      </c>
      <c r="W638" s="78">
        <v>72.349999999999994</v>
      </c>
      <c r="X638" s="79">
        <f t="shared" ref="X638:X644" si="712">+W638*19%</f>
        <v>13.746499999999999</v>
      </c>
      <c r="Y638" s="79">
        <f t="shared" ref="Y638:Y643" si="713">+W638+X638</f>
        <v>86.096499999999992</v>
      </c>
      <c r="AA638" s="57"/>
      <c r="AB638" s="58"/>
      <c r="AC638" s="59"/>
      <c r="AD638" s="59"/>
      <c r="AE638" s="81"/>
      <c r="AF638" s="81"/>
      <c r="AG638" s="81"/>
    </row>
    <row r="639" spans="1:33" ht="45" customHeight="1">
      <c r="A639" s="76">
        <f t="shared" si="707"/>
        <v>43392</v>
      </c>
      <c r="B639" s="76">
        <v>43395</v>
      </c>
      <c r="C639" s="77" t="s">
        <v>205</v>
      </c>
      <c r="D639" s="82">
        <v>74.05</v>
      </c>
      <c r="E639" s="79">
        <f t="shared" si="708"/>
        <v>14.0695</v>
      </c>
      <c r="F639" s="79">
        <f t="shared" si="709"/>
        <v>88.119500000000002</v>
      </c>
      <c r="H639" s="80"/>
      <c r="I639" s="78"/>
      <c r="J639" s="79"/>
      <c r="K639" s="79"/>
      <c r="M639" s="76">
        <f t="shared" si="646"/>
        <v>43392</v>
      </c>
      <c r="N639" s="76">
        <v>43395</v>
      </c>
      <c r="O639" s="77" t="s">
        <v>206</v>
      </c>
      <c r="P639" s="82">
        <v>69.92</v>
      </c>
      <c r="Q639" s="79">
        <f t="shared" si="710"/>
        <v>13.284800000000001</v>
      </c>
      <c r="R639" s="79">
        <f t="shared" si="711"/>
        <v>83.204800000000006</v>
      </c>
      <c r="S639" s="129"/>
      <c r="T639" s="76">
        <f t="shared" si="647"/>
        <v>43392</v>
      </c>
      <c r="U639" s="76">
        <v>43395</v>
      </c>
      <c r="V639" s="77" t="s">
        <v>207</v>
      </c>
      <c r="W639" s="78">
        <v>71.62</v>
      </c>
      <c r="X639" s="79">
        <f t="shared" si="712"/>
        <v>13.607800000000001</v>
      </c>
      <c r="Y639" s="79">
        <f t="shared" si="713"/>
        <v>85.227800000000002</v>
      </c>
      <c r="AA639" s="57"/>
      <c r="AB639" s="58"/>
      <c r="AC639" s="59"/>
      <c r="AD639" s="59"/>
      <c r="AE639" s="81"/>
      <c r="AF639" s="81"/>
      <c r="AG639" s="81"/>
    </row>
    <row r="640" spans="1:33" ht="45" customHeight="1">
      <c r="A640" s="76">
        <f t="shared" si="707"/>
        <v>43396</v>
      </c>
      <c r="B640" s="76">
        <v>43398</v>
      </c>
      <c r="C640" s="77" t="s">
        <v>205</v>
      </c>
      <c r="D640" s="82">
        <v>73.78</v>
      </c>
      <c r="E640" s="79">
        <f t="shared" si="708"/>
        <v>14.0182</v>
      </c>
      <c r="F640" s="79">
        <f t="shared" si="709"/>
        <v>87.798200000000008</v>
      </c>
      <c r="H640" s="80"/>
      <c r="I640" s="78"/>
      <c r="J640" s="79"/>
      <c r="K640" s="79"/>
      <c r="M640" s="76">
        <f t="shared" si="646"/>
        <v>43396</v>
      </c>
      <c r="N640" s="76">
        <v>43398</v>
      </c>
      <c r="O640" s="77" t="s">
        <v>206</v>
      </c>
      <c r="P640" s="82">
        <v>69.650000000000006</v>
      </c>
      <c r="Q640" s="79">
        <f t="shared" si="710"/>
        <v>13.233500000000001</v>
      </c>
      <c r="R640" s="79">
        <f t="shared" si="711"/>
        <v>82.883500000000012</v>
      </c>
      <c r="S640" s="129"/>
      <c r="T640" s="76">
        <f t="shared" si="647"/>
        <v>43396</v>
      </c>
      <c r="U640" s="76">
        <v>43398</v>
      </c>
      <c r="V640" s="77" t="s">
        <v>207</v>
      </c>
      <c r="W640" s="78">
        <v>71.349999999999994</v>
      </c>
      <c r="X640" s="79">
        <f t="shared" si="712"/>
        <v>13.5565</v>
      </c>
      <c r="Y640" s="79">
        <f t="shared" si="713"/>
        <v>84.906499999999994</v>
      </c>
      <c r="AA640" s="57"/>
      <c r="AB640" s="58"/>
      <c r="AC640" s="59"/>
      <c r="AD640" s="59"/>
      <c r="AE640" s="81"/>
      <c r="AF640" s="81"/>
      <c r="AG640" s="81"/>
    </row>
    <row r="641" spans="1:33" ht="45" customHeight="1">
      <c r="A641" s="76">
        <f t="shared" si="707"/>
        <v>43399</v>
      </c>
      <c r="B641" s="76">
        <v>43402</v>
      </c>
      <c r="C641" s="77" t="s">
        <v>205</v>
      </c>
      <c r="D641" s="82">
        <v>70.17</v>
      </c>
      <c r="E641" s="79">
        <f t="shared" si="708"/>
        <v>13.3323</v>
      </c>
      <c r="F641" s="79">
        <f t="shared" si="709"/>
        <v>83.502300000000005</v>
      </c>
      <c r="H641" s="80"/>
      <c r="I641" s="78"/>
      <c r="J641" s="79"/>
      <c r="K641" s="79"/>
      <c r="M641" s="76">
        <f t="shared" si="646"/>
        <v>43399</v>
      </c>
      <c r="N641" s="76">
        <v>43402</v>
      </c>
      <c r="O641" s="77" t="s">
        <v>206</v>
      </c>
      <c r="P641" s="82">
        <v>66.040000000000006</v>
      </c>
      <c r="Q641" s="79">
        <f t="shared" si="710"/>
        <v>12.547600000000001</v>
      </c>
      <c r="R641" s="79">
        <f t="shared" si="711"/>
        <v>78.587600000000009</v>
      </c>
      <c r="S641" s="129"/>
      <c r="T641" s="76">
        <f t="shared" si="647"/>
        <v>43399</v>
      </c>
      <c r="U641" s="76">
        <v>43402</v>
      </c>
      <c r="V641" s="77" t="s">
        <v>207</v>
      </c>
      <c r="W641" s="78">
        <v>67.740000000000009</v>
      </c>
      <c r="X641" s="79">
        <f t="shared" si="712"/>
        <v>12.870600000000001</v>
      </c>
      <c r="Y641" s="79">
        <f t="shared" si="713"/>
        <v>80.610600000000005</v>
      </c>
      <c r="AA641" s="57"/>
      <c r="AB641" s="58"/>
      <c r="AC641" s="59"/>
      <c r="AD641" s="59"/>
      <c r="AE641" s="81"/>
      <c r="AF641" s="81"/>
      <c r="AG641" s="81"/>
    </row>
    <row r="642" spans="1:33" ht="45" customHeight="1">
      <c r="A642" s="76">
        <f t="shared" si="707"/>
        <v>43403</v>
      </c>
      <c r="B642" s="76">
        <v>43405</v>
      </c>
      <c r="C642" s="77" t="s">
        <v>205</v>
      </c>
      <c r="D642" s="82">
        <v>71.62</v>
      </c>
      <c r="E642" s="79">
        <f t="shared" si="708"/>
        <v>13.607800000000001</v>
      </c>
      <c r="F642" s="79">
        <f t="shared" si="709"/>
        <v>85.227800000000002</v>
      </c>
      <c r="H642" s="80"/>
      <c r="I642" s="78"/>
      <c r="J642" s="79"/>
      <c r="K642" s="79"/>
      <c r="M642" s="76">
        <f t="shared" si="646"/>
        <v>43403</v>
      </c>
      <c r="N642" s="76">
        <v>43405</v>
      </c>
      <c r="O642" s="77" t="s">
        <v>206</v>
      </c>
      <c r="P642" s="82">
        <v>67.490000000000009</v>
      </c>
      <c r="Q642" s="79">
        <f t="shared" si="710"/>
        <v>12.823100000000002</v>
      </c>
      <c r="R642" s="79">
        <f t="shared" si="711"/>
        <v>80.313100000000006</v>
      </c>
      <c r="S642" s="129"/>
      <c r="T642" s="76">
        <f t="shared" si="647"/>
        <v>43403</v>
      </c>
      <c r="U642" s="76">
        <v>43405</v>
      </c>
      <c r="V642" s="77" t="s">
        <v>207</v>
      </c>
      <c r="W642" s="78">
        <v>69.19</v>
      </c>
      <c r="X642" s="79">
        <f t="shared" si="712"/>
        <v>13.146100000000001</v>
      </c>
      <c r="Y642" s="79">
        <f t="shared" si="713"/>
        <v>82.336100000000002</v>
      </c>
      <c r="AA642" s="57"/>
      <c r="AB642" s="58"/>
      <c r="AC642" s="59"/>
      <c r="AD642" s="59"/>
      <c r="AE642" s="81"/>
      <c r="AF642" s="81"/>
      <c r="AG642" s="81"/>
    </row>
    <row r="643" spans="1:33" ht="45" customHeight="1">
      <c r="A643" s="76">
        <f t="shared" si="707"/>
        <v>43406</v>
      </c>
      <c r="B643" s="76">
        <v>43410</v>
      </c>
      <c r="C643" s="77" t="s">
        <v>205</v>
      </c>
      <c r="D643" s="82">
        <v>69.47</v>
      </c>
      <c r="E643" s="79">
        <f t="shared" si="708"/>
        <v>13.199299999999999</v>
      </c>
      <c r="F643" s="79">
        <f t="shared" si="709"/>
        <v>82.669299999999993</v>
      </c>
      <c r="H643" s="80"/>
      <c r="I643" s="78"/>
      <c r="J643" s="79"/>
      <c r="K643" s="79"/>
      <c r="M643" s="76">
        <f t="shared" si="646"/>
        <v>43406</v>
      </c>
      <c r="N643" s="76">
        <v>43410</v>
      </c>
      <c r="O643" s="77" t="s">
        <v>206</v>
      </c>
      <c r="P643" s="82">
        <v>65.34</v>
      </c>
      <c r="Q643" s="79">
        <f t="shared" si="710"/>
        <v>12.4146</v>
      </c>
      <c r="R643" s="79">
        <f t="shared" si="711"/>
        <v>77.754600000000011</v>
      </c>
      <c r="S643" s="129"/>
      <c r="T643" s="76">
        <f t="shared" si="647"/>
        <v>43406</v>
      </c>
      <c r="U643" s="76">
        <v>43410</v>
      </c>
      <c r="V643" s="77" t="s">
        <v>207</v>
      </c>
      <c r="W643" s="78">
        <v>67.039999999999992</v>
      </c>
      <c r="X643" s="79">
        <f t="shared" si="712"/>
        <v>12.737599999999999</v>
      </c>
      <c r="Y643" s="79">
        <f t="shared" si="713"/>
        <v>79.777599999999993</v>
      </c>
      <c r="AA643" s="57"/>
      <c r="AB643" s="58"/>
      <c r="AC643" s="59"/>
      <c r="AD643" s="59"/>
      <c r="AE643" s="81"/>
      <c r="AF643" s="81"/>
      <c r="AG643" s="81"/>
    </row>
    <row r="644" spans="1:33" ht="45" customHeight="1">
      <c r="A644" s="76">
        <f t="shared" si="707"/>
        <v>43411</v>
      </c>
      <c r="B644" s="76">
        <v>43412</v>
      </c>
      <c r="C644" s="77" t="s">
        <v>205</v>
      </c>
      <c r="D644" s="82">
        <v>67.17</v>
      </c>
      <c r="E644" s="79">
        <f t="shared" si="708"/>
        <v>12.7623</v>
      </c>
      <c r="F644" s="79">
        <f t="shared" ref="F644:F649" si="714">+D644+E644</f>
        <v>79.932299999999998</v>
      </c>
      <c r="H644" s="80"/>
      <c r="I644" s="78"/>
      <c r="J644" s="79"/>
      <c r="K644" s="79"/>
      <c r="M644" s="76">
        <f t="shared" ref="M644:M693" si="715">+N643+1</f>
        <v>43411</v>
      </c>
      <c r="N644" s="76">
        <v>43412</v>
      </c>
      <c r="O644" s="77" t="s">
        <v>206</v>
      </c>
      <c r="P644" s="82">
        <v>63.04</v>
      </c>
      <c r="Q644" s="79">
        <f t="shared" si="710"/>
        <v>11.977600000000001</v>
      </c>
      <c r="R644" s="79">
        <f t="shared" ref="R644:R649" si="716">+P644+Q644</f>
        <v>75.017600000000002</v>
      </c>
      <c r="S644" s="129"/>
      <c r="T644" s="76">
        <f t="shared" ref="T644:T693" si="717">+U643+1</f>
        <v>43411</v>
      </c>
      <c r="U644" s="76">
        <v>43412</v>
      </c>
      <c r="V644" s="77" t="s">
        <v>207</v>
      </c>
      <c r="W644" s="78">
        <v>64.740000000000009</v>
      </c>
      <c r="X644" s="79">
        <f t="shared" si="712"/>
        <v>12.300600000000001</v>
      </c>
      <c r="Y644" s="79">
        <f t="shared" ref="Y644:Y649" si="718">+W644+X644</f>
        <v>77.040600000000012</v>
      </c>
      <c r="AA644" s="57"/>
      <c r="AB644" s="58"/>
      <c r="AC644" s="59"/>
      <c r="AD644" s="59"/>
      <c r="AE644" s="81"/>
      <c r="AF644" s="81"/>
      <c r="AG644" s="81"/>
    </row>
    <row r="645" spans="1:33" ht="45" customHeight="1">
      <c r="A645" s="76">
        <f t="shared" ref="A645:A651" si="719">+B644+1</f>
        <v>43413</v>
      </c>
      <c r="B645" s="76">
        <v>43417</v>
      </c>
      <c r="C645" s="77" t="s">
        <v>205</v>
      </c>
      <c r="D645" s="82">
        <v>66.069999999999993</v>
      </c>
      <c r="E645" s="79">
        <f t="shared" ref="E645:E651" si="720">+D645*19%</f>
        <v>12.553299999999998</v>
      </c>
      <c r="F645" s="79">
        <f t="shared" si="714"/>
        <v>78.623299999999986</v>
      </c>
      <c r="H645" s="80"/>
      <c r="I645" s="78"/>
      <c r="J645" s="79"/>
      <c r="K645" s="79"/>
      <c r="M645" s="76">
        <f t="shared" si="715"/>
        <v>43413</v>
      </c>
      <c r="N645" s="76">
        <v>43417</v>
      </c>
      <c r="O645" s="77" t="s">
        <v>206</v>
      </c>
      <c r="P645" s="82">
        <v>61.939999999999991</v>
      </c>
      <c r="Q645" s="79">
        <f t="shared" ref="Q645:Q651" si="721">+P645*19%</f>
        <v>11.768599999999998</v>
      </c>
      <c r="R645" s="79">
        <f t="shared" si="716"/>
        <v>73.70859999999999</v>
      </c>
      <c r="S645" s="129"/>
      <c r="T645" s="76">
        <f t="shared" si="717"/>
        <v>43413</v>
      </c>
      <c r="U645" s="76">
        <v>43417</v>
      </c>
      <c r="V645" s="77" t="s">
        <v>207</v>
      </c>
      <c r="W645" s="78">
        <v>63.639999999999993</v>
      </c>
      <c r="X645" s="79">
        <f t="shared" ref="X645:X651" si="722">+W645*19%</f>
        <v>12.0916</v>
      </c>
      <c r="Y645" s="79">
        <f t="shared" si="718"/>
        <v>75.731599999999986</v>
      </c>
      <c r="AA645" s="57"/>
      <c r="AB645" s="58"/>
      <c r="AC645" s="59"/>
      <c r="AD645" s="59"/>
      <c r="AE645" s="81"/>
      <c r="AF645" s="81"/>
      <c r="AG645" s="81"/>
    </row>
    <row r="646" spans="1:33" ht="45" customHeight="1">
      <c r="A646" s="76">
        <f t="shared" si="719"/>
        <v>43418</v>
      </c>
      <c r="B646" s="76">
        <v>43419</v>
      </c>
      <c r="C646" s="77" t="s">
        <v>205</v>
      </c>
      <c r="D646" s="82">
        <v>64.12</v>
      </c>
      <c r="E646" s="79">
        <f t="shared" si="720"/>
        <v>12.1828</v>
      </c>
      <c r="F646" s="79">
        <f t="shared" si="714"/>
        <v>76.302800000000005</v>
      </c>
      <c r="H646" s="80"/>
      <c r="I646" s="78"/>
      <c r="J646" s="79"/>
      <c r="K646" s="79"/>
      <c r="M646" s="76">
        <f t="shared" si="715"/>
        <v>43418</v>
      </c>
      <c r="N646" s="76">
        <v>43419</v>
      </c>
      <c r="O646" s="77" t="s">
        <v>206</v>
      </c>
      <c r="P646" s="82">
        <v>59.99</v>
      </c>
      <c r="Q646" s="79">
        <f t="shared" si="721"/>
        <v>11.398100000000001</v>
      </c>
      <c r="R646" s="79">
        <f t="shared" si="716"/>
        <v>71.388100000000009</v>
      </c>
      <c r="S646" s="129"/>
      <c r="T646" s="76">
        <f t="shared" si="717"/>
        <v>43418</v>
      </c>
      <c r="U646" s="76">
        <v>43419</v>
      </c>
      <c r="V646" s="77" t="s">
        <v>207</v>
      </c>
      <c r="W646" s="78">
        <v>61.690000000000005</v>
      </c>
      <c r="X646" s="79">
        <f t="shared" si="722"/>
        <v>11.721100000000002</v>
      </c>
      <c r="Y646" s="79">
        <f t="shared" si="718"/>
        <v>73.411100000000005</v>
      </c>
      <c r="AA646" s="57"/>
      <c r="AB646" s="58"/>
      <c r="AC646" s="59"/>
      <c r="AD646" s="59"/>
      <c r="AE646" s="81"/>
      <c r="AF646" s="81"/>
      <c r="AG646" s="81"/>
    </row>
    <row r="647" spans="1:33" ht="45" customHeight="1">
      <c r="A647" s="76">
        <f t="shared" si="719"/>
        <v>43420</v>
      </c>
      <c r="B647" s="76">
        <v>43423</v>
      </c>
      <c r="C647" s="77" t="s">
        <v>205</v>
      </c>
      <c r="D647" s="82">
        <v>60.120000000000005</v>
      </c>
      <c r="E647" s="79">
        <f t="shared" si="720"/>
        <v>11.422800000000001</v>
      </c>
      <c r="F647" s="79">
        <f t="shared" si="714"/>
        <v>71.5428</v>
      </c>
      <c r="H647" s="80"/>
      <c r="I647" s="78"/>
      <c r="J647" s="79"/>
      <c r="K647" s="79"/>
      <c r="M647" s="76">
        <f t="shared" si="715"/>
        <v>43420</v>
      </c>
      <c r="N647" s="76">
        <v>43423</v>
      </c>
      <c r="O647" s="77" t="s">
        <v>206</v>
      </c>
      <c r="P647" s="82">
        <v>55.99</v>
      </c>
      <c r="Q647" s="79">
        <f t="shared" si="721"/>
        <v>10.6381</v>
      </c>
      <c r="R647" s="79">
        <f t="shared" si="716"/>
        <v>66.628100000000003</v>
      </c>
      <c r="S647" s="129"/>
      <c r="T647" s="76">
        <f t="shared" si="717"/>
        <v>43420</v>
      </c>
      <c r="U647" s="76">
        <v>43423</v>
      </c>
      <c r="V647" s="77" t="s">
        <v>207</v>
      </c>
      <c r="W647" s="78">
        <v>57.690000000000005</v>
      </c>
      <c r="X647" s="79">
        <f t="shared" si="722"/>
        <v>10.961100000000002</v>
      </c>
      <c r="Y647" s="79">
        <f t="shared" si="718"/>
        <v>68.651100000000014</v>
      </c>
      <c r="AA647" s="57"/>
      <c r="AB647" s="58"/>
      <c r="AC647" s="59"/>
      <c r="AD647" s="59"/>
      <c r="AE647" s="81"/>
      <c r="AF647" s="81"/>
      <c r="AG647" s="81"/>
    </row>
    <row r="648" spans="1:33" ht="45" customHeight="1">
      <c r="A648" s="76">
        <f t="shared" si="719"/>
        <v>43424</v>
      </c>
      <c r="B648" s="76">
        <v>43426</v>
      </c>
      <c r="C648" s="77" t="s">
        <v>205</v>
      </c>
      <c r="D648" s="82">
        <v>60.760000000000005</v>
      </c>
      <c r="E648" s="79">
        <f t="shared" si="720"/>
        <v>11.544400000000001</v>
      </c>
      <c r="F648" s="79">
        <f t="shared" si="714"/>
        <v>72.304400000000001</v>
      </c>
      <c r="H648" s="80"/>
      <c r="I648" s="78"/>
      <c r="J648" s="79"/>
      <c r="K648" s="79"/>
      <c r="M648" s="76">
        <f t="shared" si="715"/>
        <v>43424</v>
      </c>
      <c r="N648" s="76">
        <v>43426</v>
      </c>
      <c r="O648" s="77" t="s">
        <v>206</v>
      </c>
      <c r="P648" s="82">
        <v>56.63</v>
      </c>
      <c r="Q648" s="79">
        <f t="shared" si="721"/>
        <v>10.7597</v>
      </c>
      <c r="R648" s="79">
        <f t="shared" si="716"/>
        <v>67.389700000000005</v>
      </c>
      <c r="S648" s="129"/>
      <c r="T648" s="76">
        <f t="shared" si="717"/>
        <v>43424</v>
      </c>
      <c r="U648" s="76">
        <v>43426</v>
      </c>
      <c r="V648" s="77" t="s">
        <v>207</v>
      </c>
      <c r="W648" s="78">
        <v>58.330000000000005</v>
      </c>
      <c r="X648" s="79">
        <f t="shared" si="722"/>
        <v>11.082700000000001</v>
      </c>
      <c r="Y648" s="79">
        <f t="shared" si="718"/>
        <v>69.412700000000001</v>
      </c>
      <c r="AA648" s="57"/>
      <c r="AB648" s="58"/>
      <c r="AC648" s="59"/>
      <c r="AD648" s="59"/>
      <c r="AE648" s="81"/>
      <c r="AF648" s="81"/>
      <c r="AG648" s="81"/>
    </row>
    <row r="649" spans="1:33" ht="45" customHeight="1">
      <c r="A649" s="76">
        <f t="shared" si="719"/>
        <v>43427</v>
      </c>
      <c r="B649" s="76">
        <v>43430</v>
      </c>
      <c r="C649" s="77" t="s">
        <v>205</v>
      </c>
      <c r="D649" s="82">
        <v>57.48</v>
      </c>
      <c r="E649" s="79">
        <f t="shared" si="720"/>
        <v>10.921199999999999</v>
      </c>
      <c r="F649" s="79">
        <f t="shared" si="714"/>
        <v>68.401199999999989</v>
      </c>
      <c r="H649" s="80"/>
      <c r="I649" s="78"/>
      <c r="J649" s="79"/>
      <c r="K649" s="79"/>
      <c r="M649" s="76">
        <f t="shared" si="715"/>
        <v>43427</v>
      </c>
      <c r="N649" s="76">
        <v>43430</v>
      </c>
      <c r="O649" s="77" t="s">
        <v>206</v>
      </c>
      <c r="P649" s="82">
        <v>53.349999999999994</v>
      </c>
      <c r="Q649" s="79">
        <f t="shared" si="721"/>
        <v>10.1365</v>
      </c>
      <c r="R649" s="79">
        <f t="shared" si="716"/>
        <v>63.486499999999992</v>
      </c>
      <c r="S649" s="129"/>
      <c r="T649" s="76">
        <f t="shared" si="717"/>
        <v>43427</v>
      </c>
      <c r="U649" s="76">
        <v>43430</v>
      </c>
      <c r="V649" s="77" t="s">
        <v>207</v>
      </c>
      <c r="W649" s="78">
        <v>55.05</v>
      </c>
      <c r="X649" s="79">
        <f t="shared" si="722"/>
        <v>10.4595</v>
      </c>
      <c r="Y649" s="79">
        <f t="shared" si="718"/>
        <v>65.509500000000003</v>
      </c>
      <c r="AA649" s="57"/>
      <c r="AB649" s="58"/>
      <c r="AC649" s="59"/>
      <c r="AD649" s="59"/>
      <c r="AE649" s="81"/>
      <c r="AF649" s="81"/>
      <c r="AG649" s="81"/>
    </row>
    <row r="650" spans="1:33" ht="45" customHeight="1">
      <c r="A650" s="76">
        <f t="shared" si="719"/>
        <v>43431</v>
      </c>
      <c r="B650" s="76">
        <v>43433</v>
      </c>
      <c r="C650" s="77" t="s">
        <v>205</v>
      </c>
      <c r="D650" s="82">
        <v>50.37</v>
      </c>
      <c r="E650" s="79">
        <f t="shared" si="720"/>
        <v>9.5702999999999996</v>
      </c>
      <c r="F650" s="79">
        <f t="shared" ref="F650:F655" si="723">+D650+E650</f>
        <v>59.940299999999993</v>
      </c>
      <c r="H650" s="80"/>
      <c r="I650" s="78"/>
      <c r="J650" s="79"/>
      <c r="K650" s="79"/>
      <c r="M650" s="76">
        <f t="shared" si="715"/>
        <v>43431</v>
      </c>
      <c r="N650" s="76">
        <v>43433</v>
      </c>
      <c r="O650" s="77" t="s">
        <v>206</v>
      </c>
      <c r="P650" s="82">
        <v>48.669999999999995</v>
      </c>
      <c r="Q650" s="79">
        <f t="shared" si="721"/>
        <v>9.2472999999999992</v>
      </c>
      <c r="R650" s="79">
        <f t="shared" ref="R650:R655" si="724">+P650+Q650</f>
        <v>57.917299999999997</v>
      </c>
      <c r="S650" s="129"/>
      <c r="T650" s="76">
        <f t="shared" si="717"/>
        <v>43431</v>
      </c>
      <c r="U650" s="76">
        <v>43433</v>
      </c>
      <c r="V650" s="77" t="s">
        <v>207</v>
      </c>
      <c r="W650" s="78">
        <v>52.8</v>
      </c>
      <c r="X650" s="79">
        <f t="shared" si="722"/>
        <v>10.032</v>
      </c>
      <c r="Y650" s="79">
        <f t="shared" ref="Y650:Y655" si="725">+W650+X650</f>
        <v>62.831999999999994</v>
      </c>
      <c r="AA650" s="57"/>
      <c r="AB650" s="58"/>
      <c r="AC650" s="59"/>
      <c r="AD650" s="59"/>
      <c r="AE650" s="81"/>
      <c r="AF650" s="81"/>
      <c r="AG650" s="81"/>
    </row>
    <row r="651" spans="1:33" ht="45" customHeight="1">
      <c r="A651" s="76">
        <f t="shared" si="719"/>
        <v>43434</v>
      </c>
      <c r="B651" s="76">
        <v>43437</v>
      </c>
      <c r="C651" s="77" t="s">
        <v>205</v>
      </c>
      <c r="D651" s="78">
        <v>52.76</v>
      </c>
      <c r="E651" s="79">
        <f t="shared" si="720"/>
        <v>10.0244</v>
      </c>
      <c r="F651" s="79">
        <f t="shared" si="723"/>
        <v>62.784399999999998</v>
      </c>
      <c r="H651" s="80"/>
      <c r="I651" s="78"/>
      <c r="J651" s="79"/>
      <c r="K651" s="79"/>
      <c r="M651" s="76">
        <f t="shared" si="715"/>
        <v>43434</v>
      </c>
      <c r="N651" s="76">
        <v>43437</v>
      </c>
      <c r="O651" s="77" t="s">
        <v>206</v>
      </c>
      <c r="P651" s="82">
        <v>48.629999999999995</v>
      </c>
      <c r="Q651" s="79">
        <f t="shared" si="721"/>
        <v>9.2396999999999991</v>
      </c>
      <c r="R651" s="79">
        <f t="shared" si="724"/>
        <v>57.869699999999995</v>
      </c>
      <c r="S651" s="129"/>
      <c r="T651" s="76">
        <f t="shared" si="717"/>
        <v>43434</v>
      </c>
      <c r="U651" s="76">
        <v>43437</v>
      </c>
      <c r="V651" s="77" t="s">
        <v>207</v>
      </c>
      <c r="W651" s="78">
        <v>50.33</v>
      </c>
      <c r="X651" s="79">
        <f t="shared" si="722"/>
        <v>9.5626999999999995</v>
      </c>
      <c r="Y651" s="79">
        <f t="shared" si="725"/>
        <v>59.892699999999998</v>
      </c>
      <c r="AA651" s="57"/>
      <c r="AB651" s="58"/>
      <c r="AC651" s="59"/>
      <c r="AD651" s="59"/>
      <c r="AE651" s="81"/>
      <c r="AF651" s="81"/>
      <c r="AG651" s="81"/>
    </row>
    <row r="652" spans="1:33" ht="45" customHeight="1">
      <c r="A652" s="76">
        <f t="shared" ref="A652:A658" si="726">+B651+1</f>
        <v>43438</v>
      </c>
      <c r="B652" s="76">
        <v>43440</v>
      </c>
      <c r="C652" s="77" t="s">
        <v>205</v>
      </c>
      <c r="D652" s="78">
        <v>52.71</v>
      </c>
      <c r="E652" s="79">
        <f t="shared" ref="E652:E658" si="727">+D652*19%</f>
        <v>10.014900000000001</v>
      </c>
      <c r="F652" s="79">
        <f t="shared" si="723"/>
        <v>62.724900000000005</v>
      </c>
      <c r="H652" s="80"/>
      <c r="I652" s="78"/>
      <c r="J652" s="79"/>
      <c r="K652" s="79"/>
      <c r="M652" s="76">
        <f t="shared" si="715"/>
        <v>43438</v>
      </c>
      <c r="N652" s="76">
        <v>43440</v>
      </c>
      <c r="O652" s="77" t="s">
        <v>206</v>
      </c>
      <c r="P652" s="82">
        <v>48.58</v>
      </c>
      <c r="Q652" s="79">
        <f t="shared" ref="Q652:Q658" si="728">+P652*19%</f>
        <v>9.2302</v>
      </c>
      <c r="R652" s="79">
        <f t="shared" si="724"/>
        <v>57.810199999999995</v>
      </c>
      <c r="S652" s="129"/>
      <c r="T652" s="76">
        <f t="shared" si="717"/>
        <v>43438</v>
      </c>
      <c r="U652" s="76">
        <v>43440</v>
      </c>
      <c r="V652" s="77" t="s">
        <v>207</v>
      </c>
      <c r="W652" s="78">
        <v>50.28</v>
      </c>
      <c r="X652" s="79">
        <f t="shared" ref="X652:X658" si="729">+W652*19%</f>
        <v>9.5532000000000004</v>
      </c>
      <c r="Y652" s="79">
        <f t="shared" si="725"/>
        <v>59.833200000000005</v>
      </c>
      <c r="AA652" s="57"/>
      <c r="AB652" s="58"/>
      <c r="AC652" s="59"/>
      <c r="AD652" s="59"/>
      <c r="AE652" s="81"/>
      <c r="AF652" s="81"/>
      <c r="AG652" s="81"/>
    </row>
    <row r="653" spans="1:33" ht="45" customHeight="1">
      <c r="A653" s="76">
        <f t="shared" si="726"/>
        <v>43441</v>
      </c>
      <c r="B653" s="76">
        <v>43444</v>
      </c>
      <c r="C653" s="77" t="s">
        <v>205</v>
      </c>
      <c r="D653" s="78">
        <v>55.56</v>
      </c>
      <c r="E653" s="79">
        <f t="shared" si="727"/>
        <v>10.5564</v>
      </c>
      <c r="F653" s="79">
        <f t="shared" si="723"/>
        <v>66.116399999999999</v>
      </c>
      <c r="H653" s="80"/>
      <c r="I653" s="78"/>
      <c r="J653" s="79"/>
      <c r="K653" s="79"/>
      <c r="M653" s="76">
        <f t="shared" si="715"/>
        <v>43441</v>
      </c>
      <c r="N653" s="76">
        <v>43444</v>
      </c>
      <c r="O653" s="77" t="s">
        <v>206</v>
      </c>
      <c r="P653" s="82">
        <v>51.43</v>
      </c>
      <c r="Q653" s="79">
        <f t="shared" si="728"/>
        <v>9.7717000000000009</v>
      </c>
      <c r="R653" s="79">
        <f t="shared" si="724"/>
        <v>61.201700000000002</v>
      </c>
      <c r="S653" s="129"/>
      <c r="T653" s="76">
        <f t="shared" si="717"/>
        <v>43441</v>
      </c>
      <c r="U653" s="76">
        <v>43444</v>
      </c>
      <c r="V653" s="77" t="s">
        <v>207</v>
      </c>
      <c r="W653" s="78">
        <v>53.13</v>
      </c>
      <c r="X653" s="79">
        <f t="shared" si="729"/>
        <v>10.094700000000001</v>
      </c>
      <c r="Y653" s="79">
        <f t="shared" si="725"/>
        <v>63.224700000000006</v>
      </c>
      <c r="AA653" s="57"/>
      <c r="AB653" s="58"/>
      <c r="AC653" s="59"/>
      <c r="AD653" s="59"/>
      <c r="AE653" s="81"/>
      <c r="AF653" s="81"/>
      <c r="AG653" s="81"/>
    </row>
    <row r="654" spans="1:33" ht="45" customHeight="1">
      <c r="A654" s="76">
        <f t="shared" si="726"/>
        <v>43445</v>
      </c>
      <c r="B654" s="76">
        <v>43447</v>
      </c>
      <c r="C654" s="77" t="s">
        <v>205</v>
      </c>
      <c r="D654" s="78">
        <v>55.67</v>
      </c>
      <c r="E654" s="79">
        <f t="shared" si="727"/>
        <v>10.577300000000001</v>
      </c>
      <c r="F654" s="79">
        <f t="shared" si="723"/>
        <v>66.247299999999996</v>
      </c>
      <c r="H654" s="80"/>
      <c r="I654" s="78"/>
      <c r="J654" s="79"/>
      <c r="K654" s="79"/>
      <c r="M654" s="76">
        <f t="shared" si="715"/>
        <v>43445</v>
      </c>
      <c r="N654" s="76">
        <v>43447</v>
      </c>
      <c r="O654" s="77" t="s">
        <v>206</v>
      </c>
      <c r="P654" s="82">
        <v>51.54</v>
      </c>
      <c r="Q654" s="79">
        <f t="shared" si="728"/>
        <v>9.7926000000000002</v>
      </c>
      <c r="R654" s="79">
        <f t="shared" si="724"/>
        <v>61.332599999999999</v>
      </c>
      <c r="S654" s="129"/>
      <c r="T654" s="76">
        <f t="shared" si="717"/>
        <v>43445</v>
      </c>
      <c r="U654" s="76">
        <v>43447</v>
      </c>
      <c r="V654" s="77" t="s">
        <v>207</v>
      </c>
      <c r="W654" s="78">
        <v>53.24</v>
      </c>
      <c r="X654" s="79">
        <f t="shared" si="729"/>
        <v>10.115600000000001</v>
      </c>
      <c r="Y654" s="79">
        <f t="shared" si="725"/>
        <v>63.355600000000003</v>
      </c>
      <c r="AA654" s="57"/>
      <c r="AB654" s="58"/>
      <c r="AC654" s="59"/>
      <c r="AD654" s="59"/>
      <c r="AE654" s="81"/>
      <c r="AF654" s="81"/>
      <c r="AG654" s="81"/>
    </row>
    <row r="655" spans="1:33" ht="45" customHeight="1">
      <c r="A655" s="76">
        <f t="shared" si="726"/>
        <v>43448</v>
      </c>
      <c r="B655" s="76">
        <v>43451</v>
      </c>
      <c r="C655" s="77" t="s">
        <v>205</v>
      </c>
      <c r="D655" s="78">
        <v>54.15</v>
      </c>
      <c r="E655" s="79">
        <f t="shared" si="727"/>
        <v>10.288499999999999</v>
      </c>
      <c r="F655" s="79">
        <f t="shared" si="723"/>
        <v>64.438500000000005</v>
      </c>
      <c r="H655" s="80"/>
      <c r="I655" s="78"/>
      <c r="J655" s="79"/>
      <c r="K655" s="79"/>
      <c r="M655" s="76">
        <f t="shared" si="715"/>
        <v>43448</v>
      </c>
      <c r="N655" s="76">
        <v>43451</v>
      </c>
      <c r="O655" s="77" t="s">
        <v>206</v>
      </c>
      <c r="P655" s="82">
        <v>50.019999999999996</v>
      </c>
      <c r="Q655" s="79">
        <f t="shared" si="728"/>
        <v>9.5038</v>
      </c>
      <c r="R655" s="79">
        <f t="shared" si="724"/>
        <v>59.523799999999994</v>
      </c>
      <c r="S655" s="129"/>
      <c r="T655" s="76">
        <f t="shared" si="717"/>
        <v>43448</v>
      </c>
      <c r="U655" s="76">
        <v>43451</v>
      </c>
      <c r="V655" s="77" t="s">
        <v>207</v>
      </c>
      <c r="W655" s="78">
        <v>51.72</v>
      </c>
      <c r="X655" s="79">
        <f t="shared" si="729"/>
        <v>9.8268000000000004</v>
      </c>
      <c r="Y655" s="79">
        <f t="shared" si="725"/>
        <v>61.546799999999998</v>
      </c>
      <c r="AA655" s="57"/>
      <c r="AB655" s="58"/>
      <c r="AC655" s="59"/>
      <c r="AD655" s="59"/>
      <c r="AE655" s="81"/>
      <c r="AF655" s="81"/>
      <c r="AG655" s="81"/>
    </row>
    <row r="656" spans="1:33" ht="45" customHeight="1">
      <c r="A656" s="76">
        <f t="shared" si="726"/>
        <v>43452</v>
      </c>
      <c r="B656" s="76">
        <v>43454</v>
      </c>
      <c r="C656" s="77" t="s">
        <v>205</v>
      </c>
      <c r="D656" s="78">
        <v>54.28</v>
      </c>
      <c r="E656" s="79">
        <f t="shared" si="727"/>
        <v>10.3132</v>
      </c>
      <c r="F656" s="79">
        <f t="shared" ref="F656:F661" si="730">+D656+E656</f>
        <v>64.593199999999996</v>
      </c>
      <c r="H656" s="80"/>
      <c r="I656" s="78"/>
      <c r="J656" s="79"/>
      <c r="K656" s="79"/>
      <c r="M656" s="76">
        <f t="shared" si="715"/>
        <v>43452</v>
      </c>
      <c r="N656" s="76">
        <v>43454</v>
      </c>
      <c r="O656" s="77" t="s">
        <v>206</v>
      </c>
      <c r="P656" s="82">
        <v>50.15</v>
      </c>
      <c r="Q656" s="79">
        <f t="shared" si="728"/>
        <v>9.5284999999999993</v>
      </c>
      <c r="R656" s="79">
        <f t="shared" ref="R656:R661" si="731">+P656+Q656</f>
        <v>59.6785</v>
      </c>
      <c r="S656" s="129"/>
      <c r="T656" s="76">
        <f t="shared" si="717"/>
        <v>43452</v>
      </c>
      <c r="U656" s="76">
        <v>43454</v>
      </c>
      <c r="V656" s="77" t="s">
        <v>207</v>
      </c>
      <c r="W656" s="78">
        <v>51.85</v>
      </c>
      <c r="X656" s="79">
        <f t="shared" si="729"/>
        <v>9.8514999999999997</v>
      </c>
      <c r="Y656" s="79">
        <f t="shared" ref="Y656:Y661" si="732">+W656+X656</f>
        <v>61.701500000000003</v>
      </c>
      <c r="AA656" s="57"/>
      <c r="AB656" s="58"/>
      <c r="AC656" s="59"/>
      <c r="AD656" s="59"/>
      <c r="AE656" s="81"/>
      <c r="AF656" s="81"/>
      <c r="AG656" s="81"/>
    </row>
    <row r="657" spans="1:33" ht="45" customHeight="1">
      <c r="A657" s="76">
        <f t="shared" si="726"/>
        <v>43455</v>
      </c>
      <c r="B657" s="76">
        <v>43458</v>
      </c>
      <c r="C657" s="77" t="s">
        <v>205</v>
      </c>
      <c r="D657" s="78">
        <v>51.24</v>
      </c>
      <c r="E657" s="79">
        <f t="shared" si="727"/>
        <v>9.7355999999999998</v>
      </c>
      <c r="F657" s="79">
        <f t="shared" si="730"/>
        <v>60.9756</v>
      </c>
      <c r="H657" s="80"/>
      <c r="I657" s="78"/>
      <c r="J657" s="79"/>
      <c r="K657" s="79"/>
      <c r="M657" s="76">
        <f t="shared" si="715"/>
        <v>43455</v>
      </c>
      <c r="N657" s="76">
        <v>43458</v>
      </c>
      <c r="O657" s="77" t="s">
        <v>206</v>
      </c>
      <c r="P657" s="82">
        <v>47.11</v>
      </c>
      <c r="Q657" s="79">
        <f t="shared" si="728"/>
        <v>8.9509000000000007</v>
      </c>
      <c r="R657" s="79">
        <f t="shared" si="731"/>
        <v>56.060900000000004</v>
      </c>
      <c r="S657" s="129"/>
      <c r="T657" s="76">
        <f t="shared" si="717"/>
        <v>43455</v>
      </c>
      <c r="U657" s="76">
        <v>43458</v>
      </c>
      <c r="V657" s="77" t="s">
        <v>207</v>
      </c>
      <c r="W657" s="78">
        <v>48.81</v>
      </c>
      <c r="X657" s="79">
        <f t="shared" si="729"/>
        <v>9.2739000000000011</v>
      </c>
      <c r="Y657" s="79">
        <f t="shared" si="732"/>
        <v>58.0839</v>
      </c>
      <c r="AA657" s="57"/>
      <c r="AB657" s="58"/>
      <c r="AC657" s="59"/>
      <c r="AD657" s="59"/>
      <c r="AE657" s="81"/>
      <c r="AF657" s="81"/>
      <c r="AG657" s="81"/>
    </row>
    <row r="658" spans="1:33" ht="45" customHeight="1">
      <c r="A658" s="76">
        <f t="shared" si="726"/>
        <v>43459</v>
      </c>
      <c r="B658" s="76">
        <v>43461</v>
      </c>
      <c r="C658" s="77" t="s">
        <v>205</v>
      </c>
      <c r="D658" s="78">
        <v>47.82</v>
      </c>
      <c r="E658" s="79">
        <f t="shared" si="727"/>
        <v>9.0858000000000008</v>
      </c>
      <c r="F658" s="79">
        <f t="shared" si="730"/>
        <v>56.905799999999999</v>
      </c>
      <c r="H658" s="80"/>
      <c r="I658" s="78"/>
      <c r="J658" s="79"/>
      <c r="K658" s="79"/>
      <c r="M658" s="76">
        <f t="shared" si="715"/>
        <v>43459</v>
      </c>
      <c r="N658" s="76">
        <v>43461</v>
      </c>
      <c r="O658" s="77" t="s">
        <v>206</v>
      </c>
      <c r="P658" s="82">
        <v>43.69</v>
      </c>
      <c r="Q658" s="79">
        <f t="shared" si="728"/>
        <v>8.3010999999999999</v>
      </c>
      <c r="R658" s="79">
        <f t="shared" si="731"/>
        <v>51.991099999999996</v>
      </c>
      <c r="S658" s="129"/>
      <c r="T658" s="76">
        <f t="shared" si="717"/>
        <v>43459</v>
      </c>
      <c r="U658" s="76">
        <v>43461</v>
      </c>
      <c r="V658" s="77" t="s">
        <v>207</v>
      </c>
      <c r="W658" s="78">
        <v>45.39</v>
      </c>
      <c r="X658" s="79">
        <f t="shared" si="729"/>
        <v>8.6241000000000003</v>
      </c>
      <c r="Y658" s="79">
        <f t="shared" si="732"/>
        <v>54.014099999999999</v>
      </c>
      <c r="AA658" s="57"/>
      <c r="AB658" s="58"/>
      <c r="AC658" s="59"/>
      <c r="AD658" s="59"/>
      <c r="AE658" s="81"/>
      <c r="AF658" s="81"/>
      <c r="AG658" s="81"/>
    </row>
    <row r="659" spans="1:33" ht="45" customHeight="1">
      <c r="A659" s="76">
        <f t="shared" ref="A659:A665" si="733">+B658+1</f>
        <v>43462</v>
      </c>
      <c r="B659" s="76">
        <v>43465</v>
      </c>
      <c r="C659" s="77" t="s">
        <v>205</v>
      </c>
      <c r="D659" s="78">
        <v>48.47</v>
      </c>
      <c r="E659" s="79">
        <f t="shared" ref="E659:E665" si="734">+D659*19%</f>
        <v>9.2093000000000007</v>
      </c>
      <c r="F659" s="79">
        <f t="shared" si="730"/>
        <v>57.679299999999998</v>
      </c>
      <c r="H659" s="80"/>
      <c r="I659" s="78"/>
      <c r="J659" s="79"/>
      <c r="K659" s="79"/>
      <c r="M659" s="76">
        <f t="shared" si="715"/>
        <v>43462</v>
      </c>
      <c r="N659" s="76">
        <v>43465</v>
      </c>
      <c r="O659" s="77" t="s">
        <v>206</v>
      </c>
      <c r="P659" s="82">
        <v>44.339999999999996</v>
      </c>
      <c r="Q659" s="79">
        <f t="shared" ref="Q659:Q665" si="735">+P659*19%</f>
        <v>8.4245999999999999</v>
      </c>
      <c r="R659" s="79">
        <f t="shared" si="731"/>
        <v>52.764599999999994</v>
      </c>
      <c r="S659" s="129"/>
      <c r="T659" s="76">
        <f t="shared" si="717"/>
        <v>43462</v>
      </c>
      <c r="U659" s="76">
        <v>43465</v>
      </c>
      <c r="V659" s="77" t="s">
        <v>207</v>
      </c>
      <c r="W659" s="78">
        <v>46.04</v>
      </c>
      <c r="X659" s="79">
        <f t="shared" ref="X659:X665" si="736">+W659*19%</f>
        <v>8.7476000000000003</v>
      </c>
      <c r="Y659" s="79">
        <f t="shared" si="732"/>
        <v>54.787599999999998</v>
      </c>
      <c r="AA659" s="57"/>
      <c r="AB659" s="58"/>
      <c r="AC659" s="59"/>
      <c r="AD659" s="59"/>
      <c r="AE659" s="81"/>
      <c r="AF659" s="81"/>
      <c r="AG659" s="81"/>
    </row>
    <row r="660" spans="1:33" ht="45" customHeight="1">
      <c r="A660" s="76">
        <f t="shared" si="733"/>
        <v>43466</v>
      </c>
      <c r="B660" s="76">
        <v>43468</v>
      </c>
      <c r="C660" s="77" t="s">
        <v>209</v>
      </c>
      <c r="D660" s="78">
        <v>46.2</v>
      </c>
      <c r="E660" s="79">
        <f t="shared" si="734"/>
        <v>8.7780000000000005</v>
      </c>
      <c r="F660" s="79">
        <f t="shared" si="730"/>
        <v>54.978000000000002</v>
      </c>
      <c r="H660" s="80"/>
      <c r="I660" s="78"/>
      <c r="J660" s="79"/>
      <c r="K660" s="79"/>
      <c r="M660" s="76">
        <f t="shared" si="715"/>
        <v>43466</v>
      </c>
      <c r="N660" s="76">
        <v>43468</v>
      </c>
      <c r="O660" s="77" t="s">
        <v>210</v>
      </c>
      <c r="P660" s="82">
        <v>42.07</v>
      </c>
      <c r="Q660" s="79">
        <f t="shared" si="735"/>
        <v>7.9933000000000005</v>
      </c>
      <c r="R660" s="79">
        <f t="shared" si="731"/>
        <v>50.063299999999998</v>
      </c>
      <c r="S660" s="129"/>
      <c r="T660" s="76">
        <f t="shared" si="717"/>
        <v>43466</v>
      </c>
      <c r="U660" s="76">
        <v>43468</v>
      </c>
      <c r="V660" s="77" t="s">
        <v>211</v>
      </c>
      <c r="W660" s="78">
        <v>43.77</v>
      </c>
      <c r="X660" s="79">
        <f t="shared" si="736"/>
        <v>8.3163</v>
      </c>
      <c r="Y660" s="79">
        <f t="shared" si="732"/>
        <v>52.086300000000001</v>
      </c>
      <c r="AA660" s="57"/>
      <c r="AB660" s="58"/>
      <c r="AC660" s="59"/>
      <c r="AD660" s="59"/>
      <c r="AE660" s="81"/>
      <c r="AF660" s="81"/>
      <c r="AG660" s="81"/>
    </row>
    <row r="661" spans="1:33" ht="45" customHeight="1">
      <c r="A661" s="76">
        <f t="shared" si="733"/>
        <v>43469</v>
      </c>
      <c r="B661" s="76">
        <v>43473</v>
      </c>
      <c r="C661" s="77" t="s">
        <v>209</v>
      </c>
      <c r="D661" s="78">
        <v>48.91</v>
      </c>
      <c r="E661" s="79">
        <f t="shared" si="734"/>
        <v>9.2928999999999995</v>
      </c>
      <c r="F661" s="79">
        <f t="shared" si="730"/>
        <v>58.2029</v>
      </c>
      <c r="H661" s="80"/>
      <c r="I661" s="78"/>
      <c r="J661" s="79"/>
      <c r="K661" s="79"/>
      <c r="M661" s="76">
        <f t="shared" si="715"/>
        <v>43469</v>
      </c>
      <c r="N661" s="76">
        <v>43473</v>
      </c>
      <c r="O661" s="77" t="s">
        <v>210</v>
      </c>
      <c r="P661" s="82">
        <v>44.779999999999994</v>
      </c>
      <c r="Q661" s="79">
        <f t="shared" si="735"/>
        <v>8.5081999999999987</v>
      </c>
      <c r="R661" s="79">
        <f t="shared" si="731"/>
        <v>53.288199999999989</v>
      </c>
      <c r="S661" s="129"/>
      <c r="T661" s="76">
        <f t="shared" si="717"/>
        <v>43469</v>
      </c>
      <c r="U661" s="76">
        <v>43473</v>
      </c>
      <c r="V661" s="77" t="s">
        <v>211</v>
      </c>
      <c r="W661" s="78">
        <v>46.48</v>
      </c>
      <c r="X661" s="79">
        <f t="shared" si="736"/>
        <v>8.8311999999999991</v>
      </c>
      <c r="Y661" s="79">
        <f t="shared" si="732"/>
        <v>55.311199999999999</v>
      </c>
      <c r="AA661" s="57"/>
      <c r="AB661" s="58"/>
      <c r="AC661" s="59"/>
      <c r="AD661" s="59"/>
      <c r="AE661" s="81"/>
      <c r="AF661" s="81"/>
      <c r="AG661" s="81"/>
    </row>
    <row r="662" spans="1:33" ht="45" customHeight="1">
      <c r="A662" s="76">
        <f t="shared" si="733"/>
        <v>43474</v>
      </c>
      <c r="B662" s="76">
        <v>43475</v>
      </c>
      <c r="C662" s="77" t="s">
        <v>209</v>
      </c>
      <c r="D662" s="78">
        <v>51.06</v>
      </c>
      <c r="E662" s="79">
        <f t="shared" si="734"/>
        <v>9.7014000000000014</v>
      </c>
      <c r="F662" s="79">
        <f t="shared" ref="F662:F667" si="737">+D662+E662</f>
        <v>60.761400000000002</v>
      </c>
      <c r="H662" s="80"/>
      <c r="I662" s="78"/>
      <c r="J662" s="79"/>
      <c r="K662" s="79"/>
      <c r="M662" s="76">
        <f t="shared" si="715"/>
        <v>43474</v>
      </c>
      <c r="N662" s="76">
        <v>43475</v>
      </c>
      <c r="O662" s="77" t="s">
        <v>210</v>
      </c>
      <c r="P662" s="82">
        <v>46.93</v>
      </c>
      <c r="Q662" s="79">
        <f t="shared" si="735"/>
        <v>8.9167000000000005</v>
      </c>
      <c r="R662" s="79">
        <f t="shared" ref="R662:R667" si="738">+P662+Q662</f>
        <v>55.846699999999998</v>
      </c>
      <c r="S662" s="129"/>
      <c r="T662" s="76">
        <f t="shared" si="717"/>
        <v>43474</v>
      </c>
      <c r="U662" s="76">
        <v>43475</v>
      </c>
      <c r="V662" s="77" t="s">
        <v>211</v>
      </c>
      <c r="W662" s="78">
        <v>48.63</v>
      </c>
      <c r="X662" s="79">
        <f t="shared" si="736"/>
        <v>9.2397000000000009</v>
      </c>
      <c r="Y662" s="79">
        <f t="shared" ref="Y662:Y667" si="739">+W662+X662</f>
        <v>57.869700000000002</v>
      </c>
      <c r="AA662" s="57"/>
      <c r="AB662" s="58"/>
      <c r="AC662" s="59"/>
      <c r="AD662" s="59"/>
      <c r="AE662" s="81"/>
      <c r="AF662" s="81"/>
      <c r="AG662" s="81"/>
    </row>
    <row r="663" spans="1:33" ht="45" customHeight="1">
      <c r="A663" s="76">
        <f t="shared" si="733"/>
        <v>43476</v>
      </c>
      <c r="B663" s="76">
        <v>43479</v>
      </c>
      <c r="C663" s="77" t="s">
        <v>209</v>
      </c>
      <c r="D663" s="78">
        <v>55.44</v>
      </c>
      <c r="E663" s="79">
        <f t="shared" si="734"/>
        <v>10.5336</v>
      </c>
      <c r="F663" s="79">
        <f t="shared" si="737"/>
        <v>65.973600000000005</v>
      </c>
      <c r="H663" s="80"/>
      <c r="I663" s="78"/>
      <c r="J663" s="79"/>
      <c r="K663" s="79"/>
      <c r="M663" s="76">
        <f t="shared" si="715"/>
        <v>43476</v>
      </c>
      <c r="N663" s="76">
        <v>43479</v>
      </c>
      <c r="O663" s="77" t="s">
        <v>210</v>
      </c>
      <c r="P663" s="82">
        <v>51.309999999999995</v>
      </c>
      <c r="Q663" s="79">
        <f t="shared" si="735"/>
        <v>9.748899999999999</v>
      </c>
      <c r="R663" s="79">
        <f t="shared" si="738"/>
        <v>61.058899999999994</v>
      </c>
      <c r="S663" s="129"/>
      <c r="T663" s="76">
        <f t="shared" si="717"/>
        <v>43476</v>
      </c>
      <c r="U663" s="76">
        <v>43479</v>
      </c>
      <c r="V663" s="77" t="s">
        <v>211</v>
      </c>
      <c r="W663" s="78">
        <v>53.01</v>
      </c>
      <c r="X663" s="79">
        <f t="shared" si="736"/>
        <v>10.071899999999999</v>
      </c>
      <c r="Y663" s="79">
        <f t="shared" si="739"/>
        <v>63.081899999999997</v>
      </c>
      <c r="AA663" s="57"/>
      <c r="AB663" s="58"/>
      <c r="AC663" s="59"/>
      <c r="AD663" s="59"/>
      <c r="AE663" s="81"/>
      <c r="AF663" s="81"/>
      <c r="AG663" s="81"/>
    </row>
    <row r="664" spans="1:33" ht="45" customHeight="1">
      <c r="A664" s="76">
        <f t="shared" si="733"/>
        <v>43480</v>
      </c>
      <c r="B664" s="76">
        <v>43482</v>
      </c>
      <c r="C664" s="77" t="s">
        <v>209</v>
      </c>
      <c r="D664" s="78">
        <v>54.48</v>
      </c>
      <c r="E664" s="79">
        <f t="shared" si="734"/>
        <v>10.3512</v>
      </c>
      <c r="F664" s="79">
        <f t="shared" si="737"/>
        <v>64.831199999999995</v>
      </c>
      <c r="H664" s="80"/>
      <c r="I664" s="78"/>
      <c r="J664" s="79"/>
      <c r="K664" s="79"/>
      <c r="M664" s="76">
        <f t="shared" si="715"/>
        <v>43480</v>
      </c>
      <c r="N664" s="76">
        <v>43482</v>
      </c>
      <c r="O664" s="77" t="s">
        <v>210</v>
      </c>
      <c r="P664" s="82">
        <v>50.349999999999994</v>
      </c>
      <c r="Q664" s="79">
        <f t="shared" si="735"/>
        <v>9.5664999999999996</v>
      </c>
      <c r="R664" s="79">
        <f t="shared" si="738"/>
        <v>59.916499999999992</v>
      </c>
      <c r="S664" s="129"/>
      <c r="T664" s="76">
        <f t="shared" si="717"/>
        <v>43480</v>
      </c>
      <c r="U664" s="76">
        <v>43482</v>
      </c>
      <c r="V664" s="77" t="s">
        <v>211</v>
      </c>
      <c r="W664" s="78">
        <v>52.05</v>
      </c>
      <c r="X664" s="79">
        <f t="shared" si="736"/>
        <v>9.8895</v>
      </c>
      <c r="Y664" s="79">
        <f t="shared" si="739"/>
        <v>61.939499999999995</v>
      </c>
      <c r="AA664" s="57"/>
      <c r="AB664" s="58"/>
      <c r="AC664" s="59"/>
      <c r="AD664" s="59"/>
      <c r="AE664" s="81"/>
      <c r="AF664" s="81"/>
      <c r="AG664" s="81"/>
    </row>
    <row r="665" spans="1:33" ht="45" customHeight="1">
      <c r="A665" s="76">
        <f t="shared" si="733"/>
        <v>43483</v>
      </c>
      <c r="B665" s="76">
        <v>43486</v>
      </c>
      <c r="C665" s="77" t="s">
        <v>209</v>
      </c>
      <c r="D665" s="78">
        <v>55.32</v>
      </c>
      <c r="E665" s="79">
        <f t="shared" si="734"/>
        <v>10.5108</v>
      </c>
      <c r="F665" s="79">
        <f t="shared" si="737"/>
        <v>65.830799999999996</v>
      </c>
      <c r="H665" s="80"/>
      <c r="I665" s="78"/>
      <c r="J665" s="79"/>
      <c r="K665" s="79"/>
      <c r="M665" s="76">
        <f t="shared" si="715"/>
        <v>43483</v>
      </c>
      <c r="N665" s="76">
        <v>43486</v>
      </c>
      <c r="O665" s="77" t="s">
        <v>210</v>
      </c>
      <c r="P665" s="82">
        <v>51.19</v>
      </c>
      <c r="Q665" s="79">
        <f t="shared" si="735"/>
        <v>9.7260999999999989</v>
      </c>
      <c r="R665" s="79">
        <f t="shared" si="738"/>
        <v>60.9161</v>
      </c>
      <c r="S665" s="129"/>
      <c r="T665" s="76">
        <f t="shared" si="717"/>
        <v>43483</v>
      </c>
      <c r="U665" s="76">
        <v>43486</v>
      </c>
      <c r="V665" s="77" t="s">
        <v>211</v>
      </c>
      <c r="W665" s="78">
        <v>52.89</v>
      </c>
      <c r="X665" s="79">
        <f t="shared" si="736"/>
        <v>10.049100000000001</v>
      </c>
      <c r="Y665" s="79">
        <f t="shared" si="739"/>
        <v>62.939100000000003</v>
      </c>
      <c r="AA665" s="57"/>
      <c r="AB665" s="58"/>
      <c r="AC665" s="59"/>
      <c r="AD665" s="59"/>
      <c r="AE665" s="81"/>
      <c r="AF665" s="81"/>
      <c r="AG665" s="81"/>
    </row>
    <row r="666" spans="1:33" ht="45" customHeight="1">
      <c r="A666" s="76">
        <f t="shared" ref="A666:A672" si="740">+B665+1</f>
        <v>43487</v>
      </c>
      <c r="B666" s="76">
        <v>43489</v>
      </c>
      <c r="C666" s="77" t="s">
        <v>209</v>
      </c>
      <c r="D666" s="78">
        <v>56.7</v>
      </c>
      <c r="E666" s="79">
        <f t="shared" ref="E666:E672" si="741">+D666*19%</f>
        <v>10.773000000000001</v>
      </c>
      <c r="F666" s="79">
        <f t="shared" si="737"/>
        <v>67.472999999999999</v>
      </c>
      <c r="H666" s="80"/>
      <c r="I666" s="78"/>
      <c r="J666" s="79"/>
      <c r="K666" s="79"/>
      <c r="M666" s="76">
        <f t="shared" si="715"/>
        <v>43487</v>
      </c>
      <c r="N666" s="76">
        <v>43489</v>
      </c>
      <c r="O666" s="77" t="s">
        <v>210</v>
      </c>
      <c r="P666" s="82">
        <v>52.57</v>
      </c>
      <c r="Q666" s="79">
        <f t="shared" ref="Q666:Q672" si="742">+P666*19%</f>
        <v>9.9883000000000006</v>
      </c>
      <c r="R666" s="79">
        <f t="shared" si="738"/>
        <v>62.558300000000003</v>
      </c>
      <c r="S666" s="129"/>
      <c r="T666" s="76">
        <f t="shared" si="717"/>
        <v>43487</v>
      </c>
      <c r="U666" s="76">
        <v>43489</v>
      </c>
      <c r="V666" s="77" t="s">
        <v>211</v>
      </c>
      <c r="W666" s="78">
        <v>54.27</v>
      </c>
      <c r="X666" s="79">
        <f t="shared" ref="X666:X672" si="743">+W666*19%</f>
        <v>10.311300000000001</v>
      </c>
      <c r="Y666" s="79">
        <f t="shared" si="739"/>
        <v>64.581299999999999</v>
      </c>
      <c r="AA666" s="66"/>
      <c r="AB666" s="83"/>
      <c r="AC666" s="65"/>
      <c r="AD666" s="65"/>
      <c r="AE666" s="81"/>
      <c r="AF666" s="81"/>
      <c r="AG666" s="81"/>
    </row>
    <row r="667" spans="1:33" ht="45" customHeight="1">
      <c r="A667" s="76">
        <f t="shared" si="740"/>
        <v>43490</v>
      </c>
      <c r="B667" s="76">
        <v>43493</v>
      </c>
      <c r="C667" s="77" t="s">
        <v>209</v>
      </c>
      <c r="D667" s="78">
        <v>55.14</v>
      </c>
      <c r="E667" s="79">
        <f t="shared" si="741"/>
        <v>10.476599999999999</v>
      </c>
      <c r="F667" s="79">
        <f t="shared" si="737"/>
        <v>65.616600000000005</v>
      </c>
      <c r="H667" s="80"/>
      <c r="I667" s="78"/>
      <c r="J667" s="79"/>
      <c r="K667" s="79"/>
      <c r="M667" s="76">
        <f t="shared" si="715"/>
        <v>43490</v>
      </c>
      <c r="N667" s="76">
        <v>43493</v>
      </c>
      <c r="O667" s="77" t="s">
        <v>210</v>
      </c>
      <c r="P667" s="82">
        <v>51.01</v>
      </c>
      <c r="Q667" s="79">
        <f t="shared" si="742"/>
        <v>9.6919000000000004</v>
      </c>
      <c r="R667" s="79">
        <f t="shared" si="738"/>
        <v>60.701899999999995</v>
      </c>
      <c r="S667" s="129"/>
      <c r="T667" s="76">
        <f t="shared" si="717"/>
        <v>43490</v>
      </c>
      <c r="U667" s="76">
        <v>43493</v>
      </c>
      <c r="V667" s="77" t="s">
        <v>211</v>
      </c>
      <c r="W667" s="78">
        <v>52.71</v>
      </c>
      <c r="X667" s="79">
        <f t="shared" si="743"/>
        <v>10.014900000000001</v>
      </c>
      <c r="Y667" s="79">
        <f t="shared" si="739"/>
        <v>62.724900000000005</v>
      </c>
      <c r="AA667" s="66"/>
      <c r="AB667" s="83"/>
      <c r="AC667" s="65"/>
      <c r="AD667" s="65"/>
      <c r="AE667" s="81"/>
      <c r="AF667" s="81"/>
      <c r="AG667" s="81"/>
    </row>
    <row r="668" spans="1:33" ht="45" customHeight="1">
      <c r="A668" s="76">
        <f t="shared" si="740"/>
        <v>43494</v>
      </c>
      <c r="B668" s="76">
        <v>43496</v>
      </c>
      <c r="C668" s="77" t="s">
        <v>209</v>
      </c>
      <c r="D668" s="78">
        <v>55.64</v>
      </c>
      <c r="E668" s="79">
        <f t="shared" si="741"/>
        <v>10.5716</v>
      </c>
      <c r="F668" s="79">
        <f t="shared" ref="F668:F673" si="744">+D668+E668</f>
        <v>66.211600000000004</v>
      </c>
      <c r="H668" s="80"/>
      <c r="I668" s="78"/>
      <c r="J668" s="79"/>
      <c r="K668" s="79"/>
      <c r="M668" s="76">
        <f t="shared" si="715"/>
        <v>43494</v>
      </c>
      <c r="N668" s="76">
        <v>43496</v>
      </c>
      <c r="O668" s="77" t="s">
        <v>210</v>
      </c>
      <c r="P668" s="82">
        <v>51.51</v>
      </c>
      <c r="Q668" s="79">
        <f t="shared" si="742"/>
        <v>9.7868999999999993</v>
      </c>
      <c r="R668" s="79">
        <f t="shared" ref="R668:R673" si="745">+P668+Q668</f>
        <v>61.296899999999994</v>
      </c>
      <c r="S668" s="129"/>
      <c r="T668" s="76">
        <f t="shared" si="717"/>
        <v>43494</v>
      </c>
      <c r="U668" s="76">
        <v>43496</v>
      </c>
      <c r="V668" s="77" t="s">
        <v>211</v>
      </c>
      <c r="W668" s="78">
        <v>53.21</v>
      </c>
      <c r="X668" s="79">
        <f t="shared" si="743"/>
        <v>10.1099</v>
      </c>
      <c r="Y668" s="79">
        <f t="shared" ref="Y668:Y673" si="746">+W668+X668</f>
        <v>63.319900000000004</v>
      </c>
      <c r="AA668" s="66"/>
      <c r="AB668" s="83"/>
      <c r="AC668" s="65"/>
      <c r="AD668" s="65"/>
      <c r="AE668" s="81"/>
      <c r="AF668" s="81"/>
      <c r="AG668" s="81"/>
    </row>
    <row r="669" spans="1:33" ht="45" customHeight="1">
      <c r="A669" s="76">
        <f t="shared" si="740"/>
        <v>43497</v>
      </c>
      <c r="B669" s="76">
        <v>43500</v>
      </c>
      <c r="C669" s="77" t="s">
        <v>209</v>
      </c>
      <c r="D669" s="78">
        <v>55.65</v>
      </c>
      <c r="E669" s="79">
        <f t="shared" si="741"/>
        <v>10.573499999999999</v>
      </c>
      <c r="F669" s="79">
        <f t="shared" si="744"/>
        <v>66.223500000000001</v>
      </c>
      <c r="H669" s="80"/>
      <c r="I669" s="78"/>
      <c r="J669" s="79"/>
      <c r="K669" s="79"/>
      <c r="M669" s="76">
        <f t="shared" si="715"/>
        <v>43497</v>
      </c>
      <c r="N669" s="76">
        <v>43500</v>
      </c>
      <c r="O669" s="77" t="s">
        <v>210</v>
      </c>
      <c r="P669" s="82">
        <v>51.519999999999996</v>
      </c>
      <c r="Q669" s="79">
        <f t="shared" si="742"/>
        <v>9.7888000000000002</v>
      </c>
      <c r="R669" s="79">
        <f t="shared" si="745"/>
        <v>61.308799999999998</v>
      </c>
      <c r="S669" s="129"/>
      <c r="T669" s="76">
        <f t="shared" si="717"/>
        <v>43497</v>
      </c>
      <c r="U669" s="76">
        <v>43500</v>
      </c>
      <c r="V669" s="77" t="s">
        <v>211</v>
      </c>
      <c r="W669" s="78">
        <v>53.22</v>
      </c>
      <c r="X669" s="79">
        <f t="shared" si="743"/>
        <v>10.111800000000001</v>
      </c>
      <c r="Y669" s="79">
        <f t="shared" si="746"/>
        <v>63.331800000000001</v>
      </c>
      <c r="AA669" s="66"/>
      <c r="AB669" s="83"/>
      <c r="AC669" s="65"/>
      <c r="AD669" s="65"/>
      <c r="AE669" s="81"/>
      <c r="AF669" s="81"/>
      <c r="AG669" s="81"/>
    </row>
    <row r="670" spans="1:33" ht="45" customHeight="1">
      <c r="A670" s="76">
        <f t="shared" si="740"/>
        <v>43501</v>
      </c>
      <c r="B670" s="76">
        <v>43503</v>
      </c>
      <c r="C670" s="77" t="s">
        <v>209</v>
      </c>
      <c r="D670" s="78">
        <v>56.75</v>
      </c>
      <c r="E670" s="79">
        <f t="shared" si="741"/>
        <v>10.782500000000001</v>
      </c>
      <c r="F670" s="79">
        <f t="shared" si="744"/>
        <v>67.532499999999999</v>
      </c>
      <c r="H670" s="80"/>
      <c r="I670" s="78"/>
      <c r="J670" s="79"/>
      <c r="K670" s="79"/>
      <c r="M670" s="76">
        <f t="shared" si="715"/>
        <v>43501</v>
      </c>
      <c r="N670" s="76">
        <v>43503</v>
      </c>
      <c r="O670" s="77" t="s">
        <v>210</v>
      </c>
      <c r="P670" s="82">
        <v>52.62</v>
      </c>
      <c r="Q670" s="79">
        <f t="shared" si="742"/>
        <v>9.9977999999999998</v>
      </c>
      <c r="R670" s="79">
        <f t="shared" si="745"/>
        <v>62.617799999999995</v>
      </c>
      <c r="S670" s="129"/>
      <c r="T670" s="76">
        <f t="shared" si="717"/>
        <v>43501</v>
      </c>
      <c r="U670" s="76">
        <v>43503</v>
      </c>
      <c r="V670" s="77" t="s">
        <v>211</v>
      </c>
      <c r="W670" s="78">
        <v>54.32</v>
      </c>
      <c r="X670" s="79">
        <f t="shared" si="743"/>
        <v>10.3208</v>
      </c>
      <c r="Y670" s="79">
        <f t="shared" si="746"/>
        <v>64.640799999999999</v>
      </c>
      <c r="AA670" s="66"/>
      <c r="AB670" s="83"/>
      <c r="AC670" s="65"/>
      <c r="AD670" s="65"/>
      <c r="AE670" s="81"/>
      <c r="AF670" s="81"/>
      <c r="AG670" s="81"/>
    </row>
    <row r="671" spans="1:33" ht="45" customHeight="1">
      <c r="A671" s="76">
        <f t="shared" si="740"/>
        <v>43504</v>
      </c>
      <c r="B671" s="76">
        <v>43507</v>
      </c>
      <c r="C671" s="77" t="s">
        <v>209</v>
      </c>
      <c r="D671" s="78">
        <v>56.69</v>
      </c>
      <c r="E671" s="79">
        <f t="shared" si="741"/>
        <v>10.771100000000001</v>
      </c>
      <c r="F671" s="79">
        <f t="shared" si="744"/>
        <v>67.461100000000002</v>
      </c>
      <c r="H671" s="80"/>
      <c r="I671" s="78"/>
      <c r="J671" s="79"/>
      <c r="K671" s="79"/>
      <c r="M671" s="76">
        <f t="shared" si="715"/>
        <v>43504</v>
      </c>
      <c r="N671" s="76">
        <v>43507</v>
      </c>
      <c r="O671" s="77" t="s">
        <v>210</v>
      </c>
      <c r="P671" s="82">
        <v>52.559999999999995</v>
      </c>
      <c r="Q671" s="79">
        <f t="shared" si="742"/>
        <v>9.9863999999999997</v>
      </c>
      <c r="R671" s="79">
        <f t="shared" si="745"/>
        <v>62.546399999999991</v>
      </c>
      <c r="S671" s="129"/>
      <c r="T671" s="76">
        <f t="shared" si="717"/>
        <v>43504</v>
      </c>
      <c r="U671" s="76">
        <v>43507</v>
      </c>
      <c r="V671" s="77" t="s">
        <v>211</v>
      </c>
      <c r="W671" s="78">
        <v>54.26</v>
      </c>
      <c r="X671" s="79">
        <f t="shared" si="743"/>
        <v>10.3094</v>
      </c>
      <c r="Y671" s="79">
        <f t="shared" si="746"/>
        <v>64.569400000000002</v>
      </c>
      <c r="AA671" s="66"/>
      <c r="AB671" s="83"/>
      <c r="AC671" s="65"/>
      <c r="AD671" s="65"/>
      <c r="AE671" s="81"/>
      <c r="AF671" s="81"/>
      <c r="AG671" s="81"/>
    </row>
    <row r="672" spans="1:33" ht="45" customHeight="1">
      <c r="A672" s="76">
        <f t="shared" si="740"/>
        <v>43508</v>
      </c>
      <c r="B672" s="76">
        <v>43510</v>
      </c>
      <c r="C672" s="77" t="s">
        <v>209</v>
      </c>
      <c r="D672" s="78">
        <v>56.1</v>
      </c>
      <c r="E672" s="79">
        <f t="shared" si="741"/>
        <v>10.659000000000001</v>
      </c>
      <c r="F672" s="79">
        <f t="shared" si="744"/>
        <v>66.759</v>
      </c>
      <c r="H672" s="80"/>
      <c r="I672" s="78"/>
      <c r="J672" s="79"/>
      <c r="K672" s="79"/>
      <c r="M672" s="76">
        <f t="shared" si="715"/>
        <v>43508</v>
      </c>
      <c r="N672" s="76">
        <v>43510</v>
      </c>
      <c r="O672" s="77" t="s">
        <v>210</v>
      </c>
      <c r="P672" s="82">
        <v>51.97</v>
      </c>
      <c r="Q672" s="79">
        <f t="shared" si="742"/>
        <v>9.8742999999999999</v>
      </c>
      <c r="R672" s="79">
        <f t="shared" si="745"/>
        <v>61.844299999999997</v>
      </c>
      <c r="S672" s="129"/>
      <c r="T672" s="76">
        <f t="shared" si="717"/>
        <v>43508</v>
      </c>
      <c r="U672" s="76">
        <v>43510</v>
      </c>
      <c r="V672" s="77" t="s">
        <v>211</v>
      </c>
      <c r="W672" s="78">
        <v>53.67</v>
      </c>
      <c r="X672" s="79">
        <f t="shared" si="743"/>
        <v>10.1973</v>
      </c>
      <c r="Y672" s="79">
        <f t="shared" si="746"/>
        <v>63.8673</v>
      </c>
      <c r="AA672" s="66"/>
      <c r="AB672" s="83"/>
      <c r="AC672" s="65"/>
      <c r="AD672" s="65"/>
      <c r="AE672" s="81"/>
      <c r="AF672" s="81"/>
      <c r="AG672" s="81"/>
    </row>
    <row r="673" spans="1:33" ht="45" customHeight="1">
      <c r="A673" s="76">
        <f t="shared" ref="A673:A679" si="747">+B672+1</f>
        <v>43511</v>
      </c>
      <c r="B673" s="76">
        <v>43514</v>
      </c>
      <c r="C673" s="77" t="s">
        <v>209</v>
      </c>
      <c r="D673" s="78">
        <v>57.61</v>
      </c>
      <c r="E673" s="79">
        <f t="shared" ref="E673:E679" si="748">+D673*19%</f>
        <v>10.9459</v>
      </c>
      <c r="F673" s="79">
        <f t="shared" si="744"/>
        <v>68.555899999999994</v>
      </c>
      <c r="H673" s="80"/>
      <c r="I673" s="78"/>
      <c r="J673" s="79"/>
      <c r="K673" s="79"/>
      <c r="M673" s="76">
        <f t="shared" si="715"/>
        <v>43511</v>
      </c>
      <c r="N673" s="76">
        <v>43514</v>
      </c>
      <c r="O673" s="77" t="s">
        <v>210</v>
      </c>
      <c r="P673" s="82">
        <v>53.48</v>
      </c>
      <c r="Q673" s="79">
        <f t="shared" ref="Q673:Q679" si="749">+P673*19%</f>
        <v>10.161199999999999</v>
      </c>
      <c r="R673" s="79">
        <f t="shared" si="745"/>
        <v>63.641199999999998</v>
      </c>
      <c r="S673" s="129"/>
      <c r="T673" s="76">
        <f t="shared" si="717"/>
        <v>43511</v>
      </c>
      <c r="U673" s="76">
        <v>43514</v>
      </c>
      <c r="V673" s="77" t="s">
        <v>211</v>
      </c>
      <c r="W673" s="78">
        <v>55.18</v>
      </c>
      <c r="X673" s="79">
        <f t="shared" ref="X673:X679" si="750">+W673*19%</f>
        <v>10.4842</v>
      </c>
      <c r="Y673" s="79">
        <f t="shared" si="746"/>
        <v>65.664199999999994</v>
      </c>
      <c r="AA673" s="66"/>
      <c r="AB673" s="83"/>
      <c r="AC673" s="65"/>
      <c r="AD673" s="65"/>
      <c r="AE673" s="81"/>
      <c r="AF673" s="81"/>
      <c r="AG673" s="81"/>
    </row>
    <row r="674" spans="1:33" ht="45" customHeight="1">
      <c r="A674" s="76">
        <f t="shared" si="747"/>
        <v>43515</v>
      </c>
      <c r="B674" s="76">
        <v>43517</v>
      </c>
      <c r="C674" s="77" t="s">
        <v>209</v>
      </c>
      <c r="D674" s="78">
        <v>60.25</v>
      </c>
      <c r="E674" s="79">
        <f t="shared" si="748"/>
        <v>11.4475</v>
      </c>
      <c r="F674" s="79">
        <f t="shared" ref="F674:F679" si="751">+D674+E674</f>
        <v>71.697500000000005</v>
      </c>
      <c r="H674" s="80"/>
      <c r="I674" s="78"/>
      <c r="J674" s="79"/>
      <c r="K674" s="79"/>
      <c r="M674" s="76">
        <f t="shared" si="715"/>
        <v>43515</v>
      </c>
      <c r="N674" s="76">
        <v>43517</v>
      </c>
      <c r="O674" s="77" t="s">
        <v>210</v>
      </c>
      <c r="P674" s="82">
        <v>56.12</v>
      </c>
      <c r="Q674" s="79">
        <f t="shared" si="749"/>
        <v>10.662799999999999</v>
      </c>
      <c r="R674" s="79">
        <f t="shared" ref="R674:R679" si="752">+P674+Q674</f>
        <v>66.782799999999995</v>
      </c>
      <c r="S674" s="129"/>
      <c r="T674" s="76">
        <f t="shared" si="717"/>
        <v>43515</v>
      </c>
      <c r="U674" s="76">
        <v>43517</v>
      </c>
      <c r="V674" s="77" t="s">
        <v>211</v>
      </c>
      <c r="W674" s="78">
        <v>57.82</v>
      </c>
      <c r="X674" s="79">
        <f t="shared" si="750"/>
        <v>10.985799999999999</v>
      </c>
      <c r="Y674" s="79">
        <f t="shared" ref="Y674:Y679" si="753">+W674+X674</f>
        <v>68.805800000000005</v>
      </c>
      <c r="AA674" s="66"/>
      <c r="AB674" s="83"/>
      <c r="AC674" s="65"/>
      <c r="AD674" s="65"/>
      <c r="AE674" s="81"/>
      <c r="AF674" s="81"/>
      <c r="AG674" s="81"/>
    </row>
    <row r="675" spans="1:33" ht="45" customHeight="1">
      <c r="A675" s="76">
        <f t="shared" si="747"/>
        <v>43518</v>
      </c>
      <c r="B675" s="76">
        <v>43521</v>
      </c>
      <c r="C675" s="77" t="s">
        <v>209</v>
      </c>
      <c r="D675" s="78">
        <v>61.08</v>
      </c>
      <c r="E675" s="79">
        <f t="shared" si="748"/>
        <v>11.6052</v>
      </c>
      <c r="F675" s="79">
        <f t="shared" si="751"/>
        <v>72.685199999999995</v>
      </c>
      <c r="H675" s="80"/>
      <c r="I675" s="78"/>
      <c r="J675" s="79"/>
      <c r="K675" s="79"/>
      <c r="M675" s="76">
        <f t="shared" si="715"/>
        <v>43518</v>
      </c>
      <c r="N675" s="76">
        <v>43521</v>
      </c>
      <c r="O675" s="77" t="s">
        <v>210</v>
      </c>
      <c r="P675" s="82">
        <v>56.949999999999996</v>
      </c>
      <c r="Q675" s="79">
        <f t="shared" si="749"/>
        <v>10.820499999999999</v>
      </c>
      <c r="R675" s="79">
        <f t="shared" si="752"/>
        <v>67.770499999999998</v>
      </c>
      <c r="S675" s="129"/>
      <c r="T675" s="76">
        <f t="shared" si="717"/>
        <v>43518</v>
      </c>
      <c r="U675" s="76">
        <v>43521</v>
      </c>
      <c r="V675" s="77" t="s">
        <v>211</v>
      </c>
      <c r="W675" s="78">
        <v>58.65</v>
      </c>
      <c r="X675" s="79">
        <f t="shared" si="750"/>
        <v>11.1435</v>
      </c>
      <c r="Y675" s="79">
        <f t="shared" si="753"/>
        <v>69.793499999999995</v>
      </c>
      <c r="AA675" s="66"/>
      <c r="AB675" s="83"/>
      <c r="AC675" s="65"/>
      <c r="AD675" s="65"/>
      <c r="AE675" s="81"/>
      <c r="AF675" s="81"/>
      <c r="AG675" s="81"/>
    </row>
    <row r="676" spans="1:33" ht="45" customHeight="1">
      <c r="A676" s="76">
        <f t="shared" si="747"/>
        <v>43522</v>
      </c>
      <c r="B676" s="76">
        <v>43524</v>
      </c>
      <c r="C676" s="77" t="s">
        <v>209</v>
      </c>
      <c r="D676" s="78">
        <v>61.120000000000005</v>
      </c>
      <c r="E676" s="79">
        <f t="shared" si="748"/>
        <v>11.612800000000002</v>
      </c>
      <c r="F676" s="79">
        <f t="shared" si="751"/>
        <v>72.732800000000012</v>
      </c>
      <c r="H676" s="80"/>
      <c r="I676" s="78"/>
      <c r="J676" s="79"/>
      <c r="K676" s="79"/>
      <c r="M676" s="76">
        <f t="shared" si="715"/>
        <v>43522</v>
      </c>
      <c r="N676" s="76">
        <v>43524</v>
      </c>
      <c r="O676" s="77" t="s">
        <v>210</v>
      </c>
      <c r="P676" s="82">
        <v>56.99</v>
      </c>
      <c r="Q676" s="79">
        <f t="shared" si="749"/>
        <v>10.828100000000001</v>
      </c>
      <c r="R676" s="79">
        <f t="shared" si="752"/>
        <v>67.818100000000001</v>
      </c>
      <c r="S676" s="129"/>
      <c r="T676" s="76">
        <f t="shared" si="717"/>
        <v>43522</v>
      </c>
      <c r="U676" s="76">
        <v>43524</v>
      </c>
      <c r="V676" s="77" t="s">
        <v>211</v>
      </c>
      <c r="W676" s="78">
        <v>58.690000000000005</v>
      </c>
      <c r="X676" s="79">
        <f t="shared" si="750"/>
        <v>11.151100000000001</v>
      </c>
      <c r="Y676" s="79">
        <f t="shared" si="753"/>
        <v>69.841100000000012</v>
      </c>
      <c r="AA676" s="66"/>
      <c r="AB676" s="83"/>
      <c r="AC676" s="65"/>
      <c r="AD676" s="65"/>
      <c r="AE676" s="81"/>
      <c r="AF676" s="81"/>
      <c r="AG676" s="81"/>
    </row>
    <row r="677" spans="1:33" ht="45" customHeight="1">
      <c r="A677" s="76">
        <f t="shared" si="747"/>
        <v>43525</v>
      </c>
      <c r="B677" s="76">
        <v>43500</v>
      </c>
      <c r="C677" s="77" t="s">
        <v>209</v>
      </c>
      <c r="D677" s="78">
        <v>60.39</v>
      </c>
      <c r="E677" s="79">
        <f t="shared" si="748"/>
        <v>11.4741</v>
      </c>
      <c r="F677" s="79">
        <f t="shared" si="751"/>
        <v>71.864100000000008</v>
      </c>
      <c r="H677" s="80"/>
      <c r="I677" s="78"/>
      <c r="J677" s="79"/>
      <c r="K677" s="79"/>
      <c r="M677" s="76">
        <f t="shared" si="715"/>
        <v>43525</v>
      </c>
      <c r="N677" s="76">
        <v>43500</v>
      </c>
      <c r="O677" s="77" t="s">
        <v>210</v>
      </c>
      <c r="P677" s="82">
        <v>56.26</v>
      </c>
      <c r="Q677" s="79">
        <f t="shared" si="749"/>
        <v>10.689399999999999</v>
      </c>
      <c r="R677" s="79">
        <f t="shared" si="752"/>
        <v>66.949399999999997</v>
      </c>
      <c r="S677" s="129"/>
      <c r="T677" s="76">
        <f t="shared" si="717"/>
        <v>43525</v>
      </c>
      <c r="U677" s="76">
        <v>43500</v>
      </c>
      <c r="V677" s="77" t="s">
        <v>211</v>
      </c>
      <c r="W677" s="78">
        <v>57.96</v>
      </c>
      <c r="X677" s="79">
        <f t="shared" si="750"/>
        <v>11.0124</v>
      </c>
      <c r="Y677" s="79">
        <f t="shared" si="753"/>
        <v>68.972399999999993</v>
      </c>
      <c r="AA677" s="66"/>
      <c r="AB677" s="83"/>
      <c r="AC677" s="65"/>
      <c r="AD677" s="65"/>
      <c r="AE677" s="81"/>
      <c r="AF677" s="81"/>
      <c r="AG677" s="81"/>
    </row>
    <row r="678" spans="1:33" ht="45" customHeight="1">
      <c r="A678" s="76">
        <f t="shared" si="747"/>
        <v>43501</v>
      </c>
      <c r="B678" s="76">
        <v>43503</v>
      </c>
      <c r="C678" s="77" t="s">
        <v>209</v>
      </c>
      <c r="D678" s="78">
        <v>59.069999999999993</v>
      </c>
      <c r="E678" s="79">
        <f t="shared" si="748"/>
        <v>11.223299999999998</v>
      </c>
      <c r="F678" s="79">
        <f t="shared" si="751"/>
        <v>70.293299999999988</v>
      </c>
      <c r="H678" s="80"/>
      <c r="I678" s="78"/>
      <c r="J678" s="79"/>
      <c r="K678" s="79"/>
      <c r="M678" s="76">
        <f t="shared" si="715"/>
        <v>43501</v>
      </c>
      <c r="N678" s="76">
        <v>43503</v>
      </c>
      <c r="O678" s="77" t="s">
        <v>210</v>
      </c>
      <c r="P678" s="82">
        <v>54.939999999999991</v>
      </c>
      <c r="Q678" s="79">
        <f t="shared" si="749"/>
        <v>10.438599999999999</v>
      </c>
      <c r="R678" s="79">
        <f t="shared" si="752"/>
        <v>65.378599999999992</v>
      </c>
      <c r="S678" s="129"/>
      <c r="T678" s="76">
        <f t="shared" si="717"/>
        <v>43501</v>
      </c>
      <c r="U678" s="76">
        <v>43503</v>
      </c>
      <c r="V678" s="77" t="s">
        <v>211</v>
      </c>
      <c r="W678" s="78">
        <v>56.639999999999993</v>
      </c>
      <c r="X678" s="79">
        <f t="shared" si="750"/>
        <v>10.7616</v>
      </c>
      <c r="Y678" s="79">
        <f t="shared" si="753"/>
        <v>67.401599999999988</v>
      </c>
      <c r="AA678" s="66"/>
      <c r="AB678" s="83"/>
      <c r="AC678" s="65"/>
      <c r="AD678" s="65"/>
      <c r="AE678" s="81"/>
      <c r="AF678" s="81"/>
      <c r="AG678" s="81"/>
    </row>
    <row r="679" spans="1:33" ht="45" customHeight="1">
      <c r="A679" s="76">
        <f t="shared" si="747"/>
        <v>43504</v>
      </c>
      <c r="B679" s="76">
        <v>43507</v>
      </c>
      <c r="C679" s="77" t="s">
        <v>209</v>
      </c>
      <c r="D679" s="78">
        <v>59.989999999999995</v>
      </c>
      <c r="E679" s="79">
        <f t="shared" si="748"/>
        <v>11.398099999999999</v>
      </c>
      <c r="F679" s="79">
        <f t="shared" si="751"/>
        <v>71.388099999999994</v>
      </c>
      <c r="H679" s="80"/>
      <c r="I679" s="78"/>
      <c r="J679" s="79"/>
      <c r="K679" s="79"/>
      <c r="M679" s="76">
        <f t="shared" si="715"/>
        <v>43504</v>
      </c>
      <c r="N679" s="76">
        <v>43507</v>
      </c>
      <c r="O679" s="77" t="s">
        <v>210</v>
      </c>
      <c r="P679" s="82">
        <v>55.859999999999992</v>
      </c>
      <c r="Q679" s="79">
        <f t="shared" si="749"/>
        <v>10.613399999999999</v>
      </c>
      <c r="R679" s="79">
        <f t="shared" si="752"/>
        <v>66.473399999999998</v>
      </c>
      <c r="S679" s="129"/>
      <c r="T679" s="76">
        <f t="shared" si="717"/>
        <v>43504</v>
      </c>
      <c r="U679" s="76">
        <v>43507</v>
      </c>
      <c r="V679" s="77" t="s">
        <v>211</v>
      </c>
      <c r="W679" s="78">
        <v>57.559999999999995</v>
      </c>
      <c r="X679" s="79">
        <f t="shared" si="750"/>
        <v>10.936399999999999</v>
      </c>
      <c r="Y679" s="79">
        <f t="shared" si="753"/>
        <v>68.496399999999994</v>
      </c>
      <c r="AA679" s="66"/>
      <c r="AB679" s="83"/>
      <c r="AC679" s="65"/>
      <c r="AD679" s="65"/>
      <c r="AE679" s="81"/>
      <c r="AF679" s="81"/>
      <c r="AG679" s="81"/>
    </row>
    <row r="680" spans="1:33" ht="45" customHeight="1">
      <c r="A680" s="76">
        <f t="shared" ref="A680:A696" si="754">+B679+1</f>
        <v>43508</v>
      </c>
      <c r="B680" s="76">
        <v>43510</v>
      </c>
      <c r="C680" s="77" t="s">
        <v>209</v>
      </c>
      <c r="D680" s="78">
        <v>59.739999999999995</v>
      </c>
      <c r="E680" s="79">
        <f t="shared" ref="E680:E694" si="755">+D680*19%</f>
        <v>11.3506</v>
      </c>
      <c r="F680" s="79">
        <f t="shared" ref="F680:F694" si="756">+D680+E680</f>
        <v>71.090599999999995</v>
      </c>
      <c r="H680" s="80"/>
      <c r="I680" s="78"/>
      <c r="J680" s="79"/>
      <c r="K680" s="79"/>
      <c r="M680" s="76">
        <f t="shared" si="715"/>
        <v>43508</v>
      </c>
      <c r="N680" s="76">
        <v>43510</v>
      </c>
      <c r="O680" s="77" t="s">
        <v>210</v>
      </c>
      <c r="P680" s="82">
        <v>55.609999999999992</v>
      </c>
      <c r="Q680" s="79">
        <f t="shared" ref="Q680:Q693" si="757">+P680*19%</f>
        <v>10.565899999999999</v>
      </c>
      <c r="R680" s="79">
        <f t="shared" ref="R680:R693" si="758">+P680+Q680</f>
        <v>66.175899999999984</v>
      </c>
      <c r="S680" s="129"/>
      <c r="T680" s="76">
        <f t="shared" si="717"/>
        <v>43508</v>
      </c>
      <c r="U680" s="76">
        <v>43510</v>
      </c>
      <c r="V680" s="77" t="s">
        <v>211</v>
      </c>
      <c r="W680" s="78">
        <v>57.309999999999995</v>
      </c>
      <c r="X680" s="79">
        <f t="shared" ref="X680:X693" si="759">+W680*19%</f>
        <v>10.8889</v>
      </c>
      <c r="Y680" s="79">
        <f t="shared" ref="Y680:Y693" si="760">+W680+X680</f>
        <v>68.198899999999995</v>
      </c>
      <c r="AA680" s="66"/>
      <c r="AB680" s="83"/>
      <c r="AC680" s="65"/>
      <c r="AD680" s="65"/>
      <c r="AE680" s="81"/>
      <c r="AF680" s="81"/>
      <c r="AG680" s="81"/>
    </row>
    <row r="681" spans="1:33" ht="45" customHeight="1">
      <c r="A681" s="76">
        <f t="shared" si="754"/>
        <v>43511</v>
      </c>
      <c r="B681" s="76">
        <v>43514</v>
      </c>
      <c r="C681" s="77" t="s">
        <v>209</v>
      </c>
      <c r="D681" s="78">
        <v>61.55</v>
      </c>
      <c r="E681" s="79">
        <f t="shared" si="755"/>
        <v>11.6945</v>
      </c>
      <c r="F681" s="79">
        <f t="shared" si="756"/>
        <v>73.244500000000002</v>
      </c>
      <c r="H681" s="80"/>
      <c r="I681" s="78"/>
      <c r="J681" s="79"/>
      <c r="K681" s="79"/>
      <c r="M681" s="76">
        <f t="shared" si="715"/>
        <v>43511</v>
      </c>
      <c r="N681" s="76">
        <v>43514</v>
      </c>
      <c r="O681" s="77" t="s">
        <v>210</v>
      </c>
      <c r="P681" s="82">
        <v>57.419999999999995</v>
      </c>
      <c r="Q681" s="79">
        <f t="shared" si="757"/>
        <v>10.909799999999999</v>
      </c>
      <c r="R681" s="79">
        <f t="shared" si="758"/>
        <v>68.329799999999992</v>
      </c>
      <c r="S681" s="129"/>
      <c r="T681" s="76">
        <f t="shared" si="717"/>
        <v>43511</v>
      </c>
      <c r="U681" s="76">
        <v>43514</v>
      </c>
      <c r="V681" s="77" t="s">
        <v>211</v>
      </c>
      <c r="W681" s="78">
        <v>59.12</v>
      </c>
      <c r="X681" s="79">
        <f t="shared" si="759"/>
        <v>11.232799999999999</v>
      </c>
      <c r="Y681" s="79">
        <f t="shared" si="760"/>
        <v>70.352800000000002</v>
      </c>
      <c r="AA681" s="66"/>
      <c r="AB681" s="83"/>
      <c r="AC681" s="65"/>
      <c r="AD681" s="65"/>
      <c r="AE681" s="81"/>
      <c r="AF681" s="81"/>
      <c r="AG681" s="81"/>
    </row>
    <row r="682" spans="1:33" ht="45" customHeight="1">
      <c r="A682" s="76">
        <f t="shared" si="754"/>
        <v>43515</v>
      </c>
      <c r="B682" s="76">
        <v>43517</v>
      </c>
      <c r="C682" s="77" t="s">
        <v>209</v>
      </c>
      <c r="D682" s="78">
        <v>61.16</v>
      </c>
      <c r="E682" s="79">
        <f t="shared" si="755"/>
        <v>11.6204</v>
      </c>
      <c r="F682" s="79">
        <f t="shared" si="756"/>
        <v>72.7804</v>
      </c>
      <c r="H682" s="80"/>
      <c r="I682" s="78"/>
      <c r="J682" s="79"/>
      <c r="K682" s="79"/>
      <c r="M682" s="76">
        <f t="shared" si="715"/>
        <v>43515</v>
      </c>
      <c r="N682" s="76">
        <v>43517</v>
      </c>
      <c r="O682" s="77" t="s">
        <v>210</v>
      </c>
      <c r="P682" s="82">
        <v>57.029999999999994</v>
      </c>
      <c r="Q682" s="79">
        <f t="shared" si="757"/>
        <v>10.835699999999999</v>
      </c>
      <c r="R682" s="79">
        <f t="shared" si="758"/>
        <v>67.86569999999999</v>
      </c>
      <c r="S682" s="129"/>
      <c r="T682" s="76">
        <f t="shared" si="717"/>
        <v>43515</v>
      </c>
      <c r="U682" s="76">
        <v>43517</v>
      </c>
      <c r="V682" s="77" t="s">
        <v>211</v>
      </c>
      <c r="W682" s="78">
        <v>58.73</v>
      </c>
      <c r="X682" s="79">
        <f t="shared" si="759"/>
        <v>11.1587</v>
      </c>
      <c r="Y682" s="79">
        <f t="shared" si="760"/>
        <v>69.8887</v>
      </c>
      <c r="AA682" s="66"/>
      <c r="AB682" s="83"/>
      <c r="AC682" s="65"/>
      <c r="AD682" s="65"/>
      <c r="AE682" s="81"/>
      <c r="AF682" s="81"/>
      <c r="AG682" s="81"/>
    </row>
    <row r="683" spans="1:33" ht="45" customHeight="1">
      <c r="A683" s="76">
        <f t="shared" si="754"/>
        <v>43518</v>
      </c>
      <c r="B683" s="76">
        <v>43522</v>
      </c>
      <c r="C683" s="77" t="s">
        <v>209</v>
      </c>
      <c r="D683" s="78">
        <v>62.5</v>
      </c>
      <c r="E683" s="79">
        <f t="shared" si="755"/>
        <v>11.875</v>
      </c>
      <c r="F683" s="79">
        <f t="shared" si="756"/>
        <v>74.375</v>
      </c>
      <c r="H683" s="80"/>
      <c r="I683" s="78"/>
      <c r="J683" s="79"/>
      <c r="K683" s="79"/>
      <c r="M683" s="76">
        <f t="shared" si="715"/>
        <v>43518</v>
      </c>
      <c r="N683" s="76">
        <v>43522</v>
      </c>
      <c r="O683" s="77" t="s">
        <v>210</v>
      </c>
      <c r="P683" s="82">
        <v>58.37</v>
      </c>
      <c r="Q683" s="79">
        <f t="shared" si="757"/>
        <v>11.090299999999999</v>
      </c>
      <c r="R683" s="79">
        <f t="shared" si="758"/>
        <v>69.460299999999989</v>
      </c>
      <c r="S683" s="129"/>
      <c r="T683" s="76">
        <f t="shared" si="717"/>
        <v>43518</v>
      </c>
      <c r="U683" s="76">
        <v>43522</v>
      </c>
      <c r="V683" s="77" t="s">
        <v>211</v>
      </c>
      <c r="W683" s="78">
        <v>60.07</v>
      </c>
      <c r="X683" s="79">
        <f t="shared" si="759"/>
        <v>11.4133</v>
      </c>
      <c r="Y683" s="79">
        <f t="shared" si="760"/>
        <v>71.4833</v>
      </c>
      <c r="AA683" s="66"/>
      <c r="AB683" s="83"/>
      <c r="AC683" s="65"/>
      <c r="AD683" s="65"/>
      <c r="AE683" s="81"/>
      <c r="AF683" s="81"/>
      <c r="AG683" s="81"/>
    </row>
    <row r="684" spans="1:33" ht="45" customHeight="1">
      <c r="A684" s="76">
        <f t="shared" si="754"/>
        <v>43523</v>
      </c>
      <c r="B684" s="76">
        <v>43524</v>
      </c>
      <c r="C684" s="77" t="s">
        <v>209</v>
      </c>
      <c r="D684" s="78">
        <v>61.209999999999994</v>
      </c>
      <c r="E684" s="79">
        <f t="shared" si="755"/>
        <v>11.629899999999999</v>
      </c>
      <c r="F684" s="79">
        <f t="shared" si="756"/>
        <v>72.8399</v>
      </c>
      <c r="H684" s="80"/>
      <c r="I684" s="78"/>
      <c r="J684" s="79"/>
      <c r="K684" s="79"/>
      <c r="M684" s="76">
        <f t="shared" si="715"/>
        <v>43523</v>
      </c>
      <c r="N684" s="76">
        <v>43524</v>
      </c>
      <c r="O684" s="77" t="s">
        <v>210</v>
      </c>
      <c r="P684" s="82">
        <v>57.079999999999991</v>
      </c>
      <c r="Q684" s="79">
        <f t="shared" si="757"/>
        <v>10.845199999999998</v>
      </c>
      <c r="R684" s="79">
        <f t="shared" si="758"/>
        <v>67.92519999999999</v>
      </c>
      <c r="S684" s="129"/>
      <c r="T684" s="76">
        <f t="shared" si="717"/>
        <v>43523</v>
      </c>
      <c r="U684" s="76">
        <v>43524</v>
      </c>
      <c r="V684" s="77" t="s">
        <v>211</v>
      </c>
      <c r="W684" s="78">
        <v>58.779999999999994</v>
      </c>
      <c r="X684" s="79">
        <f t="shared" si="759"/>
        <v>11.168199999999999</v>
      </c>
      <c r="Y684" s="79">
        <f t="shared" si="760"/>
        <v>69.948199999999986</v>
      </c>
      <c r="AA684" s="66"/>
      <c r="AB684" s="83"/>
      <c r="AC684" s="65"/>
      <c r="AD684" s="65"/>
      <c r="AE684" s="81"/>
      <c r="AF684" s="81"/>
      <c r="AG684" s="81"/>
    </row>
    <row r="685" spans="1:33" ht="45" customHeight="1">
      <c r="A685" s="76">
        <f t="shared" si="754"/>
        <v>43525</v>
      </c>
      <c r="B685" s="76">
        <v>43528</v>
      </c>
      <c r="C685" s="77" t="s">
        <v>209</v>
      </c>
      <c r="D685" s="78">
        <v>60.39</v>
      </c>
      <c r="E685" s="79">
        <f t="shared" si="755"/>
        <v>11.4741</v>
      </c>
      <c r="F685" s="79">
        <f t="shared" si="756"/>
        <v>71.864100000000008</v>
      </c>
      <c r="H685" s="80"/>
      <c r="I685" s="78"/>
      <c r="J685" s="79"/>
      <c r="K685" s="79"/>
      <c r="M685" s="76">
        <f t="shared" si="715"/>
        <v>43525</v>
      </c>
      <c r="N685" s="76">
        <v>43528</v>
      </c>
      <c r="O685" s="77" t="s">
        <v>210</v>
      </c>
      <c r="P685" s="82">
        <v>56.26</v>
      </c>
      <c r="Q685" s="79">
        <f t="shared" si="757"/>
        <v>10.689399999999999</v>
      </c>
      <c r="R685" s="79">
        <f t="shared" si="758"/>
        <v>66.949399999999997</v>
      </c>
      <c r="S685" s="129"/>
      <c r="T685" s="76">
        <f t="shared" si="717"/>
        <v>43525</v>
      </c>
      <c r="U685" s="76">
        <v>43528</v>
      </c>
      <c r="V685" s="77" t="s">
        <v>211</v>
      </c>
      <c r="W685" s="78">
        <v>57.96</v>
      </c>
      <c r="X685" s="79">
        <f t="shared" si="759"/>
        <v>11.0124</v>
      </c>
      <c r="Y685" s="79">
        <f t="shared" si="760"/>
        <v>68.972399999999993</v>
      </c>
      <c r="AA685" s="66"/>
      <c r="AB685" s="83"/>
      <c r="AC685" s="65"/>
      <c r="AD685" s="65"/>
      <c r="AE685" s="81"/>
      <c r="AF685" s="81"/>
      <c r="AG685" s="81"/>
    </row>
    <row r="686" spans="1:33" ht="45" customHeight="1">
      <c r="A686" s="76">
        <f t="shared" si="754"/>
        <v>43529</v>
      </c>
      <c r="B686" s="76">
        <v>43531</v>
      </c>
      <c r="C686" s="77" t="s">
        <v>209</v>
      </c>
      <c r="D686" s="78">
        <v>59.069999999999993</v>
      </c>
      <c r="E686" s="79">
        <f t="shared" si="755"/>
        <v>11.223299999999998</v>
      </c>
      <c r="F686" s="79">
        <f t="shared" si="756"/>
        <v>70.293299999999988</v>
      </c>
      <c r="H686" s="80"/>
      <c r="I686" s="78"/>
      <c r="J686" s="79"/>
      <c r="K686" s="79"/>
      <c r="M686" s="76">
        <f t="shared" si="715"/>
        <v>43529</v>
      </c>
      <c r="N686" s="76">
        <v>43531</v>
      </c>
      <c r="O686" s="77" t="s">
        <v>210</v>
      </c>
      <c r="P686" s="82">
        <v>54.939999999999991</v>
      </c>
      <c r="Q686" s="79">
        <f t="shared" si="757"/>
        <v>10.438599999999999</v>
      </c>
      <c r="R686" s="79">
        <f t="shared" si="758"/>
        <v>65.378599999999992</v>
      </c>
      <c r="S686" s="129"/>
      <c r="T686" s="76">
        <f t="shared" si="717"/>
        <v>43529</v>
      </c>
      <c r="U686" s="76">
        <v>43531</v>
      </c>
      <c r="V686" s="77" t="s">
        <v>211</v>
      </c>
      <c r="W686" s="78">
        <v>56.639999999999993</v>
      </c>
      <c r="X686" s="79">
        <f t="shared" si="759"/>
        <v>10.7616</v>
      </c>
      <c r="Y686" s="79">
        <f t="shared" si="760"/>
        <v>67.401599999999988</v>
      </c>
      <c r="AA686" s="66"/>
      <c r="AB686" s="83"/>
      <c r="AC686" s="65"/>
      <c r="AD686" s="65"/>
      <c r="AE686" s="81"/>
      <c r="AF686" s="81"/>
      <c r="AG686" s="81"/>
    </row>
    <row r="687" spans="1:33" ht="45" customHeight="1">
      <c r="A687" s="76">
        <f t="shared" si="754"/>
        <v>43532</v>
      </c>
      <c r="B687" s="76">
        <v>43535</v>
      </c>
      <c r="C687" s="77" t="s">
        <v>209</v>
      </c>
      <c r="D687" s="78">
        <v>59.989999999999995</v>
      </c>
      <c r="E687" s="79">
        <f t="shared" si="755"/>
        <v>11.398099999999999</v>
      </c>
      <c r="F687" s="79">
        <f t="shared" si="756"/>
        <v>71.388099999999994</v>
      </c>
      <c r="H687" s="80"/>
      <c r="I687" s="78"/>
      <c r="J687" s="79"/>
      <c r="K687" s="79"/>
      <c r="M687" s="76">
        <f t="shared" si="715"/>
        <v>43532</v>
      </c>
      <c r="N687" s="76">
        <v>43535</v>
      </c>
      <c r="O687" s="77" t="s">
        <v>210</v>
      </c>
      <c r="P687" s="82">
        <v>55.859999999999992</v>
      </c>
      <c r="Q687" s="79">
        <f t="shared" si="757"/>
        <v>10.613399999999999</v>
      </c>
      <c r="R687" s="79">
        <f t="shared" si="758"/>
        <v>66.473399999999998</v>
      </c>
      <c r="S687" s="129"/>
      <c r="T687" s="76">
        <f t="shared" si="717"/>
        <v>43532</v>
      </c>
      <c r="U687" s="76">
        <v>43535</v>
      </c>
      <c r="V687" s="77" t="s">
        <v>211</v>
      </c>
      <c r="W687" s="78">
        <v>57.559999999999995</v>
      </c>
      <c r="X687" s="79">
        <f t="shared" si="759"/>
        <v>10.936399999999999</v>
      </c>
      <c r="Y687" s="79">
        <f t="shared" si="760"/>
        <v>68.496399999999994</v>
      </c>
      <c r="AA687" s="66"/>
      <c r="AB687" s="83"/>
      <c r="AC687" s="65"/>
      <c r="AD687" s="65"/>
      <c r="AE687" s="81"/>
      <c r="AF687" s="81"/>
      <c r="AG687" s="81"/>
    </row>
    <row r="688" spans="1:33" ht="45" customHeight="1">
      <c r="A688" s="76">
        <f t="shared" si="754"/>
        <v>43536</v>
      </c>
      <c r="B688" s="76">
        <v>43538</v>
      </c>
      <c r="C688" s="77" t="s">
        <v>209</v>
      </c>
      <c r="D688" s="78">
        <v>59.739999999999995</v>
      </c>
      <c r="E688" s="79">
        <f t="shared" si="755"/>
        <v>11.3506</v>
      </c>
      <c r="F688" s="79">
        <f t="shared" si="756"/>
        <v>71.090599999999995</v>
      </c>
      <c r="H688" s="80"/>
      <c r="I688" s="78"/>
      <c r="J688" s="79"/>
      <c r="K688" s="79"/>
      <c r="M688" s="76">
        <f t="shared" si="715"/>
        <v>43536</v>
      </c>
      <c r="N688" s="76">
        <v>43538</v>
      </c>
      <c r="O688" s="77" t="s">
        <v>210</v>
      </c>
      <c r="P688" s="82">
        <v>55.609999999999992</v>
      </c>
      <c r="Q688" s="79">
        <f t="shared" si="757"/>
        <v>10.565899999999999</v>
      </c>
      <c r="R688" s="79">
        <f t="shared" si="758"/>
        <v>66.175899999999984</v>
      </c>
      <c r="S688" s="129"/>
      <c r="T688" s="76">
        <f t="shared" si="717"/>
        <v>43536</v>
      </c>
      <c r="U688" s="76">
        <v>43538</v>
      </c>
      <c r="V688" s="77" t="s">
        <v>211</v>
      </c>
      <c r="W688" s="78">
        <v>57.309999999999995</v>
      </c>
      <c r="X688" s="79">
        <f t="shared" si="759"/>
        <v>10.8889</v>
      </c>
      <c r="Y688" s="79">
        <f t="shared" si="760"/>
        <v>68.198899999999995</v>
      </c>
      <c r="AA688" s="66"/>
      <c r="AB688" s="83"/>
      <c r="AC688" s="65"/>
      <c r="AD688" s="65"/>
      <c r="AE688" s="81"/>
      <c r="AF688" s="81"/>
      <c r="AG688" s="81"/>
    </row>
    <row r="689" spans="1:33" ht="45" customHeight="1">
      <c r="A689" s="76">
        <f t="shared" si="754"/>
        <v>43539</v>
      </c>
      <c r="B689" s="76">
        <v>43542</v>
      </c>
      <c r="C689" s="77" t="s">
        <v>209</v>
      </c>
      <c r="D689" s="78">
        <v>61.55</v>
      </c>
      <c r="E689" s="79">
        <f t="shared" si="755"/>
        <v>11.6945</v>
      </c>
      <c r="F689" s="79">
        <f t="shared" si="756"/>
        <v>73.244500000000002</v>
      </c>
      <c r="H689" s="80"/>
      <c r="I689" s="78"/>
      <c r="J689" s="79"/>
      <c r="K689" s="79"/>
      <c r="M689" s="76">
        <f t="shared" si="715"/>
        <v>43539</v>
      </c>
      <c r="N689" s="76">
        <v>43542</v>
      </c>
      <c r="O689" s="77" t="s">
        <v>210</v>
      </c>
      <c r="P689" s="82">
        <v>57.419999999999995</v>
      </c>
      <c r="Q689" s="79">
        <f t="shared" si="757"/>
        <v>10.909799999999999</v>
      </c>
      <c r="R689" s="79">
        <f t="shared" si="758"/>
        <v>68.329799999999992</v>
      </c>
      <c r="S689" s="129"/>
      <c r="T689" s="76">
        <f t="shared" si="717"/>
        <v>43539</v>
      </c>
      <c r="U689" s="76">
        <v>43542</v>
      </c>
      <c r="V689" s="77" t="s">
        <v>211</v>
      </c>
      <c r="W689" s="78">
        <v>59.12</v>
      </c>
      <c r="X689" s="79">
        <f t="shared" si="759"/>
        <v>11.232799999999999</v>
      </c>
      <c r="Y689" s="79">
        <f t="shared" si="760"/>
        <v>70.352800000000002</v>
      </c>
      <c r="AA689" s="66"/>
      <c r="AB689" s="83"/>
      <c r="AC689" s="65"/>
      <c r="AD689" s="65"/>
      <c r="AE689" s="81"/>
      <c r="AF689" s="81"/>
      <c r="AG689" s="81"/>
    </row>
    <row r="690" spans="1:33" ht="45" customHeight="1">
      <c r="A690" s="76">
        <f t="shared" si="754"/>
        <v>43543</v>
      </c>
      <c r="B690" s="76">
        <v>43545</v>
      </c>
      <c r="C690" s="77" t="s">
        <v>209</v>
      </c>
      <c r="D690" s="78">
        <v>61.16</v>
      </c>
      <c r="E690" s="79">
        <f t="shared" si="755"/>
        <v>11.6204</v>
      </c>
      <c r="F690" s="79">
        <f t="shared" si="756"/>
        <v>72.7804</v>
      </c>
      <c r="H690" s="80"/>
      <c r="I690" s="78"/>
      <c r="J690" s="79"/>
      <c r="K690" s="79"/>
      <c r="M690" s="76">
        <f t="shared" si="715"/>
        <v>43543</v>
      </c>
      <c r="N690" s="76">
        <v>43545</v>
      </c>
      <c r="O690" s="77" t="s">
        <v>210</v>
      </c>
      <c r="P690" s="82">
        <v>57.029999999999994</v>
      </c>
      <c r="Q690" s="79">
        <f t="shared" si="757"/>
        <v>10.835699999999999</v>
      </c>
      <c r="R690" s="79">
        <f t="shared" si="758"/>
        <v>67.86569999999999</v>
      </c>
      <c r="S690" s="129"/>
      <c r="T690" s="76">
        <f t="shared" si="717"/>
        <v>43543</v>
      </c>
      <c r="U690" s="76">
        <v>43545</v>
      </c>
      <c r="V690" s="77" t="s">
        <v>211</v>
      </c>
      <c r="W690" s="78">
        <v>58.73</v>
      </c>
      <c r="X690" s="79">
        <f t="shared" si="759"/>
        <v>11.1587</v>
      </c>
      <c r="Y690" s="79">
        <f t="shared" si="760"/>
        <v>69.8887</v>
      </c>
      <c r="AA690" s="66"/>
      <c r="AB690" s="83"/>
      <c r="AC690" s="65"/>
      <c r="AD690" s="65"/>
      <c r="AE690" s="81"/>
      <c r="AF690" s="81"/>
      <c r="AG690" s="81"/>
    </row>
    <row r="691" spans="1:33" ht="45" customHeight="1">
      <c r="A691" s="76">
        <f t="shared" si="754"/>
        <v>43546</v>
      </c>
      <c r="B691" s="76">
        <v>43550</v>
      </c>
      <c r="C691" s="77" t="s">
        <v>209</v>
      </c>
      <c r="D691" s="78">
        <v>62.5</v>
      </c>
      <c r="E691" s="79">
        <f t="shared" si="755"/>
        <v>11.875</v>
      </c>
      <c r="F691" s="79">
        <f t="shared" si="756"/>
        <v>74.375</v>
      </c>
      <c r="H691" s="80"/>
      <c r="I691" s="78"/>
      <c r="J691" s="79"/>
      <c r="K691" s="79"/>
      <c r="M691" s="76">
        <f t="shared" si="715"/>
        <v>43546</v>
      </c>
      <c r="N691" s="76">
        <v>43550</v>
      </c>
      <c r="O691" s="77" t="s">
        <v>210</v>
      </c>
      <c r="P691" s="82">
        <v>58.37</v>
      </c>
      <c r="Q691" s="79">
        <f t="shared" si="757"/>
        <v>11.090299999999999</v>
      </c>
      <c r="R691" s="79">
        <f t="shared" si="758"/>
        <v>69.460299999999989</v>
      </c>
      <c r="S691" s="129"/>
      <c r="T691" s="76">
        <f t="shared" si="717"/>
        <v>43546</v>
      </c>
      <c r="U691" s="76">
        <v>43550</v>
      </c>
      <c r="V691" s="77" t="s">
        <v>211</v>
      </c>
      <c r="W691" s="78">
        <v>60.07</v>
      </c>
      <c r="X691" s="79">
        <f t="shared" si="759"/>
        <v>11.4133</v>
      </c>
      <c r="Y691" s="79">
        <f t="shared" si="760"/>
        <v>71.4833</v>
      </c>
      <c r="AA691" s="66"/>
      <c r="AB691" s="83"/>
      <c r="AC691" s="65"/>
      <c r="AD691" s="65"/>
      <c r="AE691" s="81"/>
      <c r="AF691" s="81"/>
      <c r="AG691" s="81"/>
    </row>
    <row r="692" spans="1:33" ht="45" customHeight="1">
      <c r="A692" s="76">
        <f t="shared" si="754"/>
        <v>43551</v>
      </c>
      <c r="B692" s="76">
        <v>43552</v>
      </c>
      <c r="C692" s="77" t="s">
        <v>209</v>
      </c>
      <c r="D692" s="78">
        <v>61.209999999999994</v>
      </c>
      <c r="E692" s="79">
        <f t="shared" si="755"/>
        <v>11.629899999999999</v>
      </c>
      <c r="F692" s="79">
        <f t="shared" si="756"/>
        <v>72.8399</v>
      </c>
      <c r="H692" s="80"/>
      <c r="I692" s="78"/>
      <c r="J692" s="79"/>
      <c r="K692" s="79"/>
      <c r="M692" s="76">
        <f t="shared" si="715"/>
        <v>43551</v>
      </c>
      <c r="N692" s="76">
        <v>43552</v>
      </c>
      <c r="O692" s="77" t="s">
        <v>210</v>
      </c>
      <c r="P692" s="82">
        <v>57.079999999999991</v>
      </c>
      <c r="Q692" s="79">
        <f t="shared" si="757"/>
        <v>10.845199999999998</v>
      </c>
      <c r="R692" s="79">
        <f t="shared" si="758"/>
        <v>67.92519999999999</v>
      </c>
      <c r="S692" s="129"/>
      <c r="T692" s="76">
        <f t="shared" si="717"/>
        <v>43551</v>
      </c>
      <c r="U692" s="76">
        <v>43552</v>
      </c>
      <c r="V692" s="77" t="s">
        <v>211</v>
      </c>
      <c r="W692" s="78">
        <v>58.779999999999994</v>
      </c>
      <c r="X692" s="79">
        <f t="shared" si="759"/>
        <v>11.168199999999999</v>
      </c>
      <c r="Y692" s="79">
        <f t="shared" si="760"/>
        <v>69.948199999999986</v>
      </c>
      <c r="AA692" s="66"/>
      <c r="AB692" s="83"/>
      <c r="AC692" s="65"/>
      <c r="AD692" s="65"/>
      <c r="AE692" s="81"/>
      <c r="AF692" s="81"/>
      <c r="AG692" s="81"/>
    </row>
    <row r="693" spans="1:33" ht="45" customHeight="1">
      <c r="A693" s="76">
        <f t="shared" si="754"/>
        <v>43553</v>
      </c>
      <c r="B693" s="76">
        <v>43555</v>
      </c>
      <c r="C693" s="77" t="s">
        <v>209</v>
      </c>
      <c r="D693" s="78">
        <v>61.83</v>
      </c>
      <c r="E693" s="79">
        <f t="shared" si="755"/>
        <v>11.7477</v>
      </c>
      <c r="F693" s="79">
        <f t="shared" si="756"/>
        <v>73.577699999999993</v>
      </c>
      <c r="H693" s="80"/>
      <c r="I693" s="78"/>
      <c r="J693" s="79"/>
      <c r="K693" s="79"/>
      <c r="M693" s="76">
        <f t="shared" si="715"/>
        <v>43553</v>
      </c>
      <c r="N693" s="76">
        <v>43555</v>
      </c>
      <c r="O693" s="77" t="s">
        <v>210</v>
      </c>
      <c r="P693" s="82">
        <v>57.699999999999996</v>
      </c>
      <c r="Q693" s="79">
        <f t="shared" si="757"/>
        <v>10.962999999999999</v>
      </c>
      <c r="R693" s="79">
        <f t="shared" si="758"/>
        <v>68.662999999999997</v>
      </c>
      <c r="S693" s="129"/>
      <c r="T693" s="76">
        <f t="shared" si="717"/>
        <v>43553</v>
      </c>
      <c r="U693" s="76">
        <v>43555</v>
      </c>
      <c r="V693" s="77" t="s">
        <v>211</v>
      </c>
      <c r="W693" s="78">
        <v>59.4</v>
      </c>
      <c r="X693" s="79">
        <f t="shared" si="759"/>
        <v>11.286</v>
      </c>
      <c r="Y693" s="79">
        <f t="shared" si="760"/>
        <v>70.685999999999993</v>
      </c>
      <c r="AA693" s="66"/>
      <c r="AB693" s="83"/>
      <c r="AC693" s="65"/>
      <c r="AD693" s="65"/>
      <c r="AE693" s="81"/>
      <c r="AF693" s="81"/>
      <c r="AG693" s="81"/>
    </row>
    <row r="694" spans="1:33" ht="45" customHeight="1">
      <c r="A694" s="76">
        <f t="shared" si="754"/>
        <v>43556</v>
      </c>
      <c r="B694" s="76">
        <f>+A694</f>
        <v>43556</v>
      </c>
      <c r="C694" s="77" t="s">
        <v>214</v>
      </c>
      <c r="D694" s="78">
        <v>63.83</v>
      </c>
      <c r="E694" s="79">
        <f t="shared" si="755"/>
        <v>12.127699999999999</v>
      </c>
      <c r="F694" s="79">
        <f t="shared" si="756"/>
        <v>75.957700000000003</v>
      </c>
      <c r="H694" s="80"/>
      <c r="I694" s="78"/>
      <c r="J694" s="79"/>
      <c r="K694" s="79"/>
      <c r="M694" s="199" t="s">
        <v>217</v>
      </c>
      <c r="N694" s="199"/>
      <c r="O694" s="199"/>
      <c r="P694" s="199"/>
      <c r="Q694" s="199"/>
      <c r="R694" s="199"/>
      <c r="S694" s="137"/>
      <c r="T694" s="76">
        <f t="shared" ref="T694:U696" si="761">+A701</f>
        <v>43578</v>
      </c>
      <c r="U694" s="76">
        <f t="shared" si="761"/>
        <v>43580</v>
      </c>
      <c r="V694" s="77" t="s">
        <v>216</v>
      </c>
      <c r="W694" s="78">
        <v>63.839999999999996</v>
      </c>
      <c r="X694" s="79">
        <f t="shared" ref="X694:X700" si="762">+W694*19%</f>
        <v>12.1296</v>
      </c>
      <c r="Y694" s="79">
        <f t="shared" ref="Y694:Y699" si="763">+W694+X694</f>
        <v>75.9696</v>
      </c>
      <c r="AA694" s="66"/>
      <c r="AB694" s="83"/>
      <c r="AC694" s="65"/>
      <c r="AD694" s="65"/>
      <c r="AE694" s="81"/>
      <c r="AF694" s="81"/>
      <c r="AG694" s="81"/>
    </row>
    <row r="695" spans="1:33" ht="45" customHeight="1">
      <c r="A695" s="76">
        <f t="shared" si="754"/>
        <v>43557</v>
      </c>
      <c r="B695" s="76">
        <v>43559</v>
      </c>
      <c r="C695" s="77" t="s">
        <v>214</v>
      </c>
      <c r="D695" s="78">
        <v>64.39</v>
      </c>
      <c r="E695" s="79">
        <f t="shared" ref="E695:E701" si="764">+D695*19%</f>
        <v>12.2341</v>
      </c>
      <c r="F695" s="79">
        <f t="shared" ref="F695:F700" si="765">+D695+E695</f>
        <v>76.624099999999999</v>
      </c>
      <c r="H695" s="80"/>
      <c r="I695" s="78"/>
      <c r="J695" s="79"/>
      <c r="K695" s="79"/>
      <c r="M695" s="127"/>
      <c r="N695" s="127"/>
      <c r="O695" s="116"/>
      <c r="P695" s="131"/>
      <c r="Q695" s="129"/>
      <c r="R695" s="129"/>
      <c r="S695" s="129"/>
      <c r="T695" s="76">
        <f t="shared" si="761"/>
        <v>43581</v>
      </c>
      <c r="U695" s="76">
        <f t="shared" si="761"/>
        <v>43584</v>
      </c>
      <c r="V695" s="77" t="s">
        <v>216</v>
      </c>
      <c r="W695" s="78">
        <v>66.44</v>
      </c>
      <c r="X695" s="79">
        <f t="shared" si="762"/>
        <v>12.6236</v>
      </c>
      <c r="Y695" s="79">
        <f t="shared" si="763"/>
        <v>79.063599999999994</v>
      </c>
      <c r="AA695" s="66"/>
      <c r="AB695" s="83"/>
      <c r="AC695" s="65"/>
      <c r="AD695" s="65"/>
      <c r="AE695" s="81"/>
      <c r="AF695" s="81"/>
      <c r="AG695" s="81"/>
    </row>
    <row r="696" spans="1:33" ht="45" customHeight="1">
      <c r="A696" s="76">
        <f t="shared" si="754"/>
        <v>43560</v>
      </c>
      <c r="B696" s="76">
        <v>43563</v>
      </c>
      <c r="C696" s="77" t="s">
        <v>214</v>
      </c>
      <c r="D696" s="78">
        <v>65.31</v>
      </c>
      <c r="E696" s="79">
        <f t="shared" si="764"/>
        <v>12.408900000000001</v>
      </c>
      <c r="F696" s="79">
        <f t="shared" si="765"/>
        <v>77.718900000000005</v>
      </c>
      <c r="H696" s="80"/>
      <c r="I696" s="78"/>
      <c r="J696" s="79"/>
      <c r="K696" s="79"/>
      <c r="M696" s="127"/>
      <c r="N696" s="127"/>
      <c r="O696" s="116"/>
      <c r="P696" s="131"/>
      <c r="Q696" s="129"/>
      <c r="R696" s="129"/>
      <c r="S696" s="129"/>
      <c r="T696" s="76">
        <f t="shared" si="761"/>
        <v>43585</v>
      </c>
      <c r="U696" s="76">
        <f t="shared" si="761"/>
        <v>43587</v>
      </c>
      <c r="V696" s="77" t="s">
        <v>216</v>
      </c>
      <c r="W696" s="78">
        <v>64.02000000000001</v>
      </c>
      <c r="X696" s="79">
        <f t="shared" si="762"/>
        <v>12.163800000000002</v>
      </c>
      <c r="Y696" s="79">
        <f t="shared" si="763"/>
        <v>76.183800000000019</v>
      </c>
      <c r="AA696" s="66"/>
      <c r="AB696" s="83"/>
      <c r="AC696" s="65"/>
      <c r="AD696" s="65"/>
      <c r="AE696" s="81"/>
      <c r="AF696" s="81"/>
      <c r="AG696" s="81"/>
    </row>
    <row r="697" spans="1:33" ht="45" customHeight="1">
      <c r="A697" s="76">
        <f t="shared" ref="A697:A702" si="766">+B696+1</f>
        <v>43564</v>
      </c>
      <c r="B697" s="76">
        <v>43566</v>
      </c>
      <c r="C697" s="77" t="s">
        <v>214</v>
      </c>
      <c r="D697" s="78">
        <v>66.34</v>
      </c>
      <c r="E697" s="79">
        <f t="shared" si="764"/>
        <v>12.604600000000001</v>
      </c>
      <c r="F697" s="79">
        <f t="shared" si="765"/>
        <v>78.944600000000008</v>
      </c>
      <c r="H697" s="80"/>
      <c r="I697" s="78"/>
      <c r="J697" s="79"/>
      <c r="K697" s="79"/>
      <c r="M697" s="127"/>
      <c r="N697" s="127"/>
      <c r="O697" s="116"/>
      <c r="P697" s="131"/>
      <c r="Q697" s="129"/>
      <c r="R697" s="129"/>
      <c r="S697" s="129"/>
      <c r="T697" s="76">
        <f t="shared" ref="T697:U699" si="767">+A704</f>
        <v>43588</v>
      </c>
      <c r="U697" s="76">
        <f t="shared" si="767"/>
        <v>43591</v>
      </c>
      <c r="V697" s="77" t="s">
        <v>216</v>
      </c>
      <c r="W697" s="78">
        <v>64.67</v>
      </c>
      <c r="X697" s="79">
        <f t="shared" si="762"/>
        <v>12.2873</v>
      </c>
      <c r="Y697" s="79">
        <f t="shared" si="763"/>
        <v>76.957300000000004</v>
      </c>
      <c r="AA697" s="66"/>
      <c r="AB697" s="83"/>
      <c r="AC697" s="65"/>
      <c r="AD697" s="65"/>
      <c r="AE697" s="81"/>
      <c r="AF697" s="81"/>
      <c r="AG697" s="81"/>
    </row>
    <row r="698" spans="1:33" ht="45" customHeight="1">
      <c r="A698" s="76">
        <f t="shared" si="766"/>
        <v>43567</v>
      </c>
      <c r="B698" s="76">
        <v>43570</v>
      </c>
      <c r="C698" s="77" t="s">
        <v>214</v>
      </c>
      <c r="D698" s="78">
        <v>67.73</v>
      </c>
      <c r="E698" s="79">
        <f t="shared" si="764"/>
        <v>12.8687</v>
      </c>
      <c r="F698" s="79">
        <f t="shared" si="765"/>
        <v>80.598700000000008</v>
      </c>
      <c r="H698" s="80"/>
      <c r="I698" s="78"/>
      <c r="J698" s="79"/>
      <c r="K698" s="79"/>
      <c r="M698" s="127"/>
      <c r="N698" s="127"/>
      <c r="O698" s="116"/>
      <c r="P698" s="131"/>
      <c r="Q698" s="129"/>
      <c r="R698" s="129"/>
      <c r="S698" s="129"/>
      <c r="T698" s="76">
        <f t="shared" si="767"/>
        <v>43592</v>
      </c>
      <c r="U698" s="76">
        <f t="shared" si="767"/>
        <v>43594</v>
      </c>
      <c r="V698" s="77" t="s">
        <v>216</v>
      </c>
      <c r="W698" s="78">
        <v>62.72</v>
      </c>
      <c r="X698" s="79">
        <f t="shared" si="762"/>
        <v>11.9168</v>
      </c>
      <c r="Y698" s="79">
        <f t="shared" si="763"/>
        <v>74.636799999999994</v>
      </c>
      <c r="AA698" s="66"/>
      <c r="AB698" s="83"/>
      <c r="AC698" s="65"/>
      <c r="AD698" s="65"/>
      <c r="AE698" s="81"/>
      <c r="AF698" s="81"/>
      <c r="AG698" s="81"/>
    </row>
    <row r="699" spans="1:33" ht="45" customHeight="1">
      <c r="A699" s="76">
        <f t="shared" si="766"/>
        <v>43571</v>
      </c>
      <c r="B699" s="76">
        <v>43572</v>
      </c>
      <c r="C699" s="77" t="s">
        <v>214</v>
      </c>
      <c r="D699" s="78">
        <v>67.55</v>
      </c>
      <c r="E699" s="79">
        <f t="shared" si="764"/>
        <v>12.8345</v>
      </c>
      <c r="F699" s="79">
        <f t="shared" si="765"/>
        <v>80.384500000000003</v>
      </c>
      <c r="H699" s="80"/>
      <c r="I699" s="78"/>
      <c r="J699" s="79"/>
      <c r="K699" s="79"/>
      <c r="M699" s="127"/>
      <c r="N699" s="127"/>
      <c r="O699" s="116"/>
      <c r="P699" s="131"/>
      <c r="Q699" s="129"/>
      <c r="R699" s="129"/>
      <c r="S699" s="129"/>
      <c r="T699" s="76">
        <f t="shared" si="767"/>
        <v>43595</v>
      </c>
      <c r="U699" s="76">
        <f t="shared" si="767"/>
        <v>43598</v>
      </c>
      <c r="V699" s="77" t="s">
        <v>216</v>
      </c>
      <c r="W699" s="78">
        <v>62.24</v>
      </c>
      <c r="X699" s="79">
        <f t="shared" si="762"/>
        <v>11.8256</v>
      </c>
      <c r="Y699" s="79">
        <f t="shared" si="763"/>
        <v>74.065600000000003</v>
      </c>
      <c r="AA699" s="66"/>
      <c r="AB699" s="83"/>
      <c r="AC699" s="65"/>
      <c r="AD699" s="65"/>
      <c r="AE699" s="81"/>
      <c r="AF699" s="81"/>
      <c r="AG699" s="81"/>
    </row>
    <row r="700" spans="1:33" ht="45" customHeight="1">
      <c r="A700" s="76">
        <f t="shared" si="766"/>
        <v>43573</v>
      </c>
      <c r="B700" s="76">
        <v>43577</v>
      </c>
      <c r="C700" s="77" t="s">
        <v>214</v>
      </c>
      <c r="D700" s="78">
        <v>67.72</v>
      </c>
      <c r="E700" s="79">
        <f t="shared" si="764"/>
        <v>12.8668</v>
      </c>
      <c r="F700" s="79">
        <f t="shared" si="765"/>
        <v>80.586799999999997</v>
      </c>
      <c r="H700" s="80"/>
      <c r="I700" s="78"/>
      <c r="J700" s="79"/>
      <c r="K700" s="79"/>
      <c r="M700" s="127"/>
      <c r="N700" s="127"/>
      <c r="O700" s="116"/>
      <c r="P700" s="131"/>
      <c r="Q700" s="129"/>
      <c r="R700" s="129"/>
      <c r="S700" s="129"/>
      <c r="T700" s="76">
        <f t="shared" ref="T700:U703" si="768">+A707</f>
        <v>43599</v>
      </c>
      <c r="U700" s="76">
        <f t="shared" si="768"/>
        <v>43601</v>
      </c>
      <c r="V700" s="77" t="s">
        <v>216</v>
      </c>
      <c r="W700" s="78">
        <v>62.49</v>
      </c>
      <c r="X700" s="79">
        <f t="shared" si="762"/>
        <v>11.873100000000001</v>
      </c>
      <c r="Y700" s="79">
        <f t="shared" ref="Y700:Y705" si="769">+W700+X700</f>
        <v>74.363100000000003</v>
      </c>
      <c r="AA700" s="66"/>
      <c r="AB700" s="83"/>
      <c r="AC700" s="65"/>
      <c r="AD700" s="65"/>
      <c r="AE700" s="81"/>
      <c r="AF700" s="81"/>
      <c r="AG700" s="81"/>
    </row>
    <row r="701" spans="1:33" ht="45" customHeight="1">
      <c r="A701" s="76">
        <f t="shared" si="766"/>
        <v>43578</v>
      </c>
      <c r="B701" s="76">
        <v>43580</v>
      </c>
      <c r="C701" s="77" t="s">
        <v>214</v>
      </c>
      <c r="D701" s="78">
        <v>67.97</v>
      </c>
      <c r="E701" s="79">
        <f t="shared" si="764"/>
        <v>12.914300000000001</v>
      </c>
      <c r="F701" s="79">
        <f t="shared" ref="F701:F706" si="770">+D701+E701</f>
        <v>80.884299999999996</v>
      </c>
      <c r="H701" s="80"/>
      <c r="I701" s="78"/>
      <c r="J701" s="79"/>
      <c r="K701" s="79"/>
      <c r="M701" s="127"/>
      <c r="N701" s="127"/>
      <c r="O701" s="116"/>
      <c r="P701" s="131"/>
      <c r="Q701" s="129"/>
      <c r="R701" s="129"/>
      <c r="S701" s="129"/>
      <c r="T701" s="76">
        <f t="shared" si="768"/>
        <v>43602</v>
      </c>
      <c r="U701" s="76">
        <f t="shared" si="768"/>
        <v>43605</v>
      </c>
      <c r="V701" s="77" t="s">
        <v>216</v>
      </c>
      <c r="W701" s="78">
        <v>63.639999999999993</v>
      </c>
      <c r="X701" s="79">
        <f t="shared" ref="X701:X707" si="771">+W701*19%</f>
        <v>12.0916</v>
      </c>
      <c r="Y701" s="79">
        <f t="shared" si="769"/>
        <v>75.731599999999986</v>
      </c>
      <c r="AA701" s="66"/>
      <c r="AB701" s="83"/>
      <c r="AC701" s="65"/>
      <c r="AD701" s="65"/>
      <c r="AE701" s="81"/>
      <c r="AF701" s="81"/>
      <c r="AG701" s="81"/>
    </row>
    <row r="702" spans="1:33" ht="45" customHeight="1">
      <c r="A702" s="76">
        <f t="shared" si="766"/>
        <v>43581</v>
      </c>
      <c r="B702" s="76">
        <v>43584</v>
      </c>
      <c r="C702" s="77" t="s">
        <v>214</v>
      </c>
      <c r="D702" s="78">
        <v>70.569999999999993</v>
      </c>
      <c r="E702" s="79">
        <f t="shared" ref="E702:E708" si="772">+D702*19%</f>
        <v>13.408299999999999</v>
      </c>
      <c r="F702" s="79">
        <f t="shared" si="770"/>
        <v>83.97829999999999</v>
      </c>
      <c r="H702" s="130"/>
      <c r="I702" s="128"/>
      <c r="J702" s="129"/>
      <c r="K702" s="129"/>
      <c r="M702" s="127"/>
      <c r="N702" s="127"/>
      <c r="O702" s="116"/>
      <c r="P702" s="131"/>
      <c r="Q702" s="129"/>
      <c r="R702" s="129"/>
      <c r="S702" s="129"/>
      <c r="T702" s="76">
        <f t="shared" si="768"/>
        <v>43606</v>
      </c>
      <c r="U702" s="76">
        <f t="shared" si="768"/>
        <v>43608</v>
      </c>
      <c r="V702" s="77" t="s">
        <v>216</v>
      </c>
      <c r="W702" s="78">
        <v>64.08</v>
      </c>
      <c r="X702" s="79">
        <f t="shared" si="771"/>
        <v>12.1752</v>
      </c>
      <c r="Y702" s="79">
        <f t="shared" si="769"/>
        <v>76.255200000000002</v>
      </c>
      <c r="AA702" s="66"/>
      <c r="AB702" s="83"/>
      <c r="AC702" s="65"/>
      <c r="AD702" s="65"/>
      <c r="AE702" s="81"/>
      <c r="AF702" s="81"/>
      <c r="AG702" s="81"/>
    </row>
    <row r="703" spans="1:33" ht="45" customHeight="1">
      <c r="A703" s="76">
        <f t="shared" ref="A703:A709" si="773">+B702+1</f>
        <v>43585</v>
      </c>
      <c r="B703" s="76">
        <v>43587</v>
      </c>
      <c r="C703" s="77" t="s">
        <v>214</v>
      </c>
      <c r="D703" s="78">
        <v>68.150000000000006</v>
      </c>
      <c r="E703" s="79">
        <f t="shared" si="772"/>
        <v>12.948500000000001</v>
      </c>
      <c r="F703" s="79">
        <f t="shared" si="770"/>
        <v>81.098500000000001</v>
      </c>
      <c r="H703" s="130"/>
      <c r="I703" s="128"/>
      <c r="J703" s="129"/>
      <c r="K703" s="129"/>
      <c r="M703" s="127"/>
      <c r="N703" s="127"/>
      <c r="O703" s="116"/>
      <c r="P703" s="131"/>
      <c r="Q703" s="129"/>
      <c r="R703" s="129"/>
      <c r="S703" s="129"/>
      <c r="T703" s="76">
        <f t="shared" si="768"/>
        <v>43609</v>
      </c>
      <c r="U703" s="76">
        <f t="shared" si="768"/>
        <v>43612</v>
      </c>
      <c r="V703" s="77" t="s">
        <v>216</v>
      </c>
      <c r="W703" s="78">
        <v>62.859999999999992</v>
      </c>
      <c r="X703" s="79">
        <f t="shared" si="771"/>
        <v>11.943399999999999</v>
      </c>
      <c r="Y703" s="79">
        <f t="shared" si="769"/>
        <v>74.803399999999996</v>
      </c>
      <c r="AA703" s="66"/>
      <c r="AB703" s="83"/>
      <c r="AC703" s="65"/>
      <c r="AD703" s="65"/>
      <c r="AE703" s="81"/>
      <c r="AF703" s="81"/>
      <c r="AG703" s="81"/>
    </row>
    <row r="704" spans="1:33" ht="45" customHeight="1">
      <c r="A704" s="76">
        <f t="shared" si="773"/>
        <v>43588</v>
      </c>
      <c r="B704" s="76">
        <v>43591</v>
      </c>
      <c r="C704" s="77" t="s">
        <v>214</v>
      </c>
      <c r="D704" s="78">
        <v>68.8</v>
      </c>
      <c r="E704" s="79">
        <f t="shared" si="772"/>
        <v>13.071999999999999</v>
      </c>
      <c r="F704" s="79">
        <f t="shared" si="770"/>
        <v>81.872</v>
      </c>
      <c r="H704" s="130"/>
      <c r="I704" s="128"/>
      <c r="J704" s="129"/>
      <c r="K704" s="129"/>
      <c r="M704" s="127"/>
      <c r="N704" s="127"/>
      <c r="O704" s="116"/>
      <c r="P704" s="131"/>
      <c r="Q704" s="129"/>
      <c r="R704" s="129"/>
      <c r="S704" s="129"/>
      <c r="T704" s="76">
        <f t="shared" ref="T704:U706" si="774">+A711</f>
        <v>43613</v>
      </c>
      <c r="U704" s="76">
        <f t="shared" si="774"/>
        <v>43615</v>
      </c>
      <c r="V704" s="77" t="s">
        <v>216</v>
      </c>
      <c r="W704" s="78">
        <v>60.559999999999995</v>
      </c>
      <c r="X704" s="79">
        <f t="shared" si="771"/>
        <v>11.506399999999999</v>
      </c>
      <c r="Y704" s="79">
        <f t="shared" si="769"/>
        <v>72.066399999999987</v>
      </c>
      <c r="AA704" s="66"/>
      <c r="AB704" s="83"/>
      <c r="AC704" s="65"/>
      <c r="AD704" s="65"/>
      <c r="AE704" s="81"/>
      <c r="AF704" s="81"/>
      <c r="AG704" s="81"/>
    </row>
    <row r="705" spans="1:33" ht="45" customHeight="1">
      <c r="A705" s="76">
        <f t="shared" si="773"/>
        <v>43592</v>
      </c>
      <c r="B705" s="76">
        <v>43594</v>
      </c>
      <c r="C705" s="77" t="s">
        <v>214</v>
      </c>
      <c r="D705" s="78">
        <v>66.849999999999994</v>
      </c>
      <c r="E705" s="79">
        <f t="shared" si="772"/>
        <v>12.701499999999999</v>
      </c>
      <c r="F705" s="79">
        <f t="shared" si="770"/>
        <v>79.55149999999999</v>
      </c>
      <c r="H705" s="130"/>
      <c r="I705" s="128"/>
      <c r="J705" s="129"/>
      <c r="K705" s="129"/>
      <c r="M705" s="127"/>
      <c r="N705" s="127"/>
      <c r="O705" s="116"/>
      <c r="P705" s="131"/>
      <c r="Q705" s="129"/>
      <c r="R705" s="129"/>
      <c r="S705" s="129"/>
      <c r="T705" s="76">
        <f t="shared" si="774"/>
        <v>43616</v>
      </c>
      <c r="U705" s="76">
        <f t="shared" si="774"/>
        <v>43620</v>
      </c>
      <c r="V705" s="77" t="s">
        <v>216</v>
      </c>
      <c r="W705" s="78">
        <v>61.32</v>
      </c>
      <c r="X705" s="79">
        <f t="shared" si="771"/>
        <v>11.6508</v>
      </c>
      <c r="Y705" s="79">
        <f t="shared" si="769"/>
        <v>72.970799999999997</v>
      </c>
      <c r="AA705" s="66"/>
      <c r="AB705" s="83"/>
      <c r="AC705" s="65"/>
      <c r="AD705" s="65"/>
      <c r="AE705" s="81"/>
      <c r="AF705" s="81"/>
      <c r="AG705" s="81"/>
    </row>
    <row r="706" spans="1:33" ht="45" customHeight="1">
      <c r="A706" s="76">
        <f t="shared" si="773"/>
        <v>43595</v>
      </c>
      <c r="B706" s="76">
        <v>43598</v>
      </c>
      <c r="C706" s="77" t="s">
        <v>214</v>
      </c>
      <c r="D706" s="78">
        <v>66.37</v>
      </c>
      <c r="E706" s="79">
        <f t="shared" si="772"/>
        <v>12.610300000000001</v>
      </c>
      <c r="F706" s="79">
        <f t="shared" si="770"/>
        <v>78.9803</v>
      </c>
      <c r="H706" s="130"/>
      <c r="I706" s="128"/>
      <c r="J706" s="129"/>
      <c r="K706" s="129"/>
      <c r="M706" s="127"/>
      <c r="N706" s="127"/>
      <c r="O706" s="116"/>
      <c r="P706" s="131"/>
      <c r="Q706" s="129"/>
      <c r="R706" s="129"/>
      <c r="S706" s="129"/>
      <c r="T706" s="76">
        <f t="shared" si="774"/>
        <v>43621</v>
      </c>
      <c r="U706" s="76">
        <f t="shared" si="774"/>
        <v>43622</v>
      </c>
      <c r="V706" s="77" t="s">
        <v>216</v>
      </c>
      <c r="W706" s="78">
        <v>53.15</v>
      </c>
      <c r="X706" s="79">
        <f t="shared" si="771"/>
        <v>10.0985</v>
      </c>
      <c r="Y706" s="79">
        <f t="shared" ref="Y706:Y711" si="775">+W706+X706</f>
        <v>63.2485</v>
      </c>
      <c r="AA706" s="66"/>
      <c r="AB706" s="83"/>
      <c r="AC706" s="65"/>
      <c r="AD706" s="65"/>
      <c r="AE706" s="81"/>
      <c r="AF706" s="81"/>
      <c r="AG706" s="81"/>
    </row>
    <row r="707" spans="1:33" ht="45" customHeight="1">
      <c r="A707" s="76">
        <f t="shared" si="773"/>
        <v>43599</v>
      </c>
      <c r="B707" s="76">
        <v>43601</v>
      </c>
      <c r="C707" s="77" t="s">
        <v>214</v>
      </c>
      <c r="D707" s="78">
        <v>66.62</v>
      </c>
      <c r="E707" s="79">
        <f t="shared" si="772"/>
        <v>12.657800000000002</v>
      </c>
      <c r="F707" s="79">
        <f t="shared" ref="F707:F712" si="776">+D707+E707</f>
        <v>79.277800000000013</v>
      </c>
      <c r="H707" s="130"/>
      <c r="I707" s="128"/>
      <c r="J707" s="129"/>
      <c r="K707" s="129"/>
      <c r="M707" s="127"/>
      <c r="N707" s="127"/>
      <c r="O707" s="116"/>
      <c r="P707" s="131"/>
      <c r="Q707" s="129"/>
      <c r="R707" s="129"/>
      <c r="S707" s="129"/>
      <c r="T707" s="76">
        <f t="shared" ref="T707:U709" si="777">+A714</f>
        <v>43623</v>
      </c>
      <c r="U707" s="76">
        <f t="shared" si="777"/>
        <v>43626</v>
      </c>
      <c r="V707" s="77" t="s">
        <v>216</v>
      </c>
      <c r="W707" s="78">
        <v>52.5</v>
      </c>
      <c r="X707" s="79">
        <f t="shared" si="771"/>
        <v>9.9749999999999996</v>
      </c>
      <c r="Y707" s="79">
        <f t="shared" si="775"/>
        <v>62.475000000000001</v>
      </c>
      <c r="AA707" s="66"/>
      <c r="AB707" s="83"/>
      <c r="AC707" s="65"/>
      <c r="AD707" s="65"/>
      <c r="AE707" s="81"/>
      <c r="AF707" s="81"/>
      <c r="AG707" s="81"/>
    </row>
    <row r="708" spans="1:33" ht="45" customHeight="1">
      <c r="A708" s="76">
        <f t="shared" si="773"/>
        <v>43602</v>
      </c>
      <c r="B708" s="76">
        <v>43605</v>
      </c>
      <c r="C708" s="77" t="s">
        <v>214</v>
      </c>
      <c r="D708" s="78">
        <v>67.77</v>
      </c>
      <c r="E708" s="79">
        <f t="shared" si="772"/>
        <v>12.876299999999999</v>
      </c>
      <c r="F708" s="79">
        <f t="shared" si="776"/>
        <v>80.646299999999997</v>
      </c>
      <c r="H708" s="130"/>
      <c r="I708" s="128"/>
      <c r="J708" s="129"/>
      <c r="K708" s="129"/>
      <c r="M708" s="127"/>
      <c r="N708" s="127"/>
      <c r="O708" s="116"/>
      <c r="P708" s="131"/>
      <c r="Q708" s="129"/>
      <c r="R708" s="129"/>
      <c r="S708" s="129"/>
      <c r="T708" s="76">
        <f t="shared" si="777"/>
        <v>43627</v>
      </c>
      <c r="U708" s="76">
        <f t="shared" si="777"/>
        <v>43629</v>
      </c>
      <c r="V708" s="77" t="s">
        <v>216</v>
      </c>
      <c r="W708" s="78">
        <v>55.16</v>
      </c>
      <c r="X708" s="79">
        <f t="shared" ref="X708:X715" si="778">+W708*19%</f>
        <v>10.480399999999999</v>
      </c>
      <c r="Y708" s="79">
        <f t="shared" si="775"/>
        <v>65.6404</v>
      </c>
      <c r="AA708" s="66"/>
      <c r="AB708" s="83"/>
      <c r="AC708" s="65"/>
      <c r="AD708" s="65"/>
      <c r="AE708" s="81"/>
      <c r="AF708" s="81"/>
      <c r="AG708" s="81"/>
    </row>
    <row r="709" spans="1:33" ht="45" customHeight="1">
      <c r="A709" s="76">
        <f t="shared" si="773"/>
        <v>43606</v>
      </c>
      <c r="B709" s="76">
        <v>43608</v>
      </c>
      <c r="C709" s="77" t="s">
        <v>214</v>
      </c>
      <c r="D709" s="78">
        <v>68.209999999999994</v>
      </c>
      <c r="E709" s="79">
        <f t="shared" ref="E709:E715" si="779">+D709*19%</f>
        <v>12.959899999999999</v>
      </c>
      <c r="F709" s="79">
        <f t="shared" si="776"/>
        <v>81.169899999999998</v>
      </c>
      <c r="H709" s="130"/>
      <c r="I709" s="128"/>
      <c r="J709" s="129"/>
      <c r="K709" s="129"/>
      <c r="M709" s="127"/>
      <c r="N709" s="127"/>
      <c r="O709" s="116"/>
      <c r="P709" s="131"/>
      <c r="Q709" s="129"/>
      <c r="R709" s="129"/>
      <c r="S709" s="129"/>
      <c r="T709" s="76">
        <f t="shared" si="777"/>
        <v>43630</v>
      </c>
      <c r="U709" s="76">
        <f t="shared" si="777"/>
        <v>43633</v>
      </c>
      <c r="V709" s="77" t="s">
        <v>216</v>
      </c>
      <c r="W709" s="78">
        <v>51.839999999999996</v>
      </c>
      <c r="X709" s="79">
        <f t="shared" si="778"/>
        <v>9.8495999999999988</v>
      </c>
      <c r="Y709" s="79">
        <f t="shared" si="775"/>
        <v>61.689599999999999</v>
      </c>
      <c r="AA709" s="66"/>
      <c r="AB709" s="83"/>
      <c r="AC709" s="65"/>
      <c r="AD709" s="65"/>
      <c r="AE709" s="81"/>
      <c r="AF709" s="81"/>
      <c r="AG709" s="81"/>
    </row>
    <row r="710" spans="1:33" ht="45" customHeight="1">
      <c r="A710" s="76">
        <f t="shared" ref="A710:A717" si="780">+B709+1</f>
        <v>43609</v>
      </c>
      <c r="B710" s="76">
        <v>43612</v>
      </c>
      <c r="C710" s="77" t="s">
        <v>214</v>
      </c>
      <c r="D710" s="78">
        <v>66.989999999999995</v>
      </c>
      <c r="E710" s="79">
        <f t="shared" si="779"/>
        <v>12.7281</v>
      </c>
      <c r="F710" s="79">
        <f t="shared" si="776"/>
        <v>79.718099999999993</v>
      </c>
      <c r="H710" s="130"/>
      <c r="I710" s="128"/>
      <c r="J710" s="129"/>
      <c r="K710" s="129"/>
      <c r="M710" s="127"/>
      <c r="N710" s="127"/>
      <c r="O710" s="116"/>
      <c r="P710" s="131"/>
      <c r="Q710" s="129"/>
      <c r="R710" s="129"/>
      <c r="S710" s="129"/>
      <c r="T710" s="76">
        <f t="shared" ref="T710:U712" si="781">+A717</f>
        <v>43634</v>
      </c>
      <c r="U710" s="76">
        <f t="shared" si="781"/>
        <v>43636</v>
      </c>
      <c r="V710" s="77" t="s">
        <v>216</v>
      </c>
      <c r="W710" s="78">
        <v>53.879999999999995</v>
      </c>
      <c r="X710" s="79">
        <f t="shared" si="778"/>
        <v>10.2372</v>
      </c>
      <c r="Y710" s="79">
        <f t="shared" si="775"/>
        <v>64.117199999999997</v>
      </c>
      <c r="AA710" s="66"/>
      <c r="AB710" s="83"/>
      <c r="AC710" s="65"/>
      <c r="AD710" s="65"/>
      <c r="AE710" s="81"/>
      <c r="AF710" s="81"/>
      <c r="AG710" s="81"/>
    </row>
    <row r="711" spans="1:33" ht="45" customHeight="1">
      <c r="A711" s="76">
        <f t="shared" si="780"/>
        <v>43613</v>
      </c>
      <c r="B711" s="76">
        <v>43615</v>
      </c>
      <c r="C711" s="77" t="s">
        <v>214</v>
      </c>
      <c r="D711" s="78">
        <v>64.69</v>
      </c>
      <c r="E711" s="79">
        <f t="shared" si="779"/>
        <v>12.2911</v>
      </c>
      <c r="F711" s="79">
        <f t="shared" si="776"/>
        <v>76.981099999999998</v>
      </c>
      <c r="H711" s="130"/>
      <c r="I711" s="128"/>
      <c r="J711" s="129"/>
      <c r="K711" s="129"/>
      <c r="M711" s="127"/>
      <c r="N711" s="127"/>
      <c r="O711" s="116"/>
      <c r="P711" s="131"/>
      <c r="Q711" s="129"/>
      <c r="R711" s="129"/>
      <c r="S711" s="129"/>
      <c r="T711" s="76">
        <f t="shared" si="781"/>
        <v>43637</v>
      </c>
      <c r="U711" s="76">
        <f t="shared" si="781"/>
        <v>43641</v>
      </c>
      <c r="V711" s="77" t="s">
        <v>216</v>
      </c>
      <c r="W711" s="78">
        <v>53.69</v>
      </c>
      <c r="X711" s="79">
        <f t="shared" si="778"/>
        <v>10.2011</v>
      </c>
      <c r="Y711" s="79">
        <f t="shared" si="775"/>
        <v>63.891099999999994</v>
      </c>
      <c r="AA711" s="66"/>
      <c r="AB711" s="83"/>
      <c r="AC711" s="65"/>
      <c r="AD711" s="65"/>
      <c r="AE711" s="81"/>
      <c r="AF711" s="81"/>
      <c r="AG711" s="81"/>
    </row>
    <row r="712" spans="1:33" ht="45" customHeight="1">
      <c r="A712" s="76">
        <f t="shared" si="780"/>
        <v>43616</v>
      </c>
      <c r="B712" s="76">
        <v>43620</v>
      </c>
      <c r="C712" s="77" t="s">
        <v>214</v>
      </c>
      <c r="D712" s="78">
        <v>65.45</v>
      </c>
      <c r="E712" s="79">
        <f t="shared" si="779"/>
        <v>12.435500000000001</v>
      </c>
      <c r="F712" s="79">
        <f t="shared" si="776"/>
        <v>77.885500000000008</v>
      </c>
      <c r="H712" s="130"/>
      <c r="I712" s="128"/>
      <c r="J712" s="129"/>
      <c r="K712" s="129"/>
      <c r="M712" s="127"/>
      <c r="N712" s="127"/>
      <c r="O712" s="116"/>
      <c r="P712" s="131"/>
      <c r="Q712" s="129"/>
      <c r="R712" s="129"/>
      <c r="S712" s="129"/>
      <c r="T712" s="76">
        <f t="shared" si="781"/>
        <v>43642</v>
      </c>
      <c r="U712" s="76">
        <f t="shared" si="781"/>
        <v>43643</v>
      </c>
      <c r="V712" s="77" t="s">
        <v>216</v>
      </c>
      <c r="W712" s="78">
        <v>56.73</v>
      </c>
      <c r="X712" s="79">
        <f t="shared" si="778"/>
        <v>10.778699999999999</v>
      </c>
      <c r="Y712" s="79">
        <f t="shared" ref="Y712:Y717" si="782">+W712+X712</f>
        <v>67.50869999999999</v>
      </c>
      <c r="AA712" s="66"/>
      <c r="AB712" s="83"/>
      <c r="AC712" s="65"/>
      <c r="AD712" s="65"/>
      <c r="AE712" s="81"/>
      <c r="AF712" s="81"/>
      <c r="AG712" s="81"/>
    </row>
    <row r="713" spans="1:33" ht="45" customHeight="1">
      <c r="A713" s="76">
        <f t="shared" si="780"/>
        <v>43621</v>
      </c>
      <c r="B713" s="76">
        <v>43622</v>
      </c>
      <c r="C713" s="77" t="s">
        <v>214</v>
      </c>
      <c r="D713" s="78">
        <v>57.28</v>
      </c>
      <c r="E713" s="79">
        <f t="shared" si="779"/>
        <v>10.8832</v>
      </c>
      <c r="F713" s="79">
        <f t="shared" ref="F713:F718" si="783">+D713+E713</f>
        <v>68.163200000000003</v>
      </c>
      <c r="H713" s="130"/>
      <c r="I713" s="128"/>
      <c r="J713" s="129"/>
      <c r="K713" s="129"/>
      <c r="M713" s="127"/>
      <c r="N713" s="127"/>
      <c r="O713" s="116"/>
      <c r="P713" s="131"/>
      <c r="Q713" s="129"/>
      <c r="R713" s="129"/>
      <c r="S713" s="129"/>
      <c r="T713" s="76">
        <f t="shared" ref="T713:U715" si="784">+A720</f>
        <v>43644</v>
      </c>
      <c r="U713" s="76">
        <f t="shared" si="784"/>
        <v>43676</v>
      </c>
      <c r="V713" s="77" t="s">
        <v>216</v>
      </c>
      <c r="W713" s="78">
        <v>58.359999999999992</v>
      </c>
      <c r="X713" s="79">
        <f t="shared" si="778"/>
        <v>11.088399999999998</v>
      </c>
      <c r="Y713" s="79">
        <f t="shared" si="782"/>
        <v>69.448399999999992</v>
      </c>
      <c r="AA713" s="66"/>
      <c r="AB713" s="83"/>
      <c r="AC713" s="65"/>
      <c r="AD713" s="65"/>
      <c r="AE713" s="81"/>
      <c r="AF713" s="81"/>
      <c r="AG713" s="81"/>
    </row>
    <row r="714" spans="1:33" ht="45" customHeight="1">
      <c r="A714" s="76">
        <f t="shared" si="780"/>
        <v>43623</v>
      </c>
      <c r="B714" s="76">
        <v>43626</v>
      </c>
      <c r="C714" s="77" t="s">
        <v>214</v>
      </c>
      <c r="D714" s="78">
        <v>56.63</v>
      </c>
      <c r="E714" s="79">
        <f t="shared" si="779"/>
        <v>10.7597</v>
      </c>
      <c r="F714" s="79">
        <f t="shared" si="783"/>
        <v>67.389700000000005</v>
      </c>
      <c r="H714" s="130"/>
      <c r="I714" s="128"/>
      <c r="J714" s="129"/>
      <c r="K714" s="129"/>
      <c r="M714" s="127"/>
      <c r="N714" s="127"/>
      <c r="O714" s="116"/>
      <c r="P714" s="131"/>
      <c r="Q714" s="129"/>
      <c r="R714" s="129"/>
      <c r="S714" s="129"/>
      <c r="T714" s="76">
        <f t="shared" si="784"/>
        <v>43647</v>
      </c>
      <c r="U714" s="76">
        <f t="shared" si="784"/>
        <v>43648</v>
      </c>
      <c r="V714" s="77" t="s">
        <v>219</v>
      </c>
      <c r="W714" s="78">
        <v>59.599999999999994</v>
      </c>
      <c r="X714" s="79">
        <f t="shared" si="778"/>
        <v>11.324</v>
      </c>
      <c r="Y714" s="79">
        <f t="shared" si="782"/>
        <v>70.923999999999992</v>
      </c>
      <c r="AA714" s="66"/>
      <c r="AB714" s="83"/>
      <c r="AC714" s="65"/>
      <c r="AD714" s="65"/>
      <c r="AE714" s="81"/>
      <c r="AF714" s="81"/>
      <c r="AG714" s="81"/>
    </row>
    <row r="715" spans="1:33" ht="45" customHeight="1">
      <c r="A715" s="76">
        <f t="shared" si="780"/>
        <v>43627</v>
      </c>
      <c r="B715" s="76">
        <v>43629</v>
      </c>
      <c r="C715" s="77" t="s">
        <v>214</v>
      </c>
      <c r="D715" s="78">
        <v>59.29</v>
      </c>
      <c r="E715" s="79">
        <f t="shared" si="779"/>
        <v>11.2651</v>
      </c>
      <c r="F715" s="79">
        <f t="shared" si="783"/>
        <v>70.555099999999996</v>
      </c>
      <c r="H715" s="130"/>
      <c r="I715" s="128"/>
      <c r="J715" s="129"/>
      <c r="K715" s="129"/>
      <c r="M715" s="127"/>
      <c r="N715" s="127"/>
      <c r="O715" s="116"/>
      <c r="P715" s="131"/>
      <c r="Q715" s="129"/>
      <c r="R715" s="129"/>
      <c r="S715" s="129"/>
      <c r="T715" s="76">
        <f t="shared" si="784"/>
        <v>43649</v>
      </c>
      <c r="U715" s="76">
        <f t="shared" si="784"/>
        <v>43650</v>
      </c>
      <c r="V715" s="77" t="s">
        <v>219</v>
      </c>
      <c r="W715" s="78">
        <v>58.17</v>
      </c>
      <c r="X715" s="79">
        <f t="shared" si="778"/>
        <v>11.052300000000001</v>
      </c>
      <c r="Y715" s="79">
        <f t="shared" si="782"/>
        <v>69.222300000000004</v>
      </c>
      <c r="AA715" s="66"/>
      <c r="AB715" s="83"/>
      <c r="AC715" s="65"/>
      <c r="AD715" s="65"/>
      <c r="AE715" s="81"/>
      <c r="AF715" s="81"/>
      <c r="AG715" s="81"/>
    </row>
    <row r="716" spans="1:33" ht="41.25" customHeight="1">
      <c r="A716" s="76">
        <f t="shared" si="780"/>
        <v>43630</v>
      </c>
      <c r="B716" s="76">
        <v>43633</v>
      </c>
      <c r="C716" s="77" t="s">
        <v>214</v>
      </c>
      <c r="D716" s="78">
        <v>55.97</v>
      </c>
      <c r="E716" s="79">
        <f t="shared" ref="E716:E723" si="785">+D716*19%</f>
        <v>10.6343</v>
      </c>
      <c r="F716" s="79">
        <f t="shared" si="783"/>
        <v>66.604299999999995</v>
      </c>
      <c r="H716" s="130"/>
      <c r="I716" s="128"/>
      <c r="J716" s="129"/>
      <c r="K716" s="129"/>
      <c r="M716" s="127"/>
      <c r="N716" s="127"/>
      <c r="O716" s="116"/>
      <c r="P716" s="131"/>
      <c r="Q716" s="129"/>
      <c r="R716" s="129"/>
      <c r="S716" s="129"/>
      <c r="T716" s="76">
        <f t="shared" ref="T716:U718" si="786">+A723</f>
        <v>43651</v>
      </c>
      <c r="U716" s="76">
        <f t="shared" si="786"/>
        <v>43654</v>
      </c>
      <c r="V716" s="77" t="s">
        <v>219</v>
      </c>
      <c r="W716" s="78">
        <v>56.93</v>
      </c>
      <c r="X716" s="79">
        <f t="shared" ref="X716:X722" si="787">+W716*19%</f>
        <v>10.816700000000001</v>
      </c>
      <c r="Y716" s="79">
        <f t="shared" si="782"/>
        <v>67.746700000000004</v>
      </c>
      <c r="AA716" s="66"/>
      <c r="AB716" s="83"/>
      <c r="AC716" s="65"/>
      <c r="AD716" s="65"/>
      <c r="AE716" s="81"/>
      <c r="AF716" s="81"/>
      <c r="AG716" s="81"/>
    </row>
    <row r="717" spans="1:33" ht="41.25" customHeight="1">
      <c r="A717" s="76">
        <f t="shared" si="780"/>
        <v>43634</v>
      </c>
      <c r="B717" s="76">
        <v>43636</v>
      </c>
      <c r="C717" s="77" t="s">
        <v>214</v>
      </c>
      <c r="D717" s="78">
        <v>58.01</v>
      </c>
      <c r="E717" s="79">
        <f t="shared" si="785"/>
        <v>11.0219</v>
      </c>
      <c r="F717" s="79">
        <f t="shared" si="783"/>
        <v>69.031899999999993</v>
      </c>
      <c r="H717" s="130"/>
      <c r="I717" s="128"/>
      <c r="J717" s="129"/>
      <c r="K717" s="129"/>
      <c r="M717" s="127"/>
      <c r="N717" s="127"/>
      <c r="O717" s="116"/>
      <c r="P717" s="131"/>
      <c r="Q717" s="129"/>
      <c r="R717" s="129"/>
      <c r="S717" s="129"/>
      <c r="T717" s="76">
        <f t="shared" si="786"/>
        <v>43655</v>
      </c>
      <c r="U717" s="76">
        <f t="shared" si="786"/>
        <v>43657</v>
      </c>
      <c r="V717" s="77" t="s">
        <v>219</v>
      </c>
      <c r="W717" s="78">
        <v>57.34</v>
      </c>
      <c r="X717" s="79">
        <f t="shared" si="787"/>
        <v>10.894600000000001</v>
      </c>
      <c r="Y717" s="79">
        <f t="shared" si="782"/>
        <v>68.2346</v>
      </c>
      <c r="AA717" s="66"/>
      <c r="AB717" s="83"/>
      <c r="AC717" s="65"/>
      <c r="AD717" s="65"/>
      <c r="AE717" s="81"/>
      <c r="AF717" s="81"/>
      <c r="AG717" s="81"/>
    </row>
    <row r="718" spans="1:33" ht="41.25" customHeight="1">
      <c r="A718" s="76">
        <f>+B717+1</f>
        <v>43637</v>
      </c>
      <c r="B718" s="76">
        <v>43641</v>
      </c>
      <c r="C718" s="77" t="s">
        <v>214</v>
      </c>
      <c r="D718" s="78">
        <v>57.82</v>
      </c>
      <c r="E718" s="79">
        <f t="shared" si="785"/>
        <v>10.985799999999999</v>
      </c>
      <c r="F718" s="79">
        <f t="shared" si="783"/>
        <v>68.805800000000005</v>
      </c>
      <c r="H718" s="130"/>
      <c r="I718" s="128"/>
      <c r="J718" s="129"/>
      <c r="K718" s="129"/>
      <c r="M718" s="127"/>
      <c r="N718" s="127"/>
      <c r="O718" s="116" t="s">
        <v>0</v>
      </c>
      <c r="P718" s="131"/>
      <c r="Q718" s="129"/>
      <c r="R718" s="129"/>
      <c r="S718" s="129"/>
      <c r="T718" s="76">
        <f t="shared" si="786"/>
        <v>43658</v>
      </c>
      <c r="U718" s="76">
        <f t="shared" si="786"/>
        <v>43661</v>
      </c>
      <c r="V718" s="77" t="s">
        <v>219</v>
      </c>
      <c r="W718" s="78">
        <v>60.120000000000005</v>
      </c>
      <c r="X718" s="79">
        <f t="shared" si="787"/>
        <v>11.422800000000001</v>
      </c>
      <c r="Y718" s="79">
        <f t="shared" ref="Y718:Y723" si="788">+W718+X718</f>
        <v>71.5428</v>
      </c>
      <c r="AA718" s="66"/>
      <c r="AB718" s="83"/>
      <c r="AC718" s="65"/>
      <c r="AD718" s="65"/>
      <c r="AE718" s="81"/>
      <c r="AF718" s="81"/>
      <c r="AG718" s="81"/>
    </row>
    <row r="719" spans="1:33" ht="41.25" customHeight="1">
      <c r="A719" s="76">
        <f>+B718+1</f>
        <v>43642</v>
      </c>
      <c r="B719" s="76">
        <v>43643</v>
      </c>
      <c r="C719" s="77" t="s">
        <v>214</v>
      </c>
      <c r="D719" s="78">
        <v>60.86</v>
      </c>
      <c r="E719" s="79">
        <f t="shared" si="785"/>
        <v>11.5634</v>
      </c>
      <c r="F719" s="79">
        <f t="shared" ref="F719:F724" si="789">+D719+E719</f>
        <v>72.423400000000001</v>
      </c>
      <c r="H719" s="130"/>
      <c r="I719" s="128"/>
      <c r="J719" s="129"/>
      <c r="K719" s="129"/>
      <c r="M719" s="127"/>
      <c r="N719" s="127"/>
      <c r="O719" s="116"/>
      <c r="P719" s="131"/>
      <c r="Q719" s="129"/>
      <c r="R719" s="129"/>
      <c r="S719" s="129"/>
      <c r="T719" s="76">
        <f t="shared" ref="T719:U721" si="790">+A726</f>
        <v>43662</v>
      </c>
      <c r="U719" s="76">
        <f t="shared" si="790"/>
        <v>43664</v>
      </c>
      <c r="V719" s="77" t="s">
        <v>219</v>
      </c>
      <c r="W719" s="78">
        <v>59.83</v>
      </c>
      <c r="X719" s="79">
        <f t="shared" si="787"/>
        <v>11.367699999999999</v>
      </c>
      <c r="Y719" s="79">
        <f t="shared" si="788"/>
        <v>71.197699999999998</v>
      </c>
      <c r="AA719" s="66"/>
      <c r="AB719" s="83"/>
      <c r="AC719" s="65"/>
      <c r="AD719" s="65"/>
      <c r="AE719" s="81"/>
      <c r="AF719" s="81"/>
      <c r="AG719" s="81"/>
    </row>
    <row r="720" spans="1:33" ht="41.25" customHeight="1">
      <c r="A720" s="76">
        <f>+B719+1</f>
        <v>43644</v>
      </c>
      <c r="B720" s="76">
        <v>43676</v>
      </c>
      <c r="C720" s="77" t="s">
        <v>214</v>
      </c>
      <c r="D720" s="78">
        <v>62.489999999999995</v>
      </c>
      <c r="E720" s="79">
        <f t="shared" si="785"/>
        <v>11.873099999999999</v>
      </c>
      <c r="F720" s="79">
        <f t="shared" si="789"/>
        <v>74.363099999999989</v>
      </c>
      <c r="H720" s="130"/>
      <c r="I720" s="128"/>
      <c r="J720" s="129"/>
      <c r="K720" s="129"/>
      <c r="M720" s="127"/>
      <c r="N720" s="127"/>
      <c r="O720" s="116"/>
      <c r="P720" s="131"/>
      <c r="Q720" s="129"/>
      <c r="R720" s="129"/>
      <c r="S720" s="129"/>
      <c r="T720" s="76">
        <f t="shared" si="790"/>
        <v>43665</v>
      </c>
      <c r="U720" s="76">
        <f t="shared" si="790"/>
        <v>43668</v>
      </c>
      <c r="V720" s="77" t="s">
        <v>219</v>
      </c>
      <c r="W720" s="78">
        <v>56.769999999999996</v>
      </c>
      <c r="X720" s="79">
        <f t="shared" si="787"/>
        <v>10.786299999999999</v>
      </c>
      <c r="Y720" s="79">
        <f t="shared" si="788"/>
        <v>67.556299999999993</v>
      </c>
      <c r="AA720" s="66"/>
      <c r="AB720" s="83"/>
      <c r="AC720" s="65"/>
      <c r="AD720" s="65"/>
      <c r="AE720" s="81"/>
      <c r="AF720" s="81"/>
      <c r="AG720" s="81"/>
    </row>
    <row r="721" spans="1:33" ht="41.25" customHeight="1">
      <c r="A721" s="76">
        <v>43647</v>
      </c>
      <c r="B721" s="76">
        <v>43648</v>
      </c>
      <c r="C721" s="77" t="s">
        <v>218</v>
      </c>
      <c r="D721" s="78">
        <v>62.489999999999995</v>
      </c>
      <c r="E721" s="79">
        <f t="shared" si="785"/>
        <v>11.873099999999999</v>
      </c>
      <c r="F721" s="79">
        <f t="shared" si="789"/>
        <v>74.363099999999989</v>
      </c>
      <c r="H721" s="130"/>
      <c r="I721" s="128"/>
      <c r="J721" s="129"/>
      <c r="K721" s="129"/>
      <c r="M721" s="127"/>
      <c r="N721" s="127"/>
      <c r="O721" s="116"/>
      <c r="P721" s="131"/>
      <c r="Q721" s="129"/>
      <c r="R721" s="129"/>
      <c r="S721" s="129"/>
      <c r="T721" s="76">
        <f t="shared" si="790"/>
        <v>43669</v>
      </c>
      <c r="U721" s="76">
        <f t="shared" si="790"/>
        <v>43671</v>
      </c>
      <c r="V721" s="77" t="s">
        <v>219</v>
      </c>
      <c r="W721" s="78">
        <v>55.58</v>
      </c>
      <c r="X721" s="79">
        <f t="shared" si="787"/>
        <v>10.5602</v>
      </c>
      <c r="Y721" s="79">
        <f t="shared" si="788"/>
        <v>66.140199999999993</v>
      </c>
      <c r="AA721" s="66"/>
      <c r="AB721" s="83"/>
      <c r="AC721" s="65"/>
      <c r="AD721" s="65"/>
      <c r="AE721" s="81"/>
      <c r="AF721" s="81"/>
      <c r="AG721" s="81"/>
    </row>
    <row r="722" spans="1:33" ht="41.25" customHeight="1">
      <c r="A722" s="76">
        <f t="shared" ref="A722:A728" si="791">+B721+1</f>
        <v>43649</v>
      </c>
      <c r="B722" s="76">
        <v>43650</v>
      </c>
      <c r="C722" s="77" t="s">
        <v>218</v>
      </c>
      <c r="D722" s="78">
        <v>61.06</v>
      </c>
      <c r="E722" s="79">
        <f t="shared" si="785"/>
        <v>11.6014</v>
      </c>
      <c r="F722" s="79">
        <f t="shared" si="789"/>
        <v>72.6614</v>
      </c>
      <c r="H722" s="130"/>
      <c r="I722" s="128"/>
      <c r="J722" s="129"/>
      <c r="K722" s="129"/>
      <c r="M722" s="127"/>
      <c r="N722" s="127"/>
      <c r="O722" s="116"/>
      <c r="P722" s="131"/>
      <c r="Q722" s="129"/>
      <c r="R722" s="129"/>
      <c r="S722" s="129"/>
      <c r="T722" s="76">
        <f t="shared" ref="T722:U724" si="792">+A729</f>
        <v>43672</v>
      </c>
      <c r="U722" s="76">
        <f t="shared" si="792"/>
        <v>43675</v>
      </c>
      <c r="V722" s="77" t="s">
        <v>219</v>
      </c>
      <c r="W722" s="78">
        <v>56.29</v>
      </c>
      <c r="X722" s="79">
        <f t="shared" si="787"/>
        <v>10.6951</v>
      </c>
      <c r="Y722" s="79">
        <f t="shared" si="788"/>
        <v>66.985100000000003</v>
      </c>
      <c r="AA722" s="66"/>
      <c r="AB722" s="83"/>
      <c r="AC722" s="65"/>
      <c r="AD722" s="65"/>
      <c r="AE722" s="81"/>
      <c r="AF722" s="81"/>
      <c r="AG722" s="81"/>
    </row>
    <row r="723" spans="1:33" ht="41.25" customHeight="1">
      <c r="A723" s="76">
        <f t="shared" si="791"/>
        <v>43651</v>
      </c>
      <c r="B723" s="76">
        <v>43654</v>
      </c>
      <c r="C723" s="77" t="s">
        <v>218</v>
      </c>
      <c r="D723" s="78">
        <v>59.82</v>
      </c>
      <c r="E723" s="79">
        <f t="shared" si="785"/>
        <v>11.3658</v>
      </c>
      <c r="F723" s="79">
        <f t="shared" si="789"/>
        <v>71.1858</v>
      </c>
      <c r="H723" s="130"/>
      <c r="I723" s="128"/>
      <c r="J723" s="129"/>
      <c r="K723" s="129"/>
      <c r="M723" s="127"/>
      <c r="N723" s="127"/>
      <c r="O723" s="116"/>
      <c r="P723" s="131"/>
      <c r="Q723" s="129"/>
      <c r="R723" s="129"/>
      <c r="S723" s="129"/>
      <c r="T723" s="76">
        <f t="shared" si="792"/>
        <v>43676</v>
      </c>
      <c r="U723" s="76">
        <f t="shared" si="792"/>
        <v>43678</v>
      </c>
      <c r="V723" s="77" t="s">
        <v>219</v>
      </c>
      <c r="W723" s="78">
        <v>56.57</v>
      </c>
      <c r="X723" s="79">
        <f t="shared" ref="X723:X729" si="793">+W723*19%</f>
        <v>10.7483</v>
      </c>
      <c r="Y723" s="79">
        <f t="shared" si="788"/>
        <v>67.318299999999994</v>
      </c>
      <c r="AA723" s="66"/>
      <c r="AB723" s="83"/>
      <c r="AC723" s="65"/>
      <c r="AD723" s="65"/>
      <c r="AE723" s="81"/>
      <c r="AF723" s="81"/>
      <c r="AG723" s="81"/>
    </row>
    <row r="724" spans="1:33" ht="41.25" customHeight="1">
      <c r="A724" s="76">
        <f t="shared" si="791"/>
        <v>43655</v>
      </c>
      <c r="B724" s="76">
        <v>43657</v>
      </c>
      <c r="C724" s="77" t="s">
        <v>218</v>
      </c>
      <c r="D724" s="78">
        <v>60.230000000000004</v>
      </c>
      <c r="E724" s="79">
        <f t="shared" ref="E724:E730" si="794">+D724*19%</f>
        <v>11.443700000000002</v>
      </c>
      <c r="F724" s="79">
        <f t="shared" si="789"/>
        <v>71.673700000000011</v>
      </c>
      <c r="H724" s="130"/>
      <c r="I724" s="128"/>
      <c r="J724" s="129"/>
      <c r="K724" s="129"/>
      <c r="M724" s="127"/>
      <c r="N724" s="127"/>
      <c r="O724" s="116"/>
      <c r="P724" s="131"/>
      <c r="Q724" s="129"/>
      <c r="R724" s="129"/>
      <c r="S724" s="129"/>
      <c r="T724" s="76">
        <f t="shared" si="792"/>
        <v>43679</v>
      </c>
      <c r="U724" s="76">
        <f t="shared" si="792"/>
        <v>43682</v>
      </c>
      <c r="V724" s="77" t="s">
        <v>219</v>
      </c>
      <c r="W724" s="78">
        <v>58.28</v>
      </c>
      <c r="X724" s="79">
        <f t="shared" si="793"/>
        <v>11.0732</v>
      </c>
      <c r="Y724" s="79">
        <f t="shared" ref="Y724:Y729" si="795">+W724+X724</f>
        <v>69.353200000000001</v>
      </c>
      <c r="AA724" s="66"/>
      <c r="AB724" s="83"/>
      <c r="AC724" s="65"/>
      <c r="AD724" s="65"/>
      <c r="AE724" s="81"/>
      <c r="AF724" s="81"/>
      <c r="AG724" s="81"/>
    </row>
    <row r="725" spans="1:33" ht="41.25" customHeight="1">
      <c r="A725" s="76">
        <f t="shared" si="791"/>
        <v>43658</v>
      </c>
      <c r="B725" s="76">
        <v>43661</v>
      </c>
      <c r="C725" s="77" t="s">
        <v>218</v>
      </c>
      <c r="D725" s="78">
        <v>63.010000000000005</v>
      </c>
      <c r="E725" s="79">
        <f t="shared" si="794"/>
        <v>11.971900000000002</v>
      </c>
      <c r="F725" s="79">
        <f t="shared" ref="F725:F730" si="796">+D725+E725</f>
        <v>74.98190000000001</v>
      </c>
      <c r="H725" s="130"/>
      <c r="I725" s="128"/>
      <c r="J725" s="129"/>
      <c r="K725" s="129"/>
      <c r="M725" s="127"/>
      <c r="N725" s="127"/>
      <c r="O725" s="116"/>
      <c r="P725" s="131"/>
      <c r="Q725" s="129"/>
      <c r="R725" s="129"/>
      <c r="S725" s="129"/>
      <c r="T725" s="76">
        <f t="shared" ref="T725:U727" si="797">+A732</f>
        <v>43683</v>
      </c>
      <c r="U725" s="76">
        <f t="shared" si="797"/>
        <v>43685</v>
      </c>
      <c r="V725" s="77" t="s">
        <v>219</v>
      </c>
      <c r="W725" s="78">
        <v>55</v>
      </c>
      <c r="X725" s="79">
        <f t="shared" si="793"/>
        <v>10.45</v>
      </c>
      <c r="Y725" s="79">
        <f t="shared" si="795"/>
        <v>65.45</v>
      </c>
      <c r="AA725" s="66"/>
      <c r="AB725" s="83"/>
      <c r="AC725" s="65"/>
      <c r="AD725" s="65"/>
      <c r="AE725" s="81"/>
      <c r="AF725" s="81"/>
      <c r="AG725" s="81"/>
    </row>
    <row r="726" spans="1:33" ht="41.25" customHeight="1">
      <c r="A726" s="76">
        <f t="shared" si="791"/>
        <v>43662</v>
      </c>
      <c r="B726" s="76">
        <v>43664</v>
      </c>
      <c r="C726" s="77" t="s">
        <v>218</v>
      </c>
      <c r="D726" s="78">
        <v>62.72</v>
      </c>
      <c r="E726" s="79">
        <f t="shared" si="794"/>
        <v>11.9168</v>
      </c>
      <c r="F726" s="79">
        <f t="shared" si="796"/>
        <v>74.636799999999994</v>
      </c>
      <c r="H726" s="130"/>
      <c r="I726" s="128"/>
      <c r="J726" s="129"/>
      <c r="K726" s="129"/>
      <c r="M726" s="127"/>
      <c r="N726" s="127"/>
      <c r="O726" s="116"/>
      <c r="P726" s="131"/>
      <c r="Q726" s="129"/>
      <c r="R726" s="129"/>
      <c r="S726" s="129"/>
      <c r="T726" s="76">
        <f t="shared" si="797"/>
        <v>43686</v>
      </c>
      <c r="U726" s="76">
        <f t="shared" si="797"/>
        <v>43689</v>
      </c>
      <c r="V726" s="77" t="s">
        <v>219</v>
      </c>
      <c r="W726" s="78">
        <v>49.339999999999996</v>
      </c>
      <c r="X726" s="79">
        <f t="shared" si="793"/>
        <v>9.3745999999999992</v>
      </c>
      <c r="Y726" s="79">
        <f t="shared" si="795"/>
        <v>58.714599999999997</v>
      </c>
      <c r="AA726" s="66"/>
      <c r="AB726" s="83"/>
      <c r="AC726" s="65"/>
      <c r="AD726" s="65"/>
      <c r="AE726" s="81"/>
      <c r="AF726" s="81"/>
      <c r="AG726" s="81"/>
    </row>
    <row r="727" spans="1:33" ht="41.25" customHeight="1">
      <c r="A727" s="76">
        <f t="shared" si="791"/>
        <v>43665</v>
      </c>
      <c r="B727" s="76">
        <v>43668</v>
      </c>
      <c r="C727" s="77" t="s">
        <v>218</v>
      </c>
      <c r="D727" s="78">
        <v>59.66</v>
      </c>
      <c r="E727" s="79">
        <f t="shared" si="794"/>
        <v>11.3354</v>
      </c>
      <c r="F727" s="79">
        <f t="shared" si="796"/>
        <v>70.995399999999989</v>
      </c>
      <c r="H727" s="130"/>
      <c r="I727" s="128"/>
      <c r="J727" s="129"/>
      <c r="K727" s="129"/>
      <c r="M727" s="127"/>
      <c r="N727" s="127"/>
      <c r="O727" s="116"/>
      <c r="P727" s="131"/>
      <c r="Q727" s="129"/>
      <c r="R727" s="129"/>
      <c r="S727" s="129"/>
      <c r="T727" s="76">
        <f t="shared" si="797"/>
        <v>43690</v>
      </c>
      <c r="U727" s="76">
        <f t="shared" si="797"/>
        <v>43692</v>
      </c>
      <c r="V727" s="77" t="s">
        <v>219</v>
      </c>
      <c r="W727" s="78">
        <v>51.64</v>
      </c>
      <c r="X727" s="79">
        <f t="shared" si="793"/>
        <v>9.8116000000000003</v>
      </c>
      <c r="Y727" s="79">
        <f t="shared" si="795"/>
        <v>61.451599999999999</v>
      </c>
      <c r="AA727" s="66"/>
      <c r="AB727" s="83"/>
      <c r="AC727" s="65"/>
      <c r="AD727" s="65"/>
      <c r="AE727" s="81"/>
      <c r="AF727" s="81"/>
      <c r="AG727" s="81"/>
    </row>
    <row r="728" spans="1:33" ht="41.25" customHeight="1">
      <c r="A728" s="76">
        <f t="shared" si="791"/>
        <v>43669</v>
      </c>
      <c r="B728" s="76">
        <v>43671</v>
      </c>
      <c r="C728" s="77" t="s">
        <v>218</v>
      </c>
      <c r="D728" s="78">
        <v>58.47</v>
      </c>
      <c r="E728" s="79">
        <f t="shared" si="794"/>
        <v>11.109299999999999</v>
      </c>
      <c r="F728" s="79">
        <f t="shared" si="796"/>
        <v>69.579300000000003</v>
      </c>
      <c r="H728" s="130"/>
      <c r="I728" s="128"/>
      <c r="J728" s="129"/>
      <c r="K728" s="129"/>
      <c r="M728" s="127"/>
      <c r="N728" s="127"/>
      <c r="O728" s="116"/>
      <c r="P728" s="131"/>
      <c r="Q728" s="129"/>
      <c r="R728" s="129"/>
      <c r="S728" s="129"/>
      <c r="T728" s="76">
        <f t="shared" ref="T728:U730" si="798">+A735</f>
        <v>43693</v>
      </c>
      <c r="U728" s="76">
        <f t="shared" si="798"/>
        <v>43697</v>
      </c>
      <c r="V728" s="77" t="s">
        <v>219</v>
      </c>
      <c r="W728" s="78">
        <v>52.589999999999996</v>
      </c>
      <c r="X728" s="79">
        <f t="shared" si="793"/>
        <v>9.9920999999999989</v>
      </c>
      <c r="Y728" s="79">
        <f t="shared" si="795"/>
        <v>62.582099999999997</v>
      </c>
      <c r="AA728" s="66"/>
      <c r="AB728" s="83"/>
      <c r="AC728" s="65"/>
      <c r="AD728" s="65"/>
      <c r="AE728" s="81"/>
      <c r="AF728" s="81"/>
      <c r="AG728" s="81"/>
    </row>
    <row r="729" spans="1:33" ht="41.25" customHeight="1">
      <c r="A729" s="76">
        <f t="shared" ref="A729:A735" si="799">+B728+1</f>
        <v>43672</v>
      </c>
      <c r="B729" s="76">
        <v>43675</v>
      </c>
      <c r="C729" s="77" t="s">
        <v>218</v>
      </c>
      <c r="D729" s="78">
        <v>59.18</v>
      </c>
      <c r="E729" s="79">
        <f t="shared" si="794"/>
        <v>11.244199999999999</v>
      </c>
      <c r="F729" s="79">
        <f t="shared" si="796"/>
        <v>70.424199999999999</v>
      </c>
      <c r="H729" s="130"/>
      <c r="I729" s="128"/>
      <c r="J729" s="129"/>
      <c r="K729" s="129"/>
      <c r="M729" s="127"/>
      <c r="N729" s="127"/>
      <c r="O729" s="116"/>
      <c r="P729" s="131"/>
      <c r="Q729" s="129"/>
      <c r="R729" s="129"/>
      <c r="S729" s="129"/>
      <c r="T729" s="76">
        <f t="shared" si="798"/>
        <v>43698</v>
      </c>
      <c r="U729" s="76">
        <f t="shared" si="798"/>
        <v>43699</v>
      </c>
      <c r="V729" s="77" t="s">
        <v>219</v>
      </c>
      <c r="W729" s="78">
        <v>52.85</v>
      </c>
      <c r="X729" s="79">
        <f t="shared" si="793"/>
        <v>10.041500000000001</v>
      </c>
      <c r="Y729" s="79">
        <f t="shared" si="795"/>
        <v>62.891500000000001</v>
      </c>
      <c r="AA729" s="66"/>
      <c r="AB729" s="83"/>
      <c r="AC729" s="65"/>
      <c r="AD729" s="65"/>
      <c r="AE729" s="81"/>
      <c r="AF729" s="81"/>
      <c r="AG729" s="81"/>
    </row>
    <row r="730" spans="1:33" ht="41.25" customHeight="1">
      <c r="A730" s="76">
        <f t="shared" si="799"/>
        <v>43676</v>
      </c>
      <c r="B730" s="76">
        <v>43678</v>
      </c>
      <c r="C730" s="77" t="s">
        <v>218</v>
      </c>
      <c r="D730" s="78">
        <v>59.46</v>
      </c>
      <c r="E730" s="79">
        <f t="shared" si="794"/>
        <v>11.2974</v>
      </c>
      <c r="F730" s="79">
        <f t="shared" si="796"/>
        <v>70.757400000000004</v>
      </c>
      <c r="H730" s="130"/>
      <c r="I730" s="128"/>
      <c r="J730" s="129"/>
      <c r="K730" s="129"/>
      <c r="M730" s="127"/>
      <c r="N730" s="127"/>
      <c r="O730" s="116"/>
      <c r="P730" s="131"/>
      <c r="Q730" s="129"/>
      <c r="R730" s="129"/>
      <c r="S730" s="129"/>
      <c r="T730" s="76">
        <f t="shared" si="798"/>
        <v>43700</v>
      </c>
      <c r="U730" s="76">
        <f t="shared" si="798"/>
        <v>43703</v>
      </c>
      <c r="V730" s="77" t="s">
        <v>219</v>
      </c>
      <c r="W730" s="78">
        <v>53.41</v>
      </c>
      <c r="X730" s="79">
        <f t="shared" ref="X730:X736" si="800">+W730*19%</f>
        <v>10.1479</v>
      </c>
      <c r="Y730" s="79">
        <f t="shared" ref="Y730:Y735" si="801">+W730+X730</f>
        <v>63.557899999999997</v>
      </c>
      <c r="AA730" s="66"/>
      <c r="AB730" s="83"/>
      <c r="AC730" s="65"/>
      <c r="AD730" s="65"/>
      <c r="AE730" s="81"/>
      <c r="AF730" s="81"/>
      <c r="AG730" s="81"/>
    </row>
    <row r="731" spans="1:33" ht="41.25" customHeight="1">
      <c r="A731" s="76">
        <f t="shared" si="799"/>
        <v>43679</v>
      </c>
      <c r="B731" s="76">
        <v>43682</v>
      </c>
      <c r="C731" s="77" t="s">
        <v>218</v>
      </c>
      <c r="D731" s="78">
        <v>61.17</v>
      </c>
      <c r="E731" s="79">
        <f t="shared" ref="E731:E737" si="802">+D731*19%</f>
        <v>11.622300000000001</v>
      </c>
      <c r="F731" s="79">
        <f t="shared" ref="F731:F736" si="803">+D731+E731</f>
        <v>72.792299999999997</v>
      </c>
      <c r="H731" s="130"/>
      <c r="I731" s="128"/>
      <c r="J731" s="129"/>
      <c r="K731" s="129"/>
      <c r="M731" s="127"/>
      <c r="N731" s="127"/>
      <c r="O731" s="116"/>
      <c r="P731" s="131"/>
      <c r="Q731" s="129"/>
      <c r="R731" s="129"/>
      <c r="S731" s="129"/>
      <c r="T731" s="76">
        <f t="shared" ref="T731:U733" si="804">+A738</f>
        <v>43704</v>
      </c>
      <c r="U731" s="76">
        <f t="shared" si="804"/>
        <v>43706</v>
      </c>
      <c r="V731" s="77" t="s">
        <v>219</v>
      </c>
      <c r="W731" s="78">
        <v>52.45</v>
      </c>
      <c r="X731" s="79">
        <f t="shared" si="800"/>
        <v>9.9655000000000005</v>
      </c>
      <c r="Y731" s="79">
        <f t="shared" si="801"/>
        <v>62.415500000000002</v>
      </c>
      <c r="AA731" s="66"/>
      <c r="AB731" s="83"/>
      <c r="AC731" s="65"/>
      <c r="AD731" s="65"/>
      <c r="AE731" s="81"/>
      <c r="AF731" s="81"/>
      <c r="AG731" s="81"/>
    </row>
    <row r="732" spans="1:33" ht="41.25" customHeight="1">
      <c r="A732" s="76">
        <f t="shared" si="799"/>
        <v>43683</v>
      </c>
      <c r="B732" s="76">
        <v>43685</v>
      </c>
      <c r="C732" s="77" t="s">
        <v>218</v>
      </c>
      <c r="D732" s="78">
        <v>57.89</v>
      </c>
      <c r="E732" s="79">
        <f t="shared" si="802"/>
        <v>10.9991</v>
      </c>
      <c r="F732" s="79">
        <f t="shared" si="803"/>
        <v>68.889099999999999</v>
      </c>
      <c r="H732" s="130"/>
      <c r="I732" s="128"/>
      <c r="J732" s="129"/>
      <c r="K732" s="129"/>
      <c r="M732" s="127"/>
      <c r="N732" s="127"/>
      <c r="O732" s="116"/>
      <c r="P732" s="131"/>
      <c r="Q732" s="129"/>
      <c r="R732" s="129"/>
      <c r="S732" s="129"/>
      <c r="T732" s="76">
        <f t="shared" si="804"/>
        <v>43707</v>
      </c>
      <c r="U732" s="76">
        <f t="shared" si="804"/>
        <v>43710</v>
      </c>
      <c r="V732" s="77" t="s">
        <v>219</v>
      </c>
      <c r="W732" s="78">
        <v>53.6</v>
      </c>
      <c r="X732" s="79">
        <f t="shared" si="800"/>
        <v>10.184000000000001</v>
      </c>
      <c r="Y732" s="79">
        <f t="shared" si="801"/>
        <v>63.784000000000006</v>
      </c>
      <c r="AA732" s="66"/>
      <c r="AB732" s="83"/>
      <c r="AC732" s="65"/>
      <c r="AD732" s="65"/>
      <c r="AE732" s="81"/>
      <c r="AF732" s="81"/>
      <c r="AG732" s="81"/>
    </row>
    <row r="733" spans="1:33" ht="41.25" customHeight="1">
      <c r="A733" s="76">
        <f t="shared" si="799"/>
        <v>43686</v>
      </c>
      <c r="B733" s="76">
        <v>43689</v>
      </c>
      <c r="C733" s="77" t="s">
        <v>218</v>
      </c>
      <c r="D733" s="78">
        <v>52.23</v>
      </c>
      <c r="E733" s="79">
        <f t="shared" si="802"/>
        <v>9.9237000000000002</v>
      </c>
      <c r="F733" s="79">
        <f t="shared" si="803"/>
        <v>62.153700000000001</v>
      </c>
      <c r="H733" s="130"/>
      <c r="I733" s="128"/>
      <c r="J733" s="129"/>
      <c r="K733" s="129"/>
      <c r="M733" s="127"/>
      <c r="N733" s="127"/>
      <c r="O733" s="116" t="s">
        <v>0</v>
      </c>
      <c r="P733" s="131"/>
      <c r="Q733" s="129"/>
      <c r="R733" s="129"/>
      <c r="S733" s="129"/>
      <c r="T733" s="76">
        <f t="shared" si="804"/>
        <v>43711</v>
      </c>
      <c r="U733" s="76">
        <f t="shared" si="804"/>
        <v>43713</v>
      </c>
      <c r="V733" s="77" t="s">
        <v>219</v>
      </c>
      <c r="W733" s="78">
        <v>53.54</v>
      </c>
      <c r="X733" s="79">
        <f t="shared" si="800"/>
        <v>10.172599999999999</v>
      </c>
      <c r="Y733" s="79">
        <f t="shared" si="801"/>
        <v>63.712599999999995</v>
      </c>
      <c r="AA733" s="66"/>
      <c r="AB733" s="83"/>
      <c r="AC733" s="65"/>
      <c r="AD733" s="65"/>
      <c r="AE733" s="81"/>
      <c r="AF733" s="81"/>
      <c r="AG733" s="81"/>
    </row>
    <row r="734" spans="1:33" ht="41.25" customHeight="1">
      <c r="A734" s="76">
        <f t="shared" si="799"/>
        <v>43690</v>
      </c>
      <c r="B734" s="76">
        <v>43692</v>
      </c>
      <c r="C734" s="77" t="s">
        <v>218</v>
      </c>
      <c r="D734" s="78">
        <v>54.53</v>
      </c>
      <c r="E734" s="79">
        <f t="shared" si="802"/>
        <v>10.3607</v>
      </c>
      <c r="F734" s="79">
        <f t="shared" si="803"/>
        <v>64.890699999999995</v>
      </c>
      <c r="H734" s="130"/>
      <c r="I734" s="128"/>
      <c r="J734" s="129"/>
      <c r="K734" s="129"/>
      <c r="M734" s="127"/>
      <c r="N734" s="127"/>
      <c r="O734" s="116" t="s">
        <v>0</v>
      </c>
      <c r="P734" s="131"/>
      <c r="Q734" s="129"/>
      <c r="R734" s="129"/>
      <c r="S734" s="129"/>
      <c r="T734" s="76">
        <f t="shared" ref="T734:U736" si="805">+A741</f>
        <v>43714</v>
      </c>
      <c r="U734" s="76">
        <f t="shared" si="805"/>
        <v>43717</v>
      </c>
      <c r="V734" s="77" t="s">
        <v>219</v>
      </c>
      <c r="W734" s="78">
        <v>53.6</v>
      </c>
      <c r="X734" s="79">
        <f t="shared" si="800"/>
        <v>10.184000000000001</v>
      </c>
      <c r="Y734" s="79">
        <f t="shared" si="801"/>
        <v>63.784000000000006</v>
      </c>
      <c r="AA734" s="66"/>
      <c r="AB734" s="83"/>
      <c r="AC734" s="65"/>
      <c r="AD734" s="65"/>
      <c r="AE734" s="81"/>
      <c r="AF734" s="81"/>
      <c r="AG734" s="81"/>
    </row>
    <row r="735" spans="1:33" ht="41.25" customHeight="1">
      <c r="A735" s="76">
        <f t="shared" si="799"/>
        <v>43693</v>
      </c>
      <c r="B735" s="76">
        <v>43697</v>
      </c>
      <c r="C735" s="77" t="s">
        <v>218</v>
      </c>
      <c r="D735" s="78">
        <v>55.48</v>
      </c>
      <c r="E735" s="79">
        <f t="shared" si="802"/>
        <v>10.5412</v>
      </c>
      <c r="F735" s="79">
        <f t="shared" si="803"/>
        <v>66.021199999999993</v>
      </c>
      <c r="H735" s="130"/>
      <c r="I735" s="128"/>
      <c r="J735" s="129"/>
      <c r="K735" s="129"/>
      <c r="M735" s="127"/>
      <c r="N735" s="127"/>
      <c r="O735" s="116"/>
      <c r="P735" s="131"/>
      <c r="Q735" s="129"/>
      <c r="R735" s="129"/>
      <c r="S735" s="129"/>
      <c r="T735" s="76">
        <f t="shared" si="805"/>
        <v>43718</v>
      </c>
      <c r="U735" s="76">
        <f t="shared" si="805"/>
        <v>43720</v>
      </c>
      <c r="V735" s="77" t="s">
        <v>219</v>
      </c>
      <c r="W735" s="78">
        <v>54.65</v>
      </c>
      <c r="X735" s="79">
        <f t="shared" si="800"/>
        <v>10.3835</v>
      </c>
      <c r="Y735" s="79">
        <f t="shared" si="801"/>
        <v>65.033500000000004</v>
      </c>
      <c r="AA735" s="66"/>
      <c r="AB735" s="83"/>
      <c r="AC735" s="65"/>
      <c r="AD735" s="65"/>
      <c r="AE735" s="81"/>
      <c r="AF735" s="81"/>
      <c r="AG735" s="81"/>
    </row>
    <row r="736" spans="1:33" ht="41.25" customHeight="1">
      <c r="A736" s="76">
        <f t="shared" ref="A736:A741" si="806">+B735+1</f>
        <v>43698</v>
      </c>
      <c r="B736" s="76">
        <v>43699</v>
      </c>
      <c r="C736" s="77" t="s">
        <v>218</v>
      </c>
      <c r="D736" s="78">
        <v>55.74</v>
      </c>
      <c r="E736" s="79">
        <f t="shared" si="802"/>
        <v>10.5906</v>
      </c>
      <c r="F736" s="79">
        <f t="shared" si="803"/>
        <v>66.330600000000004</v>
      </c>
      <c r="H736" s="130"/>
      <c r="I736" s="128"/>
      <c r="J736" s="129"/>
      <c r="K736" s="129"/>
      <c r="M736" s="127"/>
      <c r="N736" s="127"/>
      <c r="O736" s="116"/>
      <c r="P736" s="131"/>
      <c r="Q736" s="129"/>
      <c r="R736" s="129"/>
      <c r="S736" s="129"/>
      <c r="T736" s="76">
        <f t="shared" si="805"/>
        <v>43721</v>
      </c>
      <c r="U736" s="76">
        <f t="shared" si="805"/>
        <v>43724</v>
      </c>
      <c r="V736" s="77" t="s">
        <v>219</v>
      </c>
      <c r="W736" s="78">
        <v>53.92</v>
      </c>
      <c r="X736" s="79">
        <f t="shared" si="800"/>
        <v>10.2448</v>
      </c>
      <c r="Y736" s="79">
        <f>+W736+X736</f>
        <v>64.1648</v>
      </c>
      <c r="AA736" s="66"/>
      <c r="AB736" s="83"/>
      <c r="AC736" s="65"/>
      <c r="AD736" s="65"/>
      <c r="AE736" s="81"/>
      <c r="AF736" s="81"/>
      <c r="AG736" s="81"/>
    </row>
    <row r="737" spans="1:33" ht="41.25" customHeight="1">
      <c r="A737" s="76">
        <f t="shared" si="806"/>
        <v>43700</v>
      </c>
      <c r="B737" s="76">
        <v>43703</v>
      </c>
      <c r="C737" s="77" t="s">
        <v>218</v>
      </c>
      <c r="D737" s="78">
        <v>56.3</v>
      </c>
      <c r="E737" s="79">
        <f t="shared" si="802"/>
        <v>10.696999999999999</v>
      </c>
      <c r="F737" s="79">
        <f t="shared" ref="F737:F742" si="807">+D737+E737</f>
        <v>66.997</v>
      </c>
      <c r="H737" s="130"/>
      <c r="I737" s="128"/>
      <c r="J737" s="129"/>
      <c r="K737" s="129"/>
      <c r="M737" s="127"/>
      <c r="N737" s="127"/>
      <c r="O737" s="116"/>
      <c r="P737" s="131"/>
      <c r="Q737" s="129"/>
      <c r="R737" s="129"/>
      <c r="S737" s="129"/>
      <c r="T737" s="76">
        <f t="shared" ref="T737:U739" si="808">+A744</f>
        <v>43725</v>
      </c>
      <c r="U737" s="76">
        <f t="shared" si="808"/>
        <v>43727</v>
      </c>
      <c r="V737" s="77" t="s">
        <v>219</v>
      </c>
      <c r="W737" s="78">
        <v>53.33</v>
      </c>
      <c r="X737" s="79">
        <f>+W737*19%</f>
        <v>10.1327</v>
      </c>
      <c r="Y737" s="79">
        <f>+W737+X737</f>
        <v>63.462699999999998</v>
      </c>
      <c r="AA737" s="66"/>
      <c r="AB737" s="83"/>
      <c r="AC737" s="65"/>
      <c r="AD737" s="65"/>
      <c r="AE737" s="81"/>
      <c r="AF737" s="81"/>
      <c r="AG737" s="81"/>
    </row>
    <row r="738" spans="1:33" ht="41.25" customHeight="1">
      <c r="A738" s="76">
        <f t="shared" si="806"/>
        <v>43704</v>
      </c>
      <c r="B738" s="76">
        <v>43706</v>
      </c>
      <c r="C738" s="77" t="s">
        <v>218</v>
      </c>
      <c r="D738" s="78">
        <v>55.34</v>
      </c>
      <c r="E738" s="79">
        <f t="shared" ref="E738:E744" si="809">+D738*19%</f>
        <v>10.514600000000002</v>
      </c>
      <c r="F738" s="79">
        <f t="shared" si="807"/>
        <v>65.854600000000005</v>
      </c>
      <c r="H738" s="130"/>
      <c r="I738" s="128"/>
      <c r="J738" s="129"/>
      <c r="K738" s="129"/>
      <c r="M738" s="127"/>
      <c r="N738" s="127"/>
      <c r="O738" s="116"/>
      <c r="P738" s="131"/>
      <c r="Q738" s="129"/>
      <c r="R738" s="129"/>
      <c r="S738" s="129"/>
      <c r="T738" s="76">
        <f t="shared" si="808"/>
        <v>43728</v>
      </c>
      <c r="U738" s="76">
        <f t="shared" si="808"/>
        <v>43731</v>
      </c>
      <c r="V738" s="77" t="s">
        <v>219</v>
      </c>
      <c r="W738" s="78">
        <v>56.71</v>
      </c>
      <c r="X738" s="79">
        <f>+W738*19%</f>
        <v>10.774900000000001</v>
      </c>
      <c r="Y738" s="79">
        <f>+W738+X738</f>
        <v>67.484899999999996</v>
      </c>
      <c r="AA738" s="66"/>
      <c r="AB738" s="83"/>
      <c r="AC738" s="65"/>
      <c r="AD738" s="65"/>
      <c r="AE738" s="81"/>
      <c r="AF738" s="81"/>
      <c r="AG738" s="81"/>
    </row>
    <row r="739" spans="1:33" ht="42.75">
      <c r="A739" s="76">
        <f t="shared" si="806"/>
        <v>43707</v>
      </c>
      <c r="B739" s="76">
        <v>43710</v>
      </c>
      <c r="C739" s="77" t="s">
        <v>218</v>
      </c>
      <c r="D739" s="78">
        <v>56.49</v>
      </c>
      <c r="E739" s="79">
        <f t="shared" si="809"/>
        <v>10.7331</v>
      </c>
      <c r="F739" s="79">
        <f t="shared" si="807"/>
        <v>67.223100000000002</v>
      </c>
      <c r="H739" s="130"/>
      <c r="I739" s="128"/>
      <c r="J739" s="129"/>
      <c r="K739" s="129"/>
      <c r="O739" s="116"/>
      <c r="P739" s="131"/>
      <c r="Q739" s="129"/>
      <c r="R739" s="129"/>
      <c r="S739" s="129"/>
      <c r="T739" s="76">
        <f t="shared" si="808"/>
        <v>43732</v>
      </c>
      <c r="U739" s="76">
        <f t="shared" si="808"/>
        <v>43734</v>
      </c>
      <c r="V739" s="77" t="s">
        <v>219</v>
      </c>
      <c r="W739" s="78">
        <v>57.39</v>
      </c>
      <c r="X739" s="79">
        <f>+W739*19%</f>
        <v>10.9041</v>
      </c>
      <c r="Y739" s="79">
        <f>+W739+X739</f>
        <v>68.2941</v>
      </c>
      <c r="AA739" s="66"/>
      <c r="AB739" s="83"/>
      <c r="AC739" s="65"/>
      <c r="AD739" s="65"/>
      <c r="AE739" s="81"/>
      <c r="AF739" s="81"/>
      <c r="AG739" s="81"/>
    </row>
    <row r="740" spans="1:33" ht="42.75">
      <c r="A740" s="76">
        <f t="shared" si="806"/>
        <v>43711</v>
      </c>
      <c r="B740" s="76">
        <v>43713</v>
      </c>
      <c r="C740" s="77" t="s">
        <v>218</v>
      </c>
      <c r="D740" s="78">
        <v>56.43</v>
      </c>
      <c r="E740" s="79">
        <f t="shared" si="809"/>
        <v>10.7217</v>
      </c>
      <c r="F740" s="79">
        <f t="shared" si="807"/>
        <v>67.151700000000005</v>
      </c>
      <c r="H740" s="130"/>
      <c r="I740" s="128"/>
      <c r="J740" s="129"/>
      <c r="K740" s="129"/>
      <c r="O740" s="116"/>
      <c r="P740" s="131"/>
      <c r="Q740" s="129"/>
      <c r="R740" s="129"/>
      <c r="S740" s="129"/>
      <c r="T740" s="76">
        <f>+A747</f>
        <v>43735</v>
      </c>
      <c r="U740" s="76">
        <f>+B747</f>
        <v>43738</v>
      </c>
      <c r="V740" s="77" t="s">
        <v>219</v>
      </c>
      <c r="W740" s="78">
        <v>55.5</v>
      </c>
      <c r="X740" s="79">
        <f>+W740*19%</f>
        <v>10.545</v>
      </c>
      <c r="Y740" s="79">
        <f>+W740+X740</f>
        <v>66.045000000000002</v>
      </c>
      <c r="AA740" s="66"/>
      <c r="AB740" s="83"/>
      <c r="AC740" s="65"/>
      <c r="AD740" s="65"/>
      <c r="AE740" s="81"/>
      <c r="AF740" s="81"/>
      <c r="AG740" s="81"/>
    </row>
    <row r="741" spans="1:33" ht="42.75">
      <c r="A741" s="76">
        <f t="shared" si="806"/>
        <v>43714</v>
      </c>
      <c r="B741" s="76">
        <v>43717</v>
      </c>
      <c r="C741" s="77" t="s">
        <v>218</v>
      </c>
      <c r="D741" s="78">
        <v>56.49</v>
      </c>
      <c r="E741" s="79">
        <f t="shared" si="809"/>
        <v>10.7331</v>
      </c>
      <c r="F741" s="79">
        <f t="shared" si="807"/>
        <v>67.223100000000002</v>
      </c>
      <c r="H741" s="130"/>
      <c r="I741" s="128"/>
      <c r="J741" s="129"/>
      <c r="K741" s="129"/>
      <c r="O741" s="116"/>
      <c r="P741" s="131"/>
      <c r="Q741" s="129"/>
      <c r="R741" s="129"/>
      <c r="S741" s="129"/>
      <c r="T741" s="135" t="s">
        <v>215</v>
      </c>
      <c r="V741" s="116"/>
      <c r="W741" s="128"/>
      <c r="X741" s="129"/>
      <c r="Y741" s="129"/>
      <c r="AA741" s="66"/>
      <c r="AB741" s="83"/>
      <c r="AC741" s="65"/>
      <c r="AD741" s="65"/>
      <c r="AE741" s="81"/>
      <c r="AF741" s="81"/>
      <c r="AG741" s="81"/>
    </row>
    <row r="742" spans="1:33" ht="42.75">
      <c r="A742" s="76">
        <f t="shared" ref="A742:A747" si="810">+B741+1</f>
        <v>43718</v>
      </c>
      <c r="B742" s="76">
        <v>43720</v>
      </c>
      <c r="C742" s="77" t="s">
        <v>218</v>
      </c>
      <c r="D742" s="78">
        <v>57.54</v>
      </c>
      <c r="E742" s="79">
        <f t="shared" si="809"/>
        <v>10.932600000000001</v>
      </c>
      <c r="F742" s="79">
        <f t="shared" si="807"/>
        <v>68.4726</v>
      </c>
      <c r="H742" s="130"/>
      <c r="I742" s="128"/>
      <c r="J742" s="129"/>
      <c r="K742" s="129"/>
      <c r="O742" s="116"/>
      <c r="P742" s="131"/>
      <c r="Q742" s="129"/>
      <c r="R742" s="129"/>
      <c r="S742" s="129"/>
      <c r="V742" s="116"/>
      <c r="W742" s="128"/>
      <c r="X742" s="129"/>
      <c r="Y742" s="129"/>
      <c r="AA742" s="66"/>
      <c r="AB742" s="83"/>
      <c r="AC742" s="65"/>
      <c r="AD742" s="65"/>
      <c r="AE742" s="81"/>
      <c r="AF742" s="81"/>
      <c r="AG742" s="81"/>
    </row>
    <row r="743" spans="1:33" ht="42.75">
      <c r="A743" s="76">
        <f t="shared" si="810"/>
        <v>43721</v>
      </c>
      <c r="B743" s="76">
        <v>43724</v>
      </c>
      <c r="C743" s="77" t="s">
        <v>218</v>
      </c>
      <c r="D743" s="78">
        <v>56.81</v>
      </c>
      <c r="E743" s="79">
        <f t="shared" si="809"/>
        <v>10.793900000000001</v>
      </c>
      <c r="F743" s="79">
        <f>+D743+E743</f>
        <v>67.60390000000001</v>
      </c>
      <c r="H743" s="130"/>
      <c r="I743" s="128"/>
      <c r="J743" s="129"/>
      <c r="K743" s="129"/>
      <c r="O743" s="116"/>
      <c r="P743" s="131"/>
      <c r="Q743" s="129"/>
      <c r="R743" s="129"/>
      <c r="S743" s="129"/>
      <c r="V743" s="116"/>
      <c r="W743" s="128"/>
      <c r="X743" s="129"/>
      <c r="Y743" s="129"/>
      <c r="AA743" s="66"/>
      <c r="AB743" s="83"/>
      <c r="AC743" s="65"/>
      <c r="AD743" s="65"/>
      <c r="AE743" s="81"/>
      <c r="AF743" s="81"/>
      <c r="AG743" s="81"/>
    </row>
    <row r="744" spans="1:33" ht="42.75">
      <c r="A744" s="76">
        <f t="shared" si="810"/>
        <v>43725</v>
      </c>
      <c r="B744" s="76">
        <v>43727</v>
      </c>
      <c r="C744" s="77" t="s">
        <v>218</v>
      </c>
      <c r="D744" s="78">
        <v>56.22</v>
      </c>
      <c r="E744" s="79">
        <f t="shared" si="809"/>
        <v>10.681799999999999</v>
      </c>
      <c r="F744" s="79">
        <f>+D744+E744</f>
        <v>66.901799999999994</v>
      </c>
      <c r="H744" s="130"/>
      <c r="I744" s="128"/>
      <c r="J744" s="129"/>
      <c r="K744" s="129"/>
      <c r="O744" s="116"/>
      <c r="P744" s="131"/>
      <c r="Q744" s="129"/>
      <c r="R744" s="129"/>
      <c r="S744" s="129"/>
      <c r="V744" s="116"/>
      <c r="W744" s="128"/>
      <c r="X744" s="129"/>
      <c r="Y744" s="129"/>
      <c r="AA744" s="66"/>
      <c r="AB744" s="83"/>
      <c r="AC744" s="65"/>
      <c r="AD744" s="65"/>
      <c r="AE744" s="81"/>
      <c r="AF744" s="81"/>
      <c r="AG744" s="81"/>
    </row>
    <row r="745" spans="1:33" ht="42.75">
      <c r="A745" s="76">
        <f t="shared" si="810"/>
        <v>43728</v>
      </c>
      <c r="B745" s="76">
        <v>43731</v>
      </c>
      <c r="C745" s="77" t="s">
        <v>218</v>
      </c>
      <c r="D745" s="78">
        <v>59.6</v>
      </c>
      <c r="E745" s="79">
        <f>+D745*19%</f>
        <v>11.324</v>
      </c>
      <c r="F745" s="79">
        <f>+D745+E745</f>
        <v>70.924000000000007</v>
      </c>
      <c r="H745" s="130"/>
      <c r="I745" s="128"/>
      <c r="J745" s="129"/>
      <c r="K745" s="129"/>
      <c r="O745" s="116"/>
      <c r="P745" s="131"/>
      <c r="Q745" s="129"/>
      <c r="R745" s="129"/>
      <c r="S745" s="129"/>
      <c r="V745" s="116"/>
      <c r="W745" s="128"/>
      <c r="X745" s="129"/>
      <c r="Y745" s="129"/>
      <c r="AA745" s="66"/>
      <c r="AB745" s="83"/>
      <c r="AC745" s="65"/>
      <c r="AD745" s="65"/>
      <c r="AE745" s="81"/>
      <c r="AF745" s="81"/>
      <c r="AG745" s="81"/>
    </row>
    <row r="746" spans="1:33" ht="42.75">
      <c r="A746" s="76">
        <f t="shared" si="810"/>
        <v>43732</v>
      </c>
      <c r="B746" s="76">
        <v>43734</v>
      </c>
      <c r="C746" s="77" t="s">
        <v>218</v>
      </c>
      <c r="D746" s="78">
        <v>60.28</v>
      </c>
      <c r="E746" s="79">
        <f>+D746*19%</f>
        <v>11.453200000000001</v>
      </c>
      <c r="F746" s="79">
        <f>+D746+E746</f>
        <v>71.733199999999997</v>
      </c>
      <c r="H746" s="130"/>
      <c r="I746" s="128"/>
      <c r="J746" s="129"/>
      <c r="K746" s="129"/>
      <c r="O746" s="116"/>
      <c r="P746" s="131"/>
      <c r="Q746" s="129"/>
      <c r="R746" s="129"/>
      <c r="S746" s="129"/>
      <c r="V746" s="116"/>
      <c r="W746" s="128"/>
      <c r="X746" s="129"/>
      <c r="Y746" s="129"/>
      <c r="AA746" s="66"/>
      <c r="AB746" s="83"/>
      <c r="AC746" s="65"/>
      <c r="AD746" s="65"/>
      <c r="AE746" s="81"/>
      <c r="AF746" s="81"/>
      <c r="AG746" s="81"/>
    </row>
    <row r="747" spans="1:33" ht="42.75">
      <c r="A747" s="76">
        <f t="shared" si="810"/>
        <v>43735</v>
      </c>
      <c r="B747" s="76">
        <v>43738</v>
      </c>
      <c r="C747" s="77" t="s">
        <v>218</v>
      </c>
      <c r="D747" s="78">
        <v>58.39</v>
      </c>
      <c r="E747" s="79">
        <f>+D747*19%</f>
        <v>11.094100000000001</v>
      </c>
      <c r="F747" s="79">
        <f>+D747+E747</f>
        <v>69.484099999999998</v>
      </c>
      <c r="H747" s="130"/>
      <c r="I747" s="128"/>
      <c r="J747" s="129"/>
      <c r="K747" s="129"/>
      <c r="O747" s="116"/>
      <c r="P747" s="131"/>
      <c r="Q747" s="129"/>
      <c r="R747" s="129"/>
      <c r="S747" s="129"/>
      <c r="V747" s="116"/>
      <c r="W747" s="128"/>
      <c r="X747" s="129"/>
      <c r="Y747" s="129"/>
      <c r="AA747" s="66"/>
      <c r="AB747" s="83"/>
      <c r="AC747" s="65"/>
      <c r="AD747" s="65"/>
      <c r="AE747" s="81"/>
      <c r="AF747" s="81"/>
      <c r="AG747" s="81"/>
    </row>
    <row r="748" spans="1:33" ht="42.75" hidden="1">
      <c r="A748" s="76" t="e">
        <f>+#REF!+1</f>
        <v>#REF!</v>
      </c>
      <c r="B748" s="76">
        <v>43755</v>
      </c>
      <c r="C748" s="77" t="s">
        <v>218</v>
      </c>
      <c r="D748" s="82"/>
      <c r="E748" s="79"/>
      <c r="F748" s="79"/>
      <c r="H748" s="130"/>
      <c r="I748" s="128"/>
      <c r="J748" s="129"/>
      <c r="K748" s="129"/>
      <c r="O748" s="116"/>
      <c r="P748" s="131"/>
      <c r="Q748" s="129"/>
      <c r="R748" s="129"/>
      <c r="S748" s="129"/>
      <c r="V748" s="116"/>
      <c r="W748" s="128"/>
      <c r="X748" s="129"/>
      <c r="Y748" s="129"/>
      <c r="AA748" s="66"/>
      <c r="AB748" s="83"/>
      <c r="AC748" s="65"/>
      <c r="AD748" s="65"/>
      <c r="AE748" s="81"/>
      <c r="AF748" s="81"/>
      <c r="AG748" s="81"/>
    </row>
    <row r="749" spans="1:33">
      <c r="A749" s="127"/>
      <c r="B749" s="127"/>
      <c r="C749" s="116"/>
      <c r="D749" s="128"/>
      <c r="E749" s="129"/>
      <c r="F749" s="129"/>
      <c r="H749" s="130"/>
      <c r="I749" s="128"/>
      <c r="J749" s="129"/>
      <c r="K749" s="129"/>
      <c r="O749" s="116"/>
      <c r="P749" s="131"/>
      <c r="Q749" s="129"/>
      <c r="R749" s="129"/>
      <c r="S749" s="129"/>
      <c r="V749" s="116"/>
      <c r="W749" s="128"/>
      <c r="X749" s="129"/>
      <c r="Y749" s="129"/>
      <c r="AA749" s="66"/>
      <c r="AB749" s="83"/>
      <c r="AC749" s="65"/>
      <c r="AD749" s="65"/>
      <c r="AE749" s="81"/>
      <c r="AF749" s="81"/>
      <c r="AG749" s="81"/>
    </row>
    <row r="750" spans="1:33">
      <c r="A750" s="135" t="s">
        <v>215</v>
      </c>
      <c r="B750" s="127"/>
      <c r="C750" s="116"/>
      <c r="D750" s="128"/>
      <c r="E750" s="129"/>
      <c r="F750" s="129"/>
      <c r="H750" s="130"/>
      <c r="I750" s="128"/>
      <c r="J750" s="129"/>
      <c r="K750" s="129"/>
      <c r="O750" s="116"/>
      <c r="P750" s="131"/>
      <c r="Q750" s="129"/>
      <c r="R750" s="129"/>
      <c r="S750" s="129"/>
      <c r="V750" s="116"/>
      <c r="W750" s="128"/>
      <c r="X750" s="129"/>
      <c r="Y750" s="129"/>
      <c r="AA750" s="66"/>
      <c r="AB750" s="83"/>
      <c r="AC750" s="65"/>
      <c r="AD750" s="65"/>
      <c r="AE750" s="81"/>
      <c r="AF750" s="81"/>
      <c r="AG750" s="81"/>
    </row>
    <row r="751" spans="1:33">
      <c r="A751" s="138"/>
      <c r="B751" s="127"/>
      <c r="C751" s="116"/>
      <c r="D751" s="128"/>
      <c r="E751" s="129"/>
      <c r="F751" s="129"/>
      <c r="H751" s="130"/>
      <c r="I751" s="128"/>
      <c r="J751" s="129"/>
      <c r="K751" s="129"/>
      <c r="O751" s="116"/>
      <c r="P751" s="131"/>
      <c r="Q751" s="129"/>
      <c r="R751" s="129"/>
      <c r="S751" s="129"/>
      <c r="V751" s="116"/>
      <c r="W751" s="128"/>
      <c r="X751" s="129"/>
      <c r="Y751" s="129"/>
      <c r="AA751" s="66"/>
      <c r="AB751" s="83"/>
      <c r="AC751" s="65"/>
      <c r="AD751" s="65"/>
      <c r="AE751" s="81"/>
      <c r="AF751" s="81"/>
      <c r="AG751" s="81"/>
    </row>
    <row r="752" spans="1:33">
      <c r="A752" s="127"/>
      <c r="B752" s="127"/>
      <c r="C752" s="116"/>
      <c r="D752" s="128"/>
      <c r="E752" s="129"/>
      <c r="F752" s="129"/>
      <c r="V752" s="116"/>
      <c r="W752" s="128"/>
      <c r="X752" s="129"/>
      <c r="Y752" s="129"/>
    </row>
    <row r="753" spans="1:25">
      <c r="A753" s="53" t="s">
        <v>34</v>
      </c>
      <c r="V753" s="116"/>
      <c r="W753" s="128"/>
      <c r="X753" s="129"/>
      <c r="Y753" s="129"/>
    </row>
    <row r="754" spans="1:25" ht="32.25" customHeight="1">
      <c r="G754" s="136"/>
      <c r="H754" s="136"/>
      <c r="I754" s="136"/>
      <c r="J754" s="136"/>
      <c r="K754" s="136"/>
      <c r="L754" s="136"/>
      <c r="M754" s="136"/>
      <c r="N754" s="136"/>
      <c r="O754" s="136"/>
      <c r="P754" s="136"/>
      <c r="Q754" s="136"/>
      <c r="R754" s="136"/>
      <c r="S754" s="136"/>
      <c r="V754" s="116"/>
      <c r="W754" s="128"/>
      <c r="X754" s="129"/>
      <c r="Y754" s="129"/>
    </row>
    <row r="755" spans="1:25" ht="44.45" customHeight="1">
      <c r="A755" s="198" t="s">
        <v>53</v>
      </c>
      <c r="B755" s="198"/>
      <c r="C755" s="198"/>
      <c r="D755" s="198"/>
      <c r="E755" s="198"/>
      <c r="F755" s="198"/>
      <c r="V755" s="116"/>
      <c r="W755" s="128"/>
      <c r="X755" s="129"/>
      <c r="Y755" s="129"/>
    </row>
    <row r="756" spans="1:25">
      <c r="V756" s="116"/>
    </row>
    <row r="760" spans="1:25">
      <c r="P760" s="81"/>
    </row>
    <row r="761" spans="1:25">
      <c r="D761" s="81" t="s">
        <v>0</v>
      </c>
    </row>
    <row r="764" spans="1:25">
      <c r="W764" s="81"/>
    </row>
  </sheetData>
  <sheetProtection password="C712" sheet="1" formatCells="0" formatColumns="0" formatRows="0" insertColumns="0" insertRows="0" insertHyperlinks="0" deleteColumns="0" deleteRows="0" sort="0" autoFilter="0" pivotTables="0"/>
  <mergeCells count="22">
    <mergeCell ref="AB9:AD9"/>
    <mergeCell ref="I9:K9"/>
    <mergeCell ref="I32:I33"/>
    <mergeCell ref="G32:G33"/>
    <mergeCell ref="A755:F755"/>
    <mergeCell ref="M694:R694"/>
    <mergeCell ref="J32:J33"/>
    <mergeCell ref="A10:B11"/>
    <mergeCell ref="D32:D33"/>
    <mergeCell ref="A6:J6"/>
    <mergeCell ref="Y32:Y33"/>
    <mergeCell ref="M10:N11"/>
    <mergeCell ref="T10:U11"/>
    <mergeCell ref="A9:F9"/>
    <mergeCell ref="M9:R9"/>
    <mergeCell ref="T9:Y9"/>
    <mergeCell ref="K32:K33"/>
    <mergeCell ref="A7:Y7"/>
    <mergeCell ref="E32:E33"/>
    <mergeCell ref="F32:F33"/>
    <mergeCell ref="W32:W33"/>
    <mergeCell ref="X32:X33"/>
  </mergeCells>
  <conditionalFormatting sqref="D12:F31">
    <cfRule type="cellIs" dxfId="28" priority="6821" stopIfTrue="1" operator="equal">
      <formula>0</formula>
    </cfRule>
  </conditionalFormatting>
  <conditionalFormatting sqref="D34:F752">
    <cfRule type="cellIs" dxfId="27" priority="1" stopIfTrue="1" operator="equal">
      <formula>0</formula>
    </cfRule>
  </conditionalFormatting>
  <conditionalFormatting sqref="I12:K32 D32:G32">
    <cfRule type="cellIs" dxfId="26" priority="6806" stopIfTrue="1" operator="equal">
      <formula>0</formula>
    </cfRule>
  </conditionalFormatting>
  <conditionalFormatting sqref="I34:K751">
    <cfRule type="cellIs" dxfId="25" priority="1222" stopIfTrue="1" operator="equal">
      <formula>0</formula>
    </cfRule>
  </conditionalFormatting>
  <conditionalFormatting sqref="P12:S693">
    <cfRule type="cellIs" dxfId="24" priority="1387" stopIfTrue="1" operator="equal">
      <formula>0</formula>
    </cfRule>
  </conditionalFormatting>
  <conditionalFormatting sqref="P695:S751">
    <cfRule type="cellIs" dxfId="23" priority="1220" stopIfTrue="1" operator="equal">
      <formula>0</formula>
    </cfRule>
  </conditionalFormatting>
  <conditionalFormatting sqref="W12:Y32">
    <cfRule type="cellIs" dxfId="22" priority="6805" stopIfTrue="1" operator="equal">
      <formula>0</formula>
    </cfRule>
  </conditionalFormatting>
  <conditionalFormatting sqref="W34:Y755">
    <cfRule type="cellIs" dxfId="21" priority="263" stopIfTrue="1" operator="equal">
      <formula>0</formula>
    </cfRule>
  </conditionalFormatting>
  <conditionalFormatting sqref="X724:Y740">
    <cfRule type="cellIs" dxfId="20" priority="290" stopIfTrue="1" operator="equal">
      <formula>0</formula>
    </cfRule>
  </conditionalFormatting>
  <conditionalFormatting sqref="AB12:AD751">
    <cfRule type="cellIs" dxfId="19" priority="1224" stopIfTrue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133"/>
  <sheetViews>
    <sheetView showGridLines="0" zoomScale="85" zoomScaleNormal="85" workbookViewId="0">
      <pane xSplit="2" ySplit="10" topLeftCell="C122" activePane="bottomRight" state="frozen"/>
      <selection activeCell="A479" sqref="A479"/>
      <selection pane="topRight" activeCell="A479" sqref="A479"/>
      <selection pane="bottomLeft" activeCell="A479" sqref="A479"/>
      <selection pane="bottomRight" activeCell="E136" sqref="E136"/>
    </sheetView>
  </sheetViews>
  <sheetFormatPr baseColWidth="10" defaultColWidth="11.5703125" defaultRowHeight="15"/>
  <cols>
    <col min="3" max="3" width="41.28515625" bestFit="1" customWidth="1"/>
    <col min="4" max="4" width="22" customWidth="1"/>
    <col min="6" max="6" width="14.140625" customWidth="1"/>
    <col min="7" max="7" width="1.28515625" customWidth="1"/>
    <col min="8" max="8" width="17.7109375" customWidth="1"/>
  </cols>
  <sheetData>
    <row r="1" spans="1:9" s="1" customFormat="1"/>
    <row r="2" spans="1:9" s="1" customFormat="1" ht="18">
      <c r="A2" s="6"/>
      <c r="B2" s="6"/>
      <c r="C2" s="6"/>
    </row>
    <row r="3" spans="1:9" s="1" customFormat="1" ht="18">
      <c r="A3" s="6"/>
      <c r="B3" s="6"/>
      <c r="C3" s="6"/>
      <c r="D3" s="2"/>
      <c r="E3" s="2"/>
      <c r="F3" s="3"/>
    </row>
    <row r="4" spans="1:9" s="1" customFormat="1" ht="18">
      <c r="A4" s="4" t="s">
        <v>0</v>
      </c>
      <c r="B4" s="4"/>
      <c r="C4" s="4"/>
      <c r="D4" s="2"/>
      <c r="E4" s="2"/>
      <c r="F4" s="3"/>
    </row>
    <row r="5" spans="1:9" s="1" customFormat="1" ht="9" hidden="1" customHeight="1">
      <c r="A5" s="4"/>
      <c r="B5" s="4"/>
      <c r="C5" s="4"/>
      <c r="D5" s="2"/>
      <c r="E5" s="2"/>
      <c r="F5" s="3"/>
    </row>
    <row r="6" spans="1:9" s="1" customFormat="1" ht="37.5" customHeight="1">
      <c r="A6" s="204" t="s">
        <v>128</v>
      </c>
      <c r="B6" s="205"/>
      <c r="C6" s="205"/>
      <c r="D6" s="205"/>
      <c r="E6" s="205"/>
      <c r="F6" s="205"/>
      <c r="G6" s="205"/>
      <c r="H6" s="205"/>
      <c r="I6" s="205"/>
    </row>
    <row r="7" spans="1:9" s="1" customFormat="1" ht="19.149999999999999" hidden="1" customHeight="1">
      <c r="A7" s="9"/>
      <c r="B7" s="9"/>
      <c r="C7" s="9"/>
      <c r="D7" s="5"/>
    </row>
    <row r="8" spans="1:9" s="1" customFormat="1" ht="43.5" customHeight="1">
      <c r="A8" s="194" t="s">
        <v>8</v>
      </c>
      <c r="B8" s="194"/>
      <c r="C8" s="27" t="s">
        <v>105</v>
      </c>
      <c r="D8" s="10" t="s">
        <v>72</v>
      </c>
      <c r="E8" s="10" t="s">
        <v>156</v>
      </c>
      <c r="F8" s="10" t="s">
        <v>3</v>
      </c>
      <c r="G8" s="8"/>
      <c r="H8" s="11" t="s">
        <v>129</v>
      </c>
    </row>
    <row r="9" spans="1:9" s="1" customFormat="1">
      <c r="A9" s="194"/>
      <c r="B9" s="194"/>
      <c r="C9" s="41"/>
      <c r="D9" s="221"/>
      <c r="E9" s="222"/>
      <c r="F9" s="223"/>
      <c r="G9" s="8"/>
      <c r="H9" s="11"/>
    </row>
    <row r="10" spans="1:9" s="1" customFormat="1" ht="15" customHeight="1">
      <c r="A10" s="194"/>
      <c r="B10" s="194"/>
      <c r="C10" s="27"/>
      <c r="D10" s="10" t="s">
        <v>118</v>
      </c>
      <c r="E10" s="10" t="s">
        <v>118</v>
      </c>
      <c r="F10" s="10" t="s">
        <v>118</v>
      </c>
      <c r="G10" s="8"/>
      <c r="H10" s="10" t="s">
        <v>9</v>
      </c>
    </row>
    <row r="11" spans="1:9">
      <c r="A11" s="7">
        <v>42517</v>
      </c>
      <c r="B11" s="7">
        <v>42521</v>
      </c>
      <c r="C11" s="28" t="s">
        <v>132</v>
      </c>
      <c r="D11" s="42">
        <v>158774.30594999998</v>
      </c>
      <c r="E11" s="43">
        <f t="shared" ref="E11:E17" si="0">+D11*16%</f>
        <v>25403.888951999998</v>
      </c>
      <c r="F11" s="43">
        <f t="shared" ref="F11:F16" si="1">+D11+E11</f>
        <v>184178.19490199999</v>
      </c>
      <c r="H11" s="44" t="s">
        <v>130</v>
      </c>
    </row>
    <row r="12" spans="1:9">
      <c r="A12" s="7">
        <v>42522</v>
      </c>
      <c r="B12" s="7">
        <v>42523</v>
      </c>
      <c r="C12" s="28" t="s">
        <v>132</v>
      </c>
      <c r="D12" s="42">
        <v>156779.955774</v>
      </c>
      <c r="E12" s="43">
        <f t="shared" si="0"/>
        <v>25084.792923839999</v>
      </c>
      <c r="F12" s="43">
        <f t="shared" si="1"/>
        <v>181864.74869784</v>
      </c>
      <c r="H12" s="44" t="s">
        <v>130</v>
      </c>
    </row>
    <row r="13" spans="1:9">
      <c r="A13" s="7">
        <v>42524</v>
      </c>
      <c r="B13" s="7">
        <v>42528</v>
      </c>
      <c r="C13" s="28" t="s">
        <v>132</v>
      </c>
      <c r="D13" s="42">
        <v>160142.97298800002</v>
      </c>
      <c r="E13" s="43">
        <f t="shared" si="0"/>
        <v>25622.875678080003</v>
      </c>
      <c r="F13" s="43">
        <f t="shared" si="1"/>
        <v>185765.84866608004</v>
      </c>
      <c r="H13" s="44" t="s">
        <v>130</v>
      </c>
    </row>
    <row r="14" spans="1:9">
      <c r="A14" s="7">
        <v>42529</v>
      </c>
      <c r="B14" s="7">
        <v>42530</v>
      </c>
      <c r="C14" s="28" t="s">
        <v>132</v>
      </c>
      <c r="D14" s="42">
        <v>156724.165308</v>
      </c>
      <c r="E14" s="43">
        <f t="shared" si="0"/>
        <v>25075.866449280002</v>
      </c>
      <c r="F14" s="43">
        <f t="shared" si="1"/>
        <v>181800.03175728</v>
      </c>
      <c r="H14" s="44" t="s">
        <v>130</v>
      </c>
    </row>
    <row r="15" spans="1:9">
      <c r="A15" s="7">
        <v>42531</v>
      </c>
      <c r="B15" s="7">
        <v>42534</v>
      </c>
      <c r="C15" s="28" t="s">
        <v>132</v>
      </c>
      <c r="D15" s="42">
        <v>158581.97954999999</v>
      </c>
      <c r="E15" s="43">
        <f t="shared" si="0"/>
        <v>25373.116727999997</v>
      </c>
      <c r="F15" s="43">
        <f t="shared" si="1"/>
        <v>183955.09627799998</v>
      </c>
      <c r="H15" s="44" t="s">
        <v>130</v>
      </c>
    </row>
    <row r="16" spans="1:9">
      <c r="A16" s="7">
        <v>42535</v>
      </c>
      <c r="B16" s="7">
        <v>42537</v>
      </c>
      <c r="C16" s="28" t="s">
        <v>132</v>
      </c>
      <c r="D16" s="42">
        <v>155310.22968000002</v>
      </c>
      <c r="E16" s="43">
        <f t="shared" si="0"/>
        <v>24849.636748800003</v>
      </c>
      <c r="F16" s="43">
        <f t="shared" si="1"/>
        <v>180159.86642880001</v>
      </c>
      <c r="H16" s="44" t="s">
        <v>130</v>
      </c>
    </row>
    <row r="17" spans="1:8">
      <c r="A17" s="7">
        <v>42538</v>
      </c>
      <c r="B17" s="7">
        <v>42541</v>
      </c>
      <c r="C17" s="28" t="s">
        <v>132</v>
      </c>
      <c r="D17" s="42">
        <v>151570.69200000001</v>
      </c>
      <c r="E17" s="43">
        <f t="shared" si="0"/>
        <v>24251.310720000001</v>
      </c>
      <c r="F17" s="43">
        <f t="shared" ref="F17:F22" si="2">+D17+E17</f>
        <v>175822.00272000002</v>
      </c>
      <c r="H17" s="44" t="s">
        <v>130</v>
      </c>
    </row>
    <row r="18" spans="1:8">
      <c r="A18" s="7">
        <f t="shared" ref="A18:A24" si="3">+B17+1</f>
        <v>42542</v>
      </c>
      <c r="B18" s="7">
        <v>42544</v>
      </c>
      <c r="C18" s="28" t="s">
        <v>132</v>
      </c>
      <c r="D18" s="42">
        <v>153841.84426799999</v>
      </c>
      <c r="E18" s="43">
        <f t="shared" ref="E18:E24" si="4">+D18*16%</f>
        <v>24614.69508288</v>
      </c>
      <c r="F18" s="43">
        <f t="shared" si="2"/>
        <v>178456.53935087999</v>
      </c>
      <c r="H18" s="44" t="s">
        <v>130</v>
      </c>
    </row>
    <row r="19" spans="1:8">
      <c r="A19" s="7">
        <f t="shared" si="3"/>
        <v>42545</v>
      </c>
      <c r="B19" s="7">
        <v>42548</v>
      </c>
      <c r="C19" s="28" t="s">
        <v>132</v>
      </c>
      <c r="D19" s="42">
        <v>152169.62922</v>
      </c>
      <c r="E19" s="43">
        <f t="shared" si="4"/>
        <v>24347.1406752</v>
      </c>
      <c r="F19" s="43">
        <f t="shared" si="2"/>
        <v>176516.76989520001</v>
      </c>
      <c r="H19" s="44" t="s">
        <v>130</v>
      </c>
    </row>
    <row r="20" spans="1:8">
      <c r="A20" s="7">
        <f t="shared" si="3"/>
        <v>42549</v>
      </c>
      <c r="B20" s="7">
        <v>42551</v>
      </c>
      <c r="C20" s="28" t="s">
        <v>132</v>
      </c>
      <c r="D20" s="42">
        <v>148816.64560800002</v>
      </c>
      <c r="E20" s="43">
        <f t="shared" si="4"/>
        <v>23810.663297280003</v>
      </c>
      <c r="F20" s="43">
        <f t="shared" si="2"/>
        <v>172627.30890528002</v>
      </c>
      <c r="H20" s="44" t="s">
        <v>130</v>
      </c>
    </row>
    <row r="21" spans="1:8">
      <c r="A21" s="7">
        <f t="shared" si="3"/>
        <v>42552</v>
      </c>
      <c r="B21" s="7">
        <v>42556</v>
      </c>
      <c r="C21" s="28" t="s">
        <v>132</v>
      </c>
      <c r="D21" s="42">
        <v>154107.44613000003</v>
      </c>
      <c r="E21" s="43">
        <f t="shared" si="4"/>
        <v>24657.191380800006</v>
      </c>
      <c r="F21" s="43">
        <f t="shared" si="2"/>
        <v>178764.63751080004</v>
      </c>
      <c r="H21" s="44" t="s">
        <v>130</v>
      </c>
    </row>
    <row r="22" spans="1:8">
      <c r="A22" s="7">
        <f t="shared" si="3"/>
        <v>42557</v>
      </c>
      <c r="B22" s="7">
        <v>42558</v>
      </c>
      <c r="C22" s="28" t="s">
        <v>132</v>
      </c>
      <c r="D22" s="42">
        <v>150084.74124</v>
      </c>
      <c r="E22" s="43">
        <f t="shared" si="4"/>
        <v>24013.558598400003</v>
      </c>
      <c r="F22" s="43">
        <f t="shared" si="2"/>
        <v>174098.29983840001</v>
      </c>
      <c r="H22" s="44" t="s">
        <v>130</v>
      </c>
    </row>
    <row r="23" spans="1:8">
      <c r="A23" s="7">
        <f t="shared" si="3"/>
        <v>42559</v>
      </c>
      <c r="B23" s="7">
        <v>42562</v>
      </c>
      <c r="C23" s="28" t="s">
        <v>132</v>
      </c>
      <c r="D23" s="42">
        <v>149562.96384000001</v>
      </c>
      <c r="E23" s="43">
        <f t="shared" si="4"/>
        <v>23930.074214400003</v>
      </c>
      <c r="F23" s="43">
        <f t="shared" ref="F23:F28" si="5">+D23+E23</f>
        <v>173493.03805440001</v>
      </c>
      <c r="H23" s="44" t="s">
        <v>130</v>
      </c>
    </row>
    <row r="24" spans="1:8">
      <c r="A24" s="7">
        <f t="shared" si="3"/>
        <v>42563</v>
      </c>
      <c r="B24" s="7">
        <v>42565</v>
      </c>
      <c r="C24" s="28" t="s">
        <v>132</v>
      </c>
      <c r="D24" s="42">
        <v>135102.76742399999</v>
      </c>
      <c r="E24" s="43">
        <f t="shared" si="4"/>
        <v>21616.442787839998</v>
      </c>
      <c r="F24" s="43">
        <f t="shared" si="5"/>
        <v>156719.21021183999</v>
      </c>
      <c r="H24" s="44" t="s">
        <v>130</v>
      </c>
    </row>
    <row r="25" spans="1:8">
      <c r="A25" s="7">
        <f t="shared" ref="A25:A31" si="6">+B24+1</f>
        <v>42566</v>
      </c>
      <c r="B25" s="7">
        <v>42569</v>
      </c>
      <c r="C25" s="28" t="s">
        <v>132</v>
      </c>
      <c r="D25" s="42">
        <v>130184.59718400003</v>
      </c>
      <c r="E25" s="43">
        <f t="shared" ref="E25:E31" si="7">+D25*16%</f>
        <v>20829.535549440006</v>
      </c>
      <c r="F25" s="43">
        <f t="shared" si="5"/>
        <v>151014.13273344003</v>
      </c>
      <c r="H25" s="44" t="s">
        <v>130</v>
      </c>
    </row>
    <row r="26" spans="1:8">
      <c r="A26" s="7">
        <f t="shared" si="6"/>
        <v>42570</v>
      </c>
      <c r="B26" s="7">
        <v>42572</v>
      </c>
      <c r="C26" s="28" t="s">
        <v>132</v>
      </c>
      <c r="D26" s="42">
        <v>132245.05186799998</v>
      </c>
      <c r="E26" s="43">
        <f t="shared" si="7"/>
        <v>21159.208298879996</v>
      </c>
      <c r="F26" s="43">
        <f t="shared" si="5"/>
        <v>153404.26016687998</v>
      </c>
      <c r="H26" s="44" t="s">
        <v>130</v>
      </c>
    </row>
    <row r="27" spans="1:8">
      <c r="A27" s="7">
        <f t="shared" si="6"/>
        <v>42573</v>
      </c>
      <c r="B27" s="7">
        <v>42576</v>
      </c>
      <c r="C27" s="28" t="s">
        <v>132</v>
      </c>
      <c r="D27" s="42">
        <v>137329.305024</v>
      </c>
      <c r="E27" s="43">
        <f t="shared" si="7"/>
        <v>21972.688803839999</v>
      </c>
      <c r="F27" s="43">
        <f t="shared" si="5"/>
        <v>159301.99382783999</v>
      </c>
      <c r="H27" s="44" t="s">
        <v>130</v>
      </c>
    </row>
    <row r="28" spans="1:8">
      <c r="A28" s="7">
        <f t="shared" si="6"/>
        <v>42577</v>
      </c>
      <c r="B28" s="7">
        <v>42579</v>
      </c>
      <c r="C28" s="28" t="s">
        <v>132</v>
      </c>
      <c r="D28" s="42">
        <v>129046.9731</v>
      </c>
      <c r="E28" s="43">
        <f t="shared" si="7"/>
        <v>20647.515696000002</v>
      </c>
      <c r="F28" s="43">
        <f t="shared" si="5"/>
        <v>149694.48879600002</v>
      </c>
      <c r="H28" s="44" t="s">
        <v>130</v>
      </c>
    </row>
    <row r="29" spans="1:8">
      <c r="A29" s="7">
        <f t="shared" si="6"/>
        <v>42580</v>
      </c>
      <c r="B29" s="7">
        <v>42583</v>
      </c>
      <c r="C29" s="28" t="s">
        <v>132</v>
      </c>
      <c r="D29" s="42">
        <v>129364.45680000001</v>
      </c>
      <c r="E29" s="43">
        <f t="shared" si="7"/>
        <v>20698.313088000003</v>
      </c>
      <c r="F29" s="43">
        <f t="shared" ref="F29:F34" si="8">+D29+E29</f>
        <v>150062.76988800001</v>
      </c>
      <c r="H29" s="44" t="s">
        <v>130</v>
      </c>
    </row>
    <row r="30" spans="1:8">
      <c r="A30" s="7">
        <f t="shared" si="6"/>
        <v>42584</v>
      </c>
      <c r="B30" s="7">
        <v>42586</v>
      </c>
      <c r="C30" s="28" t="s">
        <v>132</v>
      </c>
      <c r="D30" s="42">
        <v>128869.53974999998</v>
      </c>
      <c r="E30" s="43">
        <f t="shared" si="7"/>
        <v>20619.126359999998</v>
      </c>
      <c r="F30" s="43">
        <f t="shared" si="8"/>
        <v>149488.66610999999</v>
      </c>
      <c r="H30" s="44" t="s">
        <v>130</v>
      </c>
    </row>
    <row r="31" spans="1:8">
      <c r="A31" s="7">
        <f t="shared" si="6"/>
        <v>42587</v>
      </c>
      <c r="B31" s="7">
        <v>42590</v>
      </c>
      <c r="C31" s="28" t="s">
        <v>132</v>
      </c>
      <c r="D31" s="42">
        <v>129611.61809999999</v>
      </c>
      <c r="E31" s="43">
        <f t="shared" si="7"/>
        <v>20737.858895999998</v>
      </c>
      <c r="F31" s="43">
        <f t="shared" si="8"/>
        <v>150349.47699599998</v>
      </c>
      <c r="H31" s="44" t="s">
        <v>130</v>
      </c>
    </row>
    <row r="32" spans="1:8">
      <c r="A32" s="7">
        <f t="shared" ref="A32:A37" si="9">+B31+1</f>
        <v>42591</v>
      </c>
      <c r="B32" s="7">
        <v>42593</v>
      </c>
      <c r="C32" s="28" t="s">
        <v>132</v>
      </c>
      <c r="D32" s="42">
        <v>129069.3312</v>
      </c>
      <c r="E32" s="43">
        <f t="shared" ref="E32:E37" si="10">+D32*16%</f>
        <v>20651.092992000002</v>
      </c>
      <c r="F32" s="43">
        <f t="shared" si="8"/>
        <v>149720.42419200001</v>
      </c>
      <c r="H32" s="44" t="s">
        <v>130</v>
      </c>
    </row>
    <row r="33" spans="1:8">
      <c r="A33" s="7">
        <f t="shared" si="9"/>
        <v>42594</v>
      </c>
      <c r="B33" s="7">
        <v>42598</v>
      </c>
      <c r="C33" s="28" t="s">
        <v>132</v>
      </c>
      <c r="D33" s="42">
        <v>124793.70072000002</v>
      </c>
      <c r="E33" s="43">
        <f t="shared" si="10"/>
        <v>19966.992115200002</v>
      </c>
      <c r="F33" s="43">
        <f t="shared" si="8"/>
        <v>144760.69283520003</v>
      </c>
      <c r="H33" s="44" t="s">
        <v>130</v>
      </c>
    </row>
    <row r="34" spans="1:8">
      <c r="A34" s="7">
        <f t="shared" si="9"/>
        <v>42599</v>
      </c>
      <c r="B34" s="7">
        <v>42600</v>
      </c>
      <c r="C34" s="28" t="s">
        <v>132</v>
      </c>
      <c r="D34" s="42">
        <v>144097.83873600001</v>
      </c>
      <c r="E34" s="43">
        <f t="shared" si="10"/>
        <v>23055.654197760003</v>
      </c>
      <c r="F34" s="43">
        <f t="shared" si="8"/>
        <v>167153.49293376002</v>
      </c>
      <c r="H34" s="44" t="s">
        <v>130</v>
      </c>
    </row>
    <row r="35" spans="1:8">
      <c r="A35" s="7">
        <f t="shared" si="9"/>
        <v>42601</v>
      </c>
      <c r="B35" s="7">
        <v>42604</v>
      </c>
      <c r="C35" s="28" t="s">
        <v>132</v>
      </c>
      <c r="D35" s="42">
        <v>150299.28064800001</v>
      </c>
      <c r="E35" s="43">
        <f t="shared" si="10"/>
        <v>24047.884903680002</v>
      </c>
      <c r="F35" s="43">
        <f t="shared" ref="F35:F40" si="11">+D35+E35</f>
        <v>174347.16555168002</v>
      </c>
      <c r="H35" s="44" t="s">
        <v>130</v>
      </c>
    </row>
    <row r="36" spans="1:8">
      <c r="A36" s="7">
        <f t="shared" si="9"/>
        <v>42605</v>
      </c>
      <c r="B36" s="7">
        <v>42607</v>
      </c>
      <c r="C36" s="28" t="s">
        <v>132</v>
      </c>
      <c r="D36" s="42">
        <v>151650.038034</v>
      </c>
      <c r="E36" s="43">
        <f t="shared" si="10"/>
        <v>24264.00608544</v>
      </c>
      <c r="F36" s="43">
        <f t="shared" si="11"/>
        <v>175914.04411943999</v>
      </c>
      <c r="H36" s="44" t="s">
        <v>130</v>
      </c>
    </row>
    <row r="37" spans="1:8">
      <c r="A37" s="7">
        <f t="shared" si="9"/>
        <v>42608</v>
      </c>
      <c r="B37" s="7">
        <v>42611</v>
      </c>
      <c r="C37" s="28" t="s">
        <v>132</v>
      </c>
      <c r="D37" s="42">
        <v>151599.381288</v>
      </c>
      <c r="E37" s="43">
        <f t="shared" si="10"/>
        <v>24255.901006080003</v>
      </c>
      <c r="F37" s="43">
        <f t="shared" si="11"/>
        <v>175855.28229408001</v>
      </c>
      <c r="H37" s="44" t="s">
        <v>130</v>
      </c>
    </row>
    <row r="38" spans="1:8">
      <c r="A38" s="7">
        <f t="shared" ref="A38:A44" si="12">+B37+1</f>
        <v>42612</v>
      </c>
      <c r="B38" s="7">
        <v>42614</v>
      </c>
      <c r="C38" s="28" t="s">
        <v>132</v>
      </c>
      <c r="D38" s="42">
        <v>149445.56805599999</v>
      </c>
      <c r="E38" s="43">
        <f t="shared" ref="E38:E44" si="13">+D38*16%</f>
        <v>23911.29088896</v>
      </c>
      <c r="F38" s="43">
        <f t="shared" si="11"/>
        <v>173356.85894496</v>
      </c>
      <c r="H38" s="44" t="s">
        <v>130</v>
      </c>
    </row>
    <row r="39" spans="1:8">
      <c r="A39" s="7">
        <f t="shared" si="12"/>
        <v>42615</v>
      </c>
      <c r="B39" s="7">
        <v>42618</v>
      </c>
      <c r="C39" s="28" t="s">
        <v>132</v>
      </c>
      <c r="D39" s="42">
        <v>141290.79478200001</v>
      </c>
      <c r="E39" s="43">
        <f t="shared" si="13"/>
        <v>22606.527165120002</v>
      </c>
      <c r="F39" s="43">
        <f t="shared" si="11"/>
        <v>163897.32194712001</v>
      </c>
      <c r="H39" s="44" t="s">
        <v>130</v>
      </c>
    </row>
    <row r="40" spans="1:8">
      <c r="A40" s="7">
        <f t="shared" si="12"/>
        <v>42619</v>
      </c>
      <c r="B40" s="7">
        <v>42621</v>
      </c>
      <c r="C40" s="28" t="s">
        <v>132</v>
      </c>
      <c r="D40" s="42">
        <v>139961.20339199997</v>
      </c>
      <c r="E40" s="43">
        <f t="shared" si="13"/>
        <v>22393.792542719995</v>
      </c>
      <c r="F40" s="43">
        <f t="shared" si="11"/>
        <v>162354.99593471998</v>
      </c>
      <c r="H40" s="44" t="s">
        <v>130</v>
      </c>
    </row>
    <row r="41" spans="1:8">
      <c r="A41" s="7">
        <f t="shared" si="12"/>
        <v>42622</v>
      </c>
      <c r="B41" s="7">
        <v>42625</v>
      </c>
      <c r="C41" s="28" t="s">
        <v>132</v>
      </c>
      <c r="D41" s="42">
        <v>137028.45234000002</v>
      </c>
      <c r="E41" s="43">
        <f t="shared" si="13"/>
        <v>21924.552374400002</v>
      </c>
      <c r="F41" s="43">
        <f t="shared" ref="F41:F46" si="14">+D41+E41</f>
        <v>158953.00471440001</v>
      </c>
      <c r="H41" s="44" t="s">
        <v>130</v>
      </c>
    </row>
    <row r="42" spans="1:8">
      <c r="A42" s="7">
        <f t="shared" si="12"/>
        <v>42626</v>
      </c>
      <c r="B42" s="7">
        <v>42628</v>
      </c>
      <c r="C42" s="28" t="s">
        <v>132</v>
      </c>
      <c r="D42" s="42">
        <v>140649.77662199998</v>
      </c>
      <c r="E42" s="43">
        <f t="shared" si="13"/>
        <v>22503.964259519995</v>
      </c>
      <c r="F42" s="43">
        <f t="shared" si="14"/>
        <v>163153.74088151997</v>
      </c>
      <c r="H42" s="44" t="s">
        <v>130</v>
      </c>
    </row>
    <row r="43" spans="1:8">
      <c r="A43" s="7">
        <f t="shared" si="12"/>
        <v>42629</v>
      </c>
      <c r="B43" s="7">
        <v>42632</v>
      </c>
      <c r="C43" s="28" t="s">
        <v>132</v>
      </c>
      <c r="D43" s="42">
        <v>137191.95921</v>
      </c>
      <c r="E43" s="43">
        <f t="shared" si="13"/>
        <v>21950.713473600001</v>
      </c>
      <c r="F43" s="43">
        <f t="shared" si="14"/>
        <v>159142.67268359999</v>
      </c>
      <c r="H43" s="44" t="s">
        <v>130</v>
      </c>
    </row>
    <row r="44" spans="1:8">
      <c r="A44" s="7">
        <f t="shared" si="12"/>
        <v>42633</v>
      </c>
      <c r="B44" s="7">
        <v>42635</v>
      </c>
      <c r="C44" s="28" t="s">
        <v>132</v>
      </c>
      <c r="D44" s="42">
        <v>140734.390632</v>
      </c>
      <c r="E44" s="43">
        <f t="shared" si="13"/>
        <v>22517.502501120001</v>
      </c>
      <c r="F44" s="43">
        <f t="shared" si="14"/>
        <v>163251.89313312</v>
      </c>
      <c r="H44" s="44" t="s">
        <v>130</v>
      </c>
    </row>
    <row r="45" spans="1:8">
      <c r="A45" s="7">
        <f t="shared" ref="A45:A51" si="15">+B44+1</f>
        <v>42636</v>
      </c>
      <c r="B45" s="7">
        <v>42639</v>
      </c>
      <c r="C45" s="28" t="s">
        <v>132</v>
      </c>
      <c r="D45" s="42">
        <v>140838.02145000003</v>
      </c>
      <c r="E45" s="43">
        <f t="shared" ref="E45:E51" si="16">+D45*16%</f>
        <v>22534.083432000007</v>
      </c>
      <c r="F45" s="43">
        <f t="shared" si="14"/>
        <v>163372.10488200004</v>
      </c>
      <c r="H45" s="44" t="s">
        <v>130</v>
      </c>
    </row>
    <row r="46" spans="1:8">
      <c r="A46" s="7">
        <f t="shared" si="15"/>
        <v>42640</v>
      </c>
      <c r="B46" s="7">
        <v>42642</v>
      </c>
      <c r="C46" s="28" t="s">
        <v>132</v>
      </c>
      <c r="D46" s="42">
        <v>139336.78122</v>
      </c>
      <c r="E46" s="43">
        <f t="shared" si="16"/>
        <v>22293.884995200002</v>
      </c>
      <c r="F46" s="43">
        <f t="shared" si="14"/>
        <v>161630.66621520001</v>
      </c>
      <c r="H46" s="44" t="s">
        <v>130</v>
      </c>
    </row>
    <row r="47" spans="1:8">
      <c r="A47" s="7">
        <f t="shared" si="15"/>
        <v>42643</v>
      </c>
      <c r="B47" s="7">
        <v>42646</v>
      </c>
      <c r="C47" s="28" t="s">
        <v>132</v>
      </c>
      <c r="D47" s="42">
        <v>152763.47441999998</v>
      </c>
      <c r="E47" s="43">
        <f t="shared" si="16"/>
        <v>24442.155907199998</v>
      </c>
      <c r="F47" s="43">
        <f t="shared" ref="F47:F52" si="17">+D47+E47</f>
        <v>177205.63032719999</v>
      </c>
      <c r="H47" s="44" t="s">
        <v>130</v>
      </c>
    </row>
    <row r="48" spans="1:8">
      <c r="A48" s="7">
        <f t="shared" si="15"/>
        <v>42647</v>
      </c>
      <c r="B48" s="7">
        <v>42649</v>
      </c>
      <c r="C48" s="28" t="s">
        <v>132</v>
      </c>
      <c r="D48" s="42">
        <v>153677.03668800002</v>
      </c>
      <c r="E48" s="43">
        <f t="shared" si="16"/>
        <v>24588.325870080003</v>
      </c>
      <c r="F48" s="43">
        <f t="shared" si="17"/>
        <v>178265.36255808003</v>
      </c>
      <c r="H48" s="44" t="s">
        <v>130</v>
      </c>
    </row>
    <row r="49" spans="1:8">
      <c r="A49" s="7">
        <f t="shared" si="15"/>
        <v>42650</v>
      </c>
      <c r="B49" s="7">
        <v>42653</v>
      </c>
      <c r="C49" s="28" t="s">
        <v>132</v>
      </c>
      <c r="D49" s="42">
        <v>162438.43393799997</v>
      </c>
      <c r="E49" s="43">
        <f t="shared" si="16"/>
        <v>25990.149430079997</v>
      </c>
      <c r="F49" s="43">
        <f t="shared" si="17"/>
        <v>188428.58336807997</v>
      </c>
      <c r="H49" s="44" t="s">
        <v>130</v>
      </c>
    </row>
    <row r="50" spans="1:8">
      <c r="A50" s="7">
        <f t="shared" si="15"/>
        <v>42654</v>
      </c>
      <c r="B50" s="7">
        <v>42656</v>
      </c>
      <c r="C50" s="28" t="s">
        <v>132</v>
      </c>
      <c r="D50" s="42">
        <v>157748.97297599999</v>
      </c>
      <c r="E50" s="43">
        <f t="shared" si="16"/>
        <v>25239.835676160001</v>
      </c>
      <c r="F50" s="43">
        <f t="shared" si="17"/>
        <v>182988.80865215999</v>
      </c>
      <c r="H50" s="44" t="s">
        <v>130</v>
      </c>
    </row>
    <row r="51" spans="1:8">
      <c r="A51" s="7">
        <f t="shared" si="15"/>
        <v>42657</v>
      </c>
      <c r="B51" s="7">
        <v>42661</v>
      </c>
      <c r="C51" s="28" t="s">
        <v>132</v>
      </c>
      <c r="D51" s="42">
        <v>158031.56080799998</v>
      </c>
      <c r="E51" s="43">
        <f t="shared" si="16"/>
        <v>25285.049729279999</v>
      </c>
      <c r="F51" s="43">
        <f t="shared" si="17"/>
        <v>183316.61053727998</v>
      </c>
      <c r="H51" s="44" t="s">
        <v>130</v>
      </c>
    </row>
    <row r="52" spans="1:8">
      <c r="A52" s="7">
        <f t="shared" ref="A52:A58" si="18">+B51+1</f>
        <v>42662</v>
      </c>
      <c r="B52" s="7">
        <v>42663</v>
      </c>
      <c r="C52" s="28" t="s">
        <v>132</v>
      </c>
      <c r="D52" s="42">
        <v>154082.07995400004</v>
      </c>
      <c r="E52" s="43">
        <f t="shared" ref="E52:E58" si="19">+D52*16%</f>
        <v>24653.132792640008</v>
      </c>
      <c r="F52" s="43">
        <f t="shared" si="17"/>
        <v>178735.21274664006</v>
      </c>
      <c r="H52" s="44" t="s">
        <v>130</v>
      </c>
    </row>
    <row r="53" spans="1:8">
      <c r="A53" s="7">
        <f t="shared" si="18"/>
        <v>42664</v>
      </c>
      <c r="B53" s="7">
        <v>42667</v>
      </c>
      <c r="C53" s="28" t="s">
        <v>132</v>
      </c>
      <c r="D53" s="42">
        <v>158811.84972</v>
      </c>
      <c r="E53" s="43">
        <f t="shared" si="19"/>
        <v>25409.895955200001</v>
      </c>
      <c r="F53" s="43">
        <f t="shared" ref="F53:F58" si="20">+D53+E53</f>
        <v>184221.74567520001</v>
      </c>
      <c r="H53" s="44" t="s">
        <v>130</v>
      </c>
    </row>
    <row r="54" spans="1:8">
      <c r="A54" s="7">
        <f t="shared" si="18"/>
        <v>42668</v>
      </c>
      <c r="B54" s="7">
        <v>42670</v>
      </c>
      <c r="C54" s="28" t="s">
        <v>132</v>
      </c>
      <c r="D54" s="42">
        <v>160588.22774999999</v>
      </c>
      <c r="E54" s="43">
        <f t="shared" si="19"/>
        <v>25694.116439999998</v>
      </c>
      <c r="F54" s="43">
        <f t="shared" si="20"/>
        <v>186282.34418999997</v>
      </c>
      <c r="H54" s="44" t="s">
        <v>130</v>
      </c>
    </row>
    <row r="55" spans="1:8">
      <c r="A55" s="7">
        <f t="shared" si="18"/>
        <v>42671</v>
      </c>
      <c r="B55" s="7">
        <v>42674</v>
      </c>
      <c r="C55" s="28" t="s">
        <v>132</v>
      </c>
      <c r="D55" s="42">
        <v>158877.90261600001</v>
      </c>
      <c r="E55" s="43">
        <f t="shared" si="19"/>
        <v>25420.464418560001</v>
      </c>
      <c r="F55" s="43">
        <f t="shared" si="20"/>
        <v>184298.36703456001</v>
      </c>
      <c r="H55" s="44" t="s">
        <v>130</v>
      </c>
    </row>
    <row r="56" spans="1:8">
      <c r="A56" s="7">
        <f t="shared" si="18"/>
        <v>42675</v>
      </c>
      <c r="B56" s="7">
        <v>42677</v>
      </c>
      <c r="C56" s="28" t="s">
        <v>132</v>
      </c>
      <c r="D56" s="42">
        <v>158213.07698399998</v>
      </c>
      <c r="E56" s="43">
        <f t="shared" si="19"/>
        <v>25314.092317439998</v>
      </c>
      <c r="F56" s="43">
        <f t="shared" si="20"/>
        <v>183527.16930143998</v>
      </c>
      <c r="H56" s="44" t="s">
        <v>130</v>
      </c>
    </row>
    <row r="57" spans="1:8">
      <c r="A57" s="7">
        <f t="shared" si="18"/>
        <v>42678</v>
      </c>
      <c r="B57" s="7">
        <v>42682</v>
      </c>
      <c r="C57" s="28" t="s">
        <v>132</v>
      </c>
      <c r="D57" s="42">
        <v>152968.16172</v>
      </c>
      <c r="E57" s="43">
        <f t="shared" si="19"/>
        <v>24474.905875200002</v>
      </c>
      <c r="F57" s="43">
        <f t="shared" si="20"/>
        <v>177443.0675952</v>
      </c>
      <c r="H57" s="44" t="s">
        <v>130</v>
      </c>
    </row>
    <row r="58" spans="1:8">
      <c r="A58" s="7">
        <f t="shared" si="18"/>
        <v>42683</v>
      </c>
      <c r="B58" s="7">
        <v>42684</v>
      </c>
      <c r="C58" s="28" t="s">
        <v>132</v>
      </c>
      <c r="D58" s="42">
        <v>147042.07008000003</v>
      </c>
      <c r="E58" s="43">
        <f t="shared" si="19"/>
        <v>23526.731212800005</v>
      </c>
      <c r="F58" s="43">
        <f t="shared" si="20"/>
        <v>170568.80129280005</v>
      </c>
      <c r="H58" s="44" t="s">
        <v>130</v>
      </c>
    </row>
    <row r="59" spans="1:8">
      <c r="A59" s="7">
        <f t="shared" ref="A59:A64" si="21">+B58+1</f>
        <v>42685</v>
      </c>
      <c r="B59" s="7">
        <v>42689</v>
      </c>
      <c r="C59" s="28" t="s">
        <v>132</v>
      </c>
      <c r="D59" s="42">
        <v>146528.19194400002</v>
      </c>
      <c r="E59" s="43">
        <f t="shared" ref="E59:E64" si="22">+D59*16%</f>
        <v>23444.510711040002</v>
      </c>
      <c r="F59" s="43">
        <f t="shared" ref="F59:F64" si="23">+D59+E59</f>
        <v>169972.70265504002</v>
      </c>
      <c r="H59" s="44" t="s">
        <v>130</v>
      </c>
    </row>
    <row r="60" spans="1:8">
      <c r="A60" s="7">
        <f t="shared" si="21"/>
        <v>42690</v>
      </c>
      <c r="B60" s="7">
        <v>42691</v>
      </c>
      <c r="C60" s="28" t="s">
        <v>132</v>
      </c>
      <c r="D60" s="42">
        <v>143569.65732</v>
      </c>
      <c r="E60" s="43">
        <f t="shared" si="22"/>
        <v>22971.145171200002</v>
      </c>
      <c r="F60" s="43">
        <f t="shared" si="23"/>
        <v>166540.80249120001</v>
      </c>
      <c r="H60" s="44" t="s">
        <v>130</v>
      </c>
    </row>
    <row r="61" spans="1:8">
      <c r="A61" s="7">
        <f t="shared" si="21"/>
        <v>42692</v>
      </c>
      <c r="B61" s="7">
        <v>42695</v>
      </c>
      <c r="C61" s="28" t="s">
        <v>132</v>
      </c>
      <c r="D61" s="42">
        <v>149541.81359999999</v>
      </c>
      <c r="E61" s="43">
        <f t="shared" si="22"/>
        <v>23926.690176</v>
      </c>
      <c r="F61" s="43">
        <f t="shared" si="23"/>
        <v>173468.503776</v>
      </c>
      <c r="H61" s="44" t="s">
        <v>130</v>
      </c>
    </row>
    <row r="62" spans="1:8">
      <c r="A62" s="7">
        <f t="shared" si="21"/>
        <v>42696</v>
      </c>
      <c r="B62" s="7">
        <v>42698</v>
      </c>
      <c r="C62" s="28" t="s">
        <v>132</v>
      </c>
      <c r="D62" s="42">
        <v>151779.188616</v>
      </c>
      <c r="E62" s="43">
        <f t="shared" si="22"/>
        <v>24284.670178560002</v>
      </c>
      <c r="F62" s="43">
        <f t="shared" si="23"/>
        <v>176063.85879456002</v>
      </c>
      <c r="H62" s="44" t="s">
        <v>130</v>
      </c>
    </row>
    <row r="63" spans="1:8">
      <c r="A63" s="7">
        <f t="shared" si="21"/>
        <v>42699</v>
      </c>
      <c r="B63" s="7">
        <v>42702</v>
      </c>
      <c r="C63" s="28" t="s">
        <v>132</v>
      </c>
      <c r="D63" s="42">
        <v>157532.89995599998</v>
      </c>
      <c r="E63" s="43">
        <f t="shared" si="22"/>
        <v>25205.263992959997</v>
      </c>
      <c r="F63" s="43">
        <f t="shared" si="23"/>
        <v>182738.16394895996</v>
      </c>
      <c r="H63" s="44" t="s">
        <v>130</v>
      </c>
    </row>
    <row r="64" spans="1:8">
      <c r="A64" s="7">
        <f t="shared" si="21"/>
        <v>42703</v>
      </c>
      <c r="B64" s="7">
        <v>42705</v>
      </c>
      <c r="C64" s="28" t="s">
        <v>132</v>
      </c>
      <c r="D64" s="42">
        <v>156676.54147199998</v>
      </c>
      <c r="E64" s="43">
        <f t="shared" si="22"/>
        <v>25068.246635519998</v>
      </c>
      <c r="F64" s="43">
        <f t="shared" si="23"/>
        <v>181744.78810751997</v>
      </c>
      <c r="H64" s="44" t="s">
        <v>130</v>
      </c>
    </row>
    <row r="65" spans="1:8">
      <c r="A65" s="7">
        <f t="shared" ref="A65:A71" si="24">+B64+1</f>
        <v>42706</v>
      </c>
      <c r="B65" s="7">
        <v>42709</v>
      </c>
      <c r="C65" s="28" t="s">
        <v>132</v>
      </c>
      <c r="D65" s="42">
        <v>160496.24976000001</v>
      </c>
      <c r="E65" s="43">
        <f t="shared" ref="E65:E71" si="25">+D65*16%</f>
        <v>25679.3999616</v>
      </c>
      <c r="F65" s="43">
        <f t="shared" ref="F65:F70" si="26">+D65+E65</f>
        <v>186175.6497216</v>
      </c>
      <c r="H65" s="44" t="s">
        <v>130</v>
      </c>
    </row>
    <row r="66" spans="1:8">
      <c r="A66" s="7">
        <f t="shared" si="24"/>
        <v>42710</v>
      </c>
      <c r="B66" s="7">
        <v>42713</v>
      </c>
      <c r="C66" s="28" t="s">
        <v>132</v>
      </c>
      <c r="D66" s="42">
        <v>170056.68940800001</v>
      </c>
      <c r="E66" s="43">
        <f t="shared" si="25"/>
        <v>27209.070305280002</v>
      </c>
      <c r="F66" s="43">
        <f t="shared" si="26"/>
        <v>197265.75971328001</v>
      </c>
      <c r="H66" s="44" t="s">
        <v>130</v>
      </c>
    </row>
    <row r="67" spans="1:8">
      <c r="A67" s="7">
        <f t="shared" si="24"/>
        <v>42714</v>
      </c>
      <c r="B67" s="7">
        <v>42716</v>
      </c>
      <c r="C67" s="28" t="s">
        <v>132</v>
      </c>
      <c r="D67" s="42">
        <v>160167.13588800002</v>
      </c>
      <c r="E67" s="43">
        <f t="shared" si="25"/>
        <v>25626.741742080005</v>
      </c>
      <c r="F67" s="43">
        <f t="shared" si="26"/>
        <v>185793.87763008004</v>
      </c>
      <c r="H67" s="44" t="s">
        <v>130</v>
      </c>
    </row>
    <row r="68" spans="1:8">
      <c r="A68" s="7">
        <f t="shared" si="24"/>
        <v>42717</v>
      </c>
      <c r="B68" s="7">
        <v>42719</v>
      </c>
      <c r="C68" s="28" t="s">
        <v>132</v>
      </c>
      <c r="D68" s="42">
        <v>161246.75663999998</v>
      </c>
      <c r="E68" s="43">
        <f t="shared" si="25"/>
        <v>25799.481062399998</v>
      </c>
      <c r="F68" s="43">
        <f t="shared" si="26"/>
        <v>187046.23770239999</v>
      </c>
      <c r="H68" s="44" t="s">
        <v>130</v>
      </c>
    </row>
    <row r="69" spans="1:8">
      <c r="A69" s="7">
        <f t="shared" si="24"/>
        <v>42720</v>
      </c>
      <c r="B69" s="7">
        <v>42723</v>
      </c>
      <c r="C69" s="28" t="s">
        <v>132</v>
      </c>
      <c r="D69" s="42">
        <v>160699.90392000001</v>
      </c>
      <c r="E69" s="43">
        <f t="shared" si="25"/>
        <v>25711.984627200003</v>
      </c>
      <c r="F69" s="43">
        <f t="shared" si="26"/>
        <v>186411.88854720001</v>
      </c>
      <c r="H69" s="44" t="s">
        <v>130</v>
      </c>
    </row>
    <row r="70" spans="1:8">
      <c r="A70" s="7">
        <f t="shared" si="24"/>
        <v>42724</v>
      </c>
      <c r="B70" s="7">
        <v>42726</v>
      </c>
      <c r="C70" s="28" t="s">
        <v>132</v>
      </c>
      <c r="D70" s="42">
        <v>166409.33951999998</v>
      </c>
      <c r="E70" s="43">
        <f t="shared" si="25"/>
        <v>26625.494323199997</v>
      </c>
      <c r="F70" s="43">
        <f t="shared" si="26"/>
        <v>193034.83384319997</v>
      </c>
      <c r="H70" s="44" t="s">
        <v>130</v>
      </c>
    </row>
    <row r="71" spans="1:8">
      <c r="A71" s="7">
        <f t="shared" si="24"/>
        <v>42727</v>
      </c>
      <c r="B71" s="7">
        <v>42730</v>
      </c>
      <c r="C71" s="28" t="s">
        <v>132</v>
      </c>
      <c r="D71" s="42">
        <v>164869.603668</v>
      </c>
      <c r="E71" s="43">
        <f t="shared" si="25"/>
        <v>26379.136586879999</v>
      </c>
      <c r="F71" s="43">
        <f t="shared" ref="F71:F76" si="27">+D71+E71</f>
        <v>191248.74025487999</v>
      </c>
      <c r="H71" s="44" t="s">
        <v>130</v>
      </c>
    </row>
    <row r="72" spans="1:8">
      <c r="A72" s="7">
        <f t="shared" ref="A72:A78" si="28">+B71+1</f>
        <v>42731</v>
      </c>
      <c r="B72" s="7">
        <v>42733</v>
      </c>
      <c r="C72" s="28" t="s">
        <v>132</v>
      </c>
      <c r="D72" s="42">
        <v>168641.45616</v>
      </c>
      <c r="E72" s="43">
        <f>+D72*16%</f>
        <v>26982.632985600001</v>
      </c>
      <c r="F72" s="43">
        <f t="shared" si="27"/>
        <v>195624.08914560001</v>
      </c>
      <c r="H72" s="44" t="s">
        <v>130</v>
      </c>
    </row>
    <row r="73" spans="1:8">
      <c r="A73" s="7">
        <f t="shared" si="28"/>
        <v>42734</v>
      </c>
      <c r="B73" s="7">
        <v>42735</v>
      </c>
      <c r="C73" s="28" t="s">
        <v>132</v>
      </c>
      <c r="D73" s="42">
        <v>175751.32766400004</v>
      </c>
      <c r="E73" s="43">
        <f>+D73*16%</f>
        <v>28120.212426240007</v>
      </c>
      <c r="F73" s="43">
        <f t="shared" si="27"/>
        <v>203871.54009024004</v>
      </c>
      <c r="H73" s="44" t="s">
        <v>130</v>
      </c>
    </row>
    <row r="74" spans="1:8">
      <c r="A74" s="7">
        <f t="shared" si="28"/>
        <v>42736</v>
      </c>
      <c r="B74" s="7">
        <v>42737</v>
      </c>
      <c r="C74" s="28" t="s">
        <v>132</v>
      </c>
      <c r="D74" s="42">
        <v>175751.32766400004</v>
      </c>
      <c r="E74" s="43">
        <f t="shared" ref="E74:E79" si="29">+D74*19%</f>
        <v>33392.752256160005</v>
      </c>
      <c r="F74" s="43">
        <f t="shared" si="27"/>
        <v>209144.07992016006</v>
      </c>
      <c r="H74" s="44" t="s">
        <v>130</v>
      </c>
    </row>
    <row r="75" spans="1:8">
      <c r="A75" s="7">
        <f t="shared" si="28"/>
        <v>42738</v>
      </c>
      <c r="B75" s="7">
        <v>42740</v>
      </c>
      <c r="C75" s="28" t="s">
        <v>132</v>
      </c>
      <c r="D75" s="42">
        <v>177430.181874</v>
      </c>
      <c r="E75" s="43">
        <f t="shared" si="29"/>
        <v>33711.734556060001</v>
      </c>
      <c r="F75" s="43">
        <f t="shared" si="27"/>
        <v>211141.91643006</v>
      </c>
      <c r="H75" s="44" t="s">
        <v>130</v>
      </c>
    </row>
    <row r="76" spans="1:8">
      <c r="A76" s="7">
        <f t="shared" si="28"/>
        <v>42741</v>
      </c>
      <c r="B76" s="7">
        <v>42745</v>
      </c>
      <c r="C76" s="28" t="s">
        <v>132</v>
      </c>
      <c r="D76" s="42">
        <v>172824.14616000003</v>
      </c>
      <c r="E76" s="43">
        <f t="shared" si="29"/>
        <v>32836.587770400009</v>
      </c>
      <c r="F76" s="43">
        <f t="shared" si="27"/>
        <v>205660.73393040005</v>
      </c>
      <c r="H76" s="44" t="s">
        <v>130</v>
      </c>
    </row>
    <row r="77" spans="1:8">
      <c r="A77" s="7">
        <f t="shared" si="28"/>
        <v>42746</v>
      </c>
      <c r="B77" s="7">
        <v>42747</v>
      </c>
      <c r="C77" s="28" t="s">
        <v>132</v>
      </c>
      <c r="D77" s="42">
        <v>165476.34169200002</v>
      </c>
      <c r="E77" s="43">
        <f t="shared" si="29"/>
        <v>31440.504921480002</v>
      </c>
      <c r="F77" s="43">
        <f t="shared" ref="F77:F82" si="30">+D77+E77</f>
        <v>196916.84661348001</v>
      </c>
      <c r="H77" s="44" t="s">
        <v>130</v>
      </c>
    </row>
    <row r="78" spans="1:8">
      <c r="A78" s="7">
        <f t="shared" si="28"/>
        <v>42748</v>
      </c>
      <c r="B78" s="7">
        <v>42751</v>
      </c>
      <c r="C78" s="28" t="s">
        <v>132</v>
      </c>
      <c r="D78" s="42">
        <v>172396.95264</v>
      </c>
      <c r="E78" s="43">
        <f t="shared" si="29"/>
        <v>32755.4210016</v>
      </c>
      <c r="F78" s="43">
        <f t="shared" si="30"/>
        <v>205152.37364160002</v>
      </c>
      <c r="H78" s="44" t="s">
        <v>130</v>
      </c>
    </row>
    <row r="79" spans="1:8">
      <c r="A79" s="7">
        <f t="shared" ref="A79:A84" si="31">+B78+1</f>
        <v>42752</v>
      </c>
      <c r="B79" s="7">
        <v>42754</v>
      </c>
      <c r="C79" s="28" t="s">
        <v>132</v>
      </c>
      <c r="D79" s="42">
        <v>168138.906048</v>
      </c>
      <c r="E79" s="43">
        <f t="shared" si="29"/>
        <v>31946.392149120002</v>
      </c>
      <c r="F79" s="43">
        <f t="shared" si="30"/>
        <v>200085.29819712002</v>
      </c>
      <c r="H79" s="44" t="s">
        <v>130</v>
      </c>
    </row>
    <row r="80" spans="1:8">
      <c r="A80" s="7">
        <f t="shared" si="31"/>
        <v>42755</v>
      </c>
      <c r="B80" s="7">
        <v>42758</v>
      </c>
      <c r="C80" s="28" t="s">
        <v>132</v>
      </c>
      <c r="D80" s="42">
        <v>161009.84011199998</v>
      </c>
      <c r="E80" s="43">
        <f t="shared" ref="E80:E86" si="32">+D80*19%</f>
        <v>30591.869621279995</v>
      </c>
      <c r="F80" s="43">
        <f t="shared" si="30"/>
        <v>191601.70973327997</v>
      </c>
      <c r="H80" s="44" t="s">
        <v>130</v>
      </c>
    </row>
    <row r="81" spans="1:8">
      <c r="A81" s="7">
        <f t="shared" si="31"/>
        <v>42759</v>
      </c>
      <c r="B81" s="7">
        <v>42761</v>
      </c>
      <c r="C81" s="28" t="s">
        <v>132</v>
      </c>
      <c r="D81" s="42">
        <v>165156.961698</v>
      </c>
      <c r="E81" s="43">
        <f t="shared" si="32"/>
        <v>31379.82272262</v>
      </c>
      <c r="F81" s="43">
        <f t="shared" si="30"/>
        <v>196536.78442062001</v>
      </c>
      <c r="H81" s="44" t="s">
        <v>130</v>
      </c>
    </row>
    <row r="82" spans="1:8">
      <c r="A82" s="7">
        <f t="shared" si="31"/>
        <v>42762</v>
      </c>
      <c r="B82" s="7">
        <v>42765</v>
      </c>
      <c r="C82" s="28" t="s">
        <v>132</v>
      </c>
      <c r="D82" s="42">
        <v>164926.50109199999</v>
      </c>
      <c r="E82" s="43">
        <f t="shared" si="32"/>
        <v>31336.035207479999</v>
      </c>
      <c r="F82" s="43">
        <f t="shared" si="30"/>
        <v>196262.53629947998</v>
      </c>
      <c r="H82" s="44" t="s">
        <v>130</v>
      </c>
    </row>
    <row r="83" spans="1:8">
      <c r="A83" s="7">
        <f t="shared" si="31"/>
        <v>42766</v>
      </c>
      <c r="B83" s="7">
        <v>42768</v>
      </c>
      <c r="C83" s="28" t="s">
        <v>132</v>
      </c>
      <c r="D83" s="42">
        <v>167548.87870199999</v>
      </c>
      <c r="E83" s="43">
        <f t="shared" si="32"/>
        <v>31834.286953379997</v>
      </c>
      <c r="F83" s="43">
        <f t="shared" ref="F83:F88" si="33">+D83+E83</f>
        <v>199383.16565538</v>
      </c>
      <c r="H83" s="44" t="s">
        <v>130</v>
      </c>
    </row>
    <row r="84" spans="1:8">
      <c r="A84" s="7">
        <f t="shared" si="31"/>
        <v>42769</v>
      </c>
      <c r="B84" s="7">
        <v>42772</v>
      </c>
      <c r="C84" s="28" t="s">
        <v>132</v>
      </c>
      <c r="D84" s="42">
        <v>173499.88464000003</v>
      </c>
      <c r="E84" s="43">
        <f t="shared" si="32"/>
        <v>32964.978081600006</v>
      </c>
      <c r="F84" s="43">
        <f t="shared" si="33"/>
        <v>206464.86272160005</v>
      </c>
      <c r="H84" s="44" t="s">
        <v>130</v>
      </c>
    </row>
    <row r="85" spans="1:8">
      <c r="A85" s="7">
        <f>+B84+1</f>
        <v>42773</v>
      </c>
      <c r="B85" s="7">
        <v>42775</v>
      </c>
      <c r="C85" s="28" t="s">
        <v>132</v>
      </c>
      <c r="D85" s="42">
        <v>166690.76135999997</v>
      </c>
      <c r="E85" s="43">
        <f t="shared" si="32"/>
        <v>31671.244658399995</v>
      </c>
      <c r="F85" s="43">
        <f t="shared" si="33"/>
        <v>198362.00601839996</v>
      </c>
      <c r="H85" s="44" t="s">
        <v>130</v>
      </c>
    </row>
    <row r="86" spans="1:8">
      <c r="A86" s="7">
        <f>+B85+1</f>
        <v>42776</v>
      </c>
      <c r="B86" s="7">
        <v>42779</v>
      </c>
      <c r="C86" s="28" t="s">
        <v>132</v>
      </c>
      <c r="D86" s="42">
        <v>165763.60082999998</v>
      </c>
      <c r="E86" s="43">
        <f t="shared" si="32"/>
        <v>31495.084157699996</v>
      </c>
      <c r="F86" s="43">
        <f t="shared" si="33"/>
        <v>197258.68498769996</v>
      </c>
      <c r="H86" s="44" t="s">
        <v>130</v>
      </c>
    </row>
    <row r="87" spans="1:8">
      <c r="A87" s="7">
        <f>+B86+1</f>
        <v>42780</v>
      </c>
      <c r="B87" s="7">
        <v>42782</v>
      </c>
      <c r="C87" s="28" t="s">
        <v>132</v>
      </c>
      <c r="D87" s="42">
        <v>167162.53334399997</v>
      </c>
      <c r="E87" s="43">
        <f t="shared" ref="E87:E92" si="34">+D87*19%</f>
        <v>31760.881335359994</v>
      </c>
      <c r="F87" s="43">
        <f t="shared" si="33"/>
        <v>198923.41467935996</v>
      </c>
      <c r="H87" s="44" t="s">
        <v>130</v>
      </c>
    </row>
    <row r="88" spans="1:8">
      <c r="A88" s="7">
        <f>+B87+1</f>
        <v>42783</v>
      </c>
      <c r="B88" s="7">
        <v>42786</v>
      </c>
      <c r="C88" s="28" t="s">
        <v>132</v>
      </c>
      <c r="D88" s="42">
        <v>164356.48640999998</v>
      </c>
      <c r="E88" s="43">
        <f t="shared" si="34"/>
        <v>31227.732417899999</v>
      </c>
      <c r="F88" s="43">
        <f t="shared" si="33"/>
        <v>195584.21882789998</v>
      </c>
      <c r="H88" s="44" t="s">
        <v>130</v>
      </c>
    </row>
    <row r="89" spans="1:8">
      <c r="A89" s="7">
        <f>+B88+1</f>
        <v>42787</v>
      </c>
      <c r="B89" s="7">
        <v>42789</v>
      </c>
      <c r="C89" s="28" t="s">
        <v>132</v>
      </c>
      <c r="D89" s="42">
        <v>168374.01067799999</v>
      </c>
      <c r="E89" s="43">
        <f t="shared" si="34"/>
        <v>31991.062028819997</v>
      </c>
      <c r="F89" s="43">
        <f>+D89+E89</f>
        <v>200365.07270681998</v>
      </c>
      <c r="H89" s="44" t="s">
        <v>130</v>
      </c>
    </row>
    <row r="90" spans="1:8">
      <c r="A90" s="7">
        <v>42818</v>
      </c>
      <c r="B90" s="7">
        <v>42821</v>
      </c>
      <c r="C90" s="28" t="s">
        <v>132</v>
      </c>
      <c r="D90" s="42">
        <v>148502.06539200002</v>
      </c>
      <c r="E90" s="43">
        <f t="shared" si="34"/>
        <v>28215.392424480004</v>
      </c>
      <c r="F90" s="43">
        <f>+D90+E90</f>
        <v>176717.45781648002</v>
      </c>
      <c r="H90" s="44" t="s">
        <v>130</v>
      </c>
    </row>
    <row r="91" spans="1:8">
      <c r="A91" s="7">
        <f t="shared" ref="A91:A96" si="35">+B90+1</f>
        <v>42822</v>
      </c>
      <c r="B91" s="7">
        <v>42824</v>
      </c>
      <c r="C91" s="28" t="s">
        <v>132</v>
      </c>
      <c r="D91" s="42">
        <v>149414.188608</v>
      </c>
      <c r="E91" s="43">
        <f t="shared" si="34"/>
        <v>28388.69583552</v>
      </c>
      <c r="F91" s="43">
        <f>+D91+E91</f>
        <v>177802.88444351999</v>
      </c>
      <c r="H91" s="44" t="s">
        <v>130</v>
      </c>
    </row>
    <row r="92" spans="1:8">
      <c r="A92" s="7">
        <f t="shared" si="35"/>
        <v>42825</v>
      </c>
      <c r="B92" s="7">
        <v>42828</v>
      </c>
      <c r="C92" s="28" t="s">
        <v>132</v>
      </c>
      <c r="D92" s="42">
        <v>156550.90014000001</v>
      </c>
      <c r="E92" s="43">
        <f t="shared" si="34"/>
        <v>29744.671026600001</v>
      </c>
      <c r="F92" s="43">
        <f>+D92+E92</f>
        <v>186295.57116660001</v>
      </c>
      <c r="H92" s="44" t="s">
        <v>130</v>
      </c>
    </row>
    <row r="93" spans="1:8">
      <c r="A93" s="7">
        <f>+B92+1</f>
        <v>42829</v>
      </c>
      <c r="B93" s="7">
        <v>42831</v>
      </c>
      <c r="C93" s="28" t="s">
        <v>132</v>
      </c>
      <c r="D93" s="42">
        <v>156854.39117400002</v>
      </c>
      <c r="E93" s="43">
        <f t="shared" ref="E93:E98" si="36">+D93*19%</f>
        <v>29802.334323060004</v>
      </c>
      <c r="F93" s="43">
        <f>+D93+E93</f>
        <v>186656.72549706002</v>
      </c>
      <c r="H93" s="44" t="s">
        <v>130</v>
      </c>
    </row>
    <row r="94" spans="1:8">
      <c r="A94" s="7">
        <f>+B93+1</f>
        <v>42832</v>
      </c>
      <c r="B94" s="7">
        <v>42835</v>
      </c>
      <c r="C94" s="28" t="s">
        <v>132</v>
      </c>
      <c r="D94" s="42">
        <v>157605.1128</v>
      </c>
      <c r="E94" s="43">
        <f t="shared" si="36"/>
        <v>29944.971432000002</v>
      </c>
      <c r="F94" s="43">
        <f t="shared" ref="F94:F99" si="37">+D94+E94</f>
        <v>187550.08423199999</v>
      </c>
      <c r="H94" s="44" t="s">
        <v>130</v>
      </c>
    </row>
    <row r="95" spans="1:8">
      <c r="A95" s="7">
        <f t="shared" si="35"/>
        <v>42836</v>
      </c>
      <c r="B95" s="7">
        <v>42837</v>
      </c>
      <c r="C95" s="28" t="s">
        <v>132</v>
      </c>
      <c r="D95" s="42">
        <v>159713.04240000001</v>
      </c>
      <c r="E95" s="43">
        <f t="shared" si="36"/>
        <v>30345.478056</v>
      </c>
      <c r="F95" s="43">
        <f t="shared" si="37"/>
        <v>190058.520456</v>
      </c>
      <c r="H95" s="44" t="s">
        <v>130</v>
      </c>
    </row>
    <row r="96" spans="1:8">
      <c r="A96" s="7">
        <f t="shared" si="35"/>
        <v>42838</v>
      </c>
      <c r="B96" s="7">
        <v>42842</v>
      </c>
      <c r="C96" s="28" t="s">
        <v>132</v>
      </c>
      <c r="D96" s="42">
        <v>162678.87972</v>
      </c>
      <c r="E96" s="43">
        <f t="shared" si="36"/>
        <v>30908.987146799998</v>
      </c>
      <c r="F96" s="43">
        <f t="shared" si="37"/>
        <v>193587.8668668</v>
      </c>
      <c r="H96" s="44" t="s">
        <v>130</v>
      </c>
    </row>
    <row r="97" spans="1:8">
      <c r="A97" s="7">
        <f>+B96+1</f>
        <v>42843</v>
      </c>
      <c r="B97" s="7">
        <v>42845</v>
      </c>
      <c r="C97" s="28" t="s">
        <v>132</v>
      </c>
      <c r="D97" s="42">
        <v>165665.70360000001</v>
      </c>
      <c r="E97" s="43">
        <f t="shared" si="36"/>
        <v>31476.483684000003</v>
      </c>
      <c r="F97" s="43">
        <f t="shared" si="37"/>
        <v>197142.18728400001</v>
      </c>
      <c r="H97" s="44" t="s">
        <v>130</v>
      </c>
    </row>
    <row r="98" spans="1:8">
      <c r="A98" s="7">
        <f>+B97+1</f>
        <v>42846</v>
      </c>
      <c r="B98" s="7">
        <v>42849</v>
      </c>
      <c r="C98" s="28" t="s">
        <v>132</v>
      </c>
      <c r="D98" s="42">
        <v>159256.18684800001</v>
      </c>
      <c r="E98" s="43">
        <f t="shared" si="36"/>
        <v>30258.675501120004</v>
      </c>
      <c r="F98" s="43">
        <f t="shared" si="37"/>
        <v>189514.86234912003</v>
      </c>
      <c r="H98" s="44" t="s">
        <v>130</v>
      </c>
    </row>
    <row r="99" spans="1:8">
      <c r="A99" s="7">
        <f>+Crudos!A479</f>
        <v>42850</v>
      </c>
      <c r="B99" s="7">
        <f>+Crudos!B479</f>
        <v>42852</v>
      </c>
      <c r="C99" s="28" t="s">
        <v>132</v>
      </c>
      <c r="D99" s="42">
        <v>154284.88775400002</v>
      </c>
      <c r="E99" s="43">
        <f t="shared" ref="E99:E105" si="38">+D99*19%</f>
        <v>29314.128673260006</v>
      </c>
      <c r="F99" s="43">
        <f t="shared" si="37"/>
        <v>183599.01642726004</v>
      </c>
      <c r="H99" s="44" t="s">
        <v>130</v>
      </c>
    </row>
    <row r="100" spans="1:8">
      <c r="A100" s="7">
        <f>+Crudos!A480</f>
        <v>42853</v>
      </c>
      <c r="B100" s="7">
        <f>+Crudos!B480</f>
        <v>42857</v>
      </c>
      <c r="C100" s="28" t="s">
        <v>132</v>
      </c>
      <c r="D100" s="42">
        <v>155733.50224799998</v>
      </c>
      <c r="E100" s="43">
        <f t="shared" si="38"/>
        <v>29589.365427119996</v>
      </c>
      <c r="F100" s="43">
        <f t="shared" ref="F100:F105" si="39">+D100+E100</f>
        <v>185322.86767511998</v>
      </c>
      <c r="H100" s="44" t="s">
        <v>130</v>
      </c>
    </row>
    <row r="101" spans="1:8">
      <c r="A101" s="7">
        <f>+Crudos!A481</f>
        <v>42858</v>
      </c>
      <c r="B101" s="7">
        <f>+Crudos!B481</f>
        <v>42859</v>
      </c>
      <c r="C101" s="28" t="s">
        <v>132</v>
      </c>
      <c r="D101" s="42">
        <v>150112.18640999999</v>
      </c>
      <c r="E101" s="43">
        <f t="shared" si="38"/>
        <v>28521.315417899998</v>
      </c>
      <c r="F101" s="43">
        <f t="shared" si="39"/>
        <v>178633.50182790001</v>
      </c>
      <c r="H101" s="44" t="s">
        <v>130</v>
      </c>
    </row>
    <row r="102" spans="1:8">
      <c r="A102" s="7">
        <f>+Crudos!A482</f>
        <v>42860</v>
      </c>
      <c r="B102" s="7">
        <f>+Crudos!B482</f>
        <v>42863</v>
      </c>
      <c r="C102" s="28" t="s">
        <v>132</v>
      </c>
      <c r="D102" s="42">
        <v>147771.98930400002</v>
      </c>
      <c r="E102" s="43">
        <f t="shared" si="38"/>
        <v>28076.677967760003</v>
      </c>
      <c r="F102" s="43">
        <f t="shared" si="39"/>
        <v>175848.66727176003</v>
      </c>
      <c r="H102" s="44" t="s">
        <v>130</v>
      </c>
    </row>
    <row r="103" spans="1:8">
      <c r="A103" s="7">
        <f>+Crudos!A483</f>
        <v>42864</v>
      </c>
      <c r="B103" s="7">
        <f>+Crudos!B483</f>
        <v>42866</v>
      </c>
      <c r="C103" s="28" t="s">
        <v>132</v>
      </c>
      <c r="D103" s="42">
        <v>145074.50031600002</v>
      </c>
      <c r="E103" s="43">
        <f t="shared" si="38"/>
        <v>27564.155060040004</v>
      </c>
      <c r="F103" s="43">
        <f t="shared" si="39"/>
        <v>172638.65537604003</v>
      </c>
      <c r="H103" s="44" t="s">
        <v>130</v>
      </c>
    </row>
    <row r="104" spans="1:8">
      <c r="A104" s="7">
        <f>+Crudos!A484</f>
        <v>42867</v>
      </c>
      <c r="B104" s="7">
        <f>+Crudos!B484</f>
        <v>42870</v>
      </c>
      <c r="C104" s="28" t="s">
        <v>132</v>
      </c>
      <c r="D104" s="42">
        <v>150820.32107999997</v>
      </c>
      <c r="E104" s="43">
        <f t="shared" si="38"/>
        <v>28655.861005199993</v>
      </c>
      <c r="F104" s="43">
        <f t="shared" si="39"/>
        <v>179476.18208519995</v>
      </c>
      <c r="H104" s="44" t="s">
        <v>130</v>
      </c>
    </row>
    <row r="105" spans="1:8">
      <c r="A105" s="7">
        <f>+Crudos!A485</f>
        <v>42871</v>
      </c>
      <c r="B105" s="7">
        <f>+Crudos!B485</f>
        <v>42873</v>
      </c>
      <c r="C105" s="28" t="s">
        <v>132</v>
      </c>
      <c r="D105" s="42">
        <v>147462.72608399999</v>
      </c>
      <c r="E105" s="43">
        <f t="shared" si="38"/>
        <v>28017.917955959998</v>
      </c>
      <c r="F105" s="43">
        <f t="shared" si="39"/>
        <v>175480.64403996</v>
      </c>
      <c r="H105" s="44" t="s">
        <v>130</v>
      </c>
    </row>
    <row r="106" spans="1:8">
      <c r="A106" s="7">
        <f>+Crudos!A486</f>
        <v>42874</v>
      </c>
      <c r="B106" s="7">
        <f>+Crudos!B486</f>
        <v>42877</v>
      </c>
      <c r="C106" s="28" t="s">
        <v>132</v>
      </c>
      <c r="D106" s="42">
        <v>150462.58680000002</v>
      </c>
      <c r="E106" s="43">
        <f t="shared" ref="E106:E112" si="40">+D106*19%</f>
        <v>28587.891492000002</v>
      </c>
      <c r="F106" s="43">
        <f t="shared" ref="F106:F111" si="41">+D106+E106</f>
        <v>179050.47829200001</v>
      </c>
      <c r="H106" s="44" t="s">
        <v>130</v>
      </c>
    </row>
    <row r="107" spans="1:8">
      <c r="A107" s="7">
        <f>+Crudos!A487</f>
        <v>42878</v>
      </c>
      <c r="B107" s="7">
        <f>+Crudos!B487</f>
        <v>42880</v>
      </c>
      <c r="C107" s="28" t="s">
        <v>132</v>
      </c>
      <c r="D107" s="42">
        <v>156531.33062999998</v>
      </c>
      <c r="E107" s="43">
        <f t="shared" si="40"/>
        <v>29740.952819699996</v>
      </c>
      <c r="F107" s="43">
        <f t="shared" si="41"/>
        <v>186272.28344969999</v>
      </c>
      <c r="H107" s="44" t="s">
        <v>130</v>
      </c>
    </row>
    <row r="108" spans="1:8">
      <c r="A108" s="7">
        <f>+Crudos!A488</f>
        <v>42881</v>
      </c>
      <c r="B108" s="7">
        <f>+Crudos!B488</f>
        <v>42885</v>
      </c>
      <c r="C108" s="28" t="s">
        <v>132</v>
      </c>
      <c r="D108" s="42">
        <v>162038.48234399999</v>
      </c>
      <c r="E108" s="43">
        <f t="shared" si="40"/>
        <v>30787.311645359998</v>
      </c>
      <c r="F108" s="43">
        <f t="shared" si="41"/>
        <v>192825.79398935998</v>
      </c>
      <c r="H108" s="44" t="s">
        <v>130</v>
      </c>
    </row>
    <row r="109" spans="1:8">
      <c r="A109" s="7">
        <f>+Crudos!A489</f>
        <v>42886</v>
      </c>
      <c r="B109" s="7">
        <f>+Crudos!B489</f>
        <v>42887</v>
      </c>
      <c r="C109" s="28" t="s">
        <v>132</v>
      </c>
      <c r="D109" s="42">
        <v>157110.61783199999</v>
      </c>
      <c r="E109" s="43">
        <f t="shared" si="40"/>
        <v>29851.017388079999</v>
      </c>
      <c r="F109" s="43">
        <f t="shared" si="41"/>
        <v>186961.63522007997</v>
      </c>
      <c r="H109" s="44" t="s">
        <v>130</v>
      </c>
    </row>
    <row r="110" spans="1:8">
      <c r="A110" s="7">
        <f>+Crudos!A490</f>
        <v>42888</v>
      </c>
      <c r="B110" s="7">
        <f>+Crudos!B490</f>
        <v>42891</v>
      </c>
      <c r="C110" s="28" t="s">
        <v>132</v>
      </c>
      <c r="D110" s="42">
        <v>152744.34779999999</v>
      </c>
      <c r="E110" s="43">
        <f t="shared" si="40"/>
        <v>29021.426081999998</v>
      </c>
      <c r="F110" s="43">
        <f t="shared" si="41"/>
        <v>181765.77388199998</v>
      </c>
      <c r="H110" s="44" t="s">
        <v>130</v>
      </c>
    </row>
    <row r="111" spans="1:8">
      <c r="A111" s="7">
        <f>+Crudos!A491</f>
        <v>42892</v>
      </c>
      <c r="B111" s="7">
        <f>+Crudos!B491</f>
        <v>42894</v>
      </c>
      <c r="C111" s="28" t="s">
        <v>132</v>
      </c>
      <c r="D111" s="42">
        <v>145218.26035199998</v>
      </c>
      <c r="E111" s="43">
        <f t="shared" si="40"/>
        <v>27591.469466879997</v>
      </c>
      <c r="F111" s="43">
        <f t="shared" si="41"/>
        <v>172809.72981887998</v>
      </c>
      <c r="H111" s="44" t="s">
        <v>130</v>
      </c>
    </row>
    <row r="112" spans="1:8">
      <c r="A112" s="7">
        <f>+Crudos!A492</f>
        <v>42895</v>
      </c>
      <c r="B112" s="7">
        <f>+Crudos!B492</f>
        <v>42898</v>
      </c>
      <c r="C112" s="28" t="s">
        <v>132</v>
      </c>
      <c r="D112" s="42">
        <v>136852.89533999999</v>
      </c>
      <c r="E112" s="43">
        <f t="shared" si="40"/>
        <v>26002.050114599999</v>
      </c>
      <c r="F112" s="43">
        <f t="shared" ref="F112:F117" si="42">+D112+E112</f>
        <v>162854.94545459998</v>
      </c>
      <c r="H112" s="44" t="s">
        <v>130</v>
      </c>
    </row>
    <row r="113" spans="1:8">
      <c r="A113" s="7">
        <f>+Crudos!A493</f>
        <v>42899</v>
      </c>
      <c r="B113" s="7">
        <f>+Crudos!B493</f>
        <v>42901</v>
      </c>
      <c r="C113" s="28" t="s">
        <v>132</v>
      </c>
      <c r="D113" s="42">
        <v>139586.28763199999</v>
      </c>
      <c r="E113" s="43">
        <f t="shared" ref="E113:E118" si="43">+D113*19%</f>
        <v>26521.394650079998</v>
      </c>
      <c r="F113" s="43">
        <f t="shared" si="42"/>
        <v>166107.68228208</v>
      </c>
      <c r="H113" s="44" t="s">
        <v>130</v>
      </c>
    </row>
    <row r="114" spans="1:8">
      <c r="A114" s="7">
        <f>+Crudos!A494</f>
        <v>42902</v>
      </c>
      <c r="B114" s="7">
        <f>+Crudos!B494</f>
        <v>42906</v>
      </c>
      <c r="C114" s="28" t="s">
        <v>132</v>
      </c>
      <c r="D114" s="42">
        <v>137868.03539999999</v>
      </c>
      <c r="E114" s="43">
        <f t="shared" si="43"/>
        <v>26194.926725999998</v>
      </c>
      <c r="F114" s="43">
        <f t="shared" si="42"/>
        <v>164062.962126</v>
      </c>
      <c r="H114" s="44" t="s">
        <v>130</v>
      </c>
    </row>
    <row r="115" spans="1:8">
      <c r="A115" s="7">
        <f>+Crudos!A495</f>
        <v>42907</v>
      </c>
      <c r="B115" s="7">
        <f>+Crudos!B495</f>
        <v>42908</v>
      </c>
      <c r="C115" s="28" t="s">
        <v>132</v>
      </c>
      <c r="D115" s="42">
        <v>140964.71361599999</v>
      </c>
      <c r="E115" s="43">
        <f t="shared" si="43"/>
        <v>26783.29558704</v>
      </c>
      <c r="F115" s="43">
        <f t="shared" si="42"/>
        <v>167748.00920303998</v>
      </c>
      <c r="H115" s="44" t="s">
        <v>130</v>
      </c>
    </row>
    <row r="116" spans="1:8">
      <c r="A116" s="7">
        <f>+Crudos!A496</f>
        <v>42909</v>
      </c>
      <c r="B116" s="7">
        <f>+Crudos!B496</f>
        <v>42913</v>
      </c>
      <c r="C116" s="28" t="s">
        <v>132</v>
      </c>
      <c r="D116" s="42">
        <v>138132.78324000002</v>
      </c>
      <c r="E116" s="43">
        <f t="shared" si="43"/>
        <v>26245.228815600003</v>
      </c>
      <c r="F116" s="43">
        <f t="shared" si="42"/>
        <v>164378.01205560003</v>
      </c>
      <c r="H116" s="44" t="s">
        <v>130</v>
      </c>
    </row>
    <row r="117" spans="1:8">
      <c r="A117" s="7">
        <f>+Crudos!A497</f>
        <v>42914</v>
      </c>
      <c r="B117" s="7">
        <f>+Crudos!B497</f>
        <v>42915</v>
      </c>
      <c r="C117" s="28" t="s">
        <v>132</v>
      </c>
      <c r="D117" s="42">
        <v>137644.67678400001</v>
      </c>
      <c r="E117" s="43">
        <f t="shared" si="43"/>
        <v>26152.488588960001</v>
      </c>
      <c r="F117" s="43">
        <f t="shared" si="42"/>
        <v>163797.16537296001</v>
      </c>
      <c r="H117" s="44" t="s">
        <v>130</v>
      </c>
    </row>
    <row r="118" spans="1:8">
      <c r="A118" s="7">
        <f>+Crudos!A498</f>
        <v>42916</v>
      </c>
      <c r="B118" s="7">
        <f>+Crudos!B498</f>
        <v>42916</v>
      </c>
      <c r="C118" s="28" t="s">
        <v>132</v>
      </c>
      <c r="D118" s="42">
        <v>144917.01792000001</v>
      </c>
      <c r="E118" s="43">
        <f t="shared" si="43"/>
        <v>27534.233404800001</v>
      </c>
      <c r="F118" s="43">
        <f t="shared" ref="F118:F123" si="44">+D118+E118</f>
        <v>172451.25132480002</v>
      </c>
      <c r="H118" s="44" t="s">
        <v>130</v>
      </c>
    </row>
    <row r="119" spans="1:8">
      <c r="A119" s="7">
        <f>+Crudos!A499</f>
        <v>42917</v>
      </c>
      <c r="B119" s="7">
        <f>+Crudos!B499</f>
        <v>42920</v>
      </c>
      <c r="C119" s="28" t="s">
        <v>132</v>
      </c>
      <c r="D119" s="42">
        <v>144917.01792000001</v>
      </c>
      <c r="E119" s="43">
        <f t="shared" ref="E119:E125" si="45">+D119*19%</f>
        <v>27534.233404800001</v>
      </c>
      <c r="F119" s="43">
        <f t="shared" si="44"/>
        <v>172451.25132480002</v>
      </c>
      <c r="H119" s="44" t="s">
        <v>130</v>
      </c>
    </row>
    <row r="120" spans="1:8">
      <c r="A120" s="7">
        <f>+Crudos!A500</f>
        <v>42921</v>
      </c>
      <c r="B120" s="7">
        <f>+Crudos!B500</f>
        <v>42922</v>
      </c>
      <c r="C120" s="28" t="s">
        <v>132</v>
      </c>
      <c r="D120" s="42">
        <v>150890.13003599999</v>
      </c>
      <c r="E120" s="43">
        <f t="shared" si="45"/>
        <v>28669.124706839997</v>
      </c>
      <c r="F120" s="43">
        <f t="shared" si="44"/>
        <v>179559.25474283998</v>
      </c>
      <c r="H120" s="44" t="s">
        <v>130</v>
      </c>
    </row>
    <row r="121" spans="1:8">
      <c r="A121" s="7">
        <f>+Crudos!A501</f>
        <v>42923</v>
      </c>
      <c r="B121" s="7">
        <f>+Crudos!B501</f>
        <v>42926</v>
      </c>
      <c r="C121" s="28" t="s">
        <v>132</v>
      </c>
      <c r="D121" s="42">
        <v>152179.03190999999</v>
      </c>
      <c r="E121" s="43">
        <f t="shared" si="45"/>
        <v>28914.016062899998</v>
      </c>
      <c r="F121" s="43">
        <f t="shared" si="44"/>
        <v>181093.04797289998</v>
      </c>
      <c r="H121" s="44" t="s">
        <v>130</v>
      </c>
    </row>
    <row r="122" spans="1:8">
      <c r="A122" s="7">
        <f>+Crudos!A502</f>
        <v>42927</v>
      </c>
      <c r="B122" s="7">
        <f>+Crudos!B502</f>
        <v>42929</v>
      </c>
      <c r="C122" s="28" t="s">
        <v>132</v>
      </c>
      <c r="D122" s="42">
        <v>149094.80090999999</v>
      </c>
      <c r="E122" s="43">
        <f t="shared" si="45"/>
        <v>28328.012172899998</v>
      </c>
      <c r="F122" s="43">
        <f t="shared" si="44"/>
        <v>177422.81308289999</v>
      </c>
      <c r="H122" s="44" t="s">
        <v>130</v>
      </c>
    </row>
    <row r="123" spans="1:8">
      <c r="A123" s="7">
        <f>+Crudos!A503</f>
        <v>42930</v>
      </c>
      <c r="B123" s="7">
        <f>+Crudos!B503</f>
        <v>42933</v>
      </c>
      <c r="C123" s="28" t="s">
        <v>132</v>
      </c>
      <c r="D123" s="42">
        <v>149777.58192000003</v>
      </c>
      <c r="E123" s="43">
        <f t="shared" si="45"/>
        <v>28457.740564800006</v>
      </c>
      <c r="F123" s="43">
        <f t="shared" si="44"/>
        <v>178235.32248480004</v>
      </c>
      <c r="H123" s="44" t="s">
        <v>130</v>
      </c>
    </row>
    <row r="124" spans="1:8">
      <c r="A124" s="7">
        <f>+Crudos!A504</f>
        <v>42934</v>
      </c>
      <c r="B124" s="7">
        <f>+Crudos!B504</f>
        <v>42935</v>
      </c>
      <c r="C124" s="28" t="s">
        <v>132</v>
      </c>
      <c r="D124" s="42">
        <v>152774.63819999999</v>
      </c>
      <c r="E124" s="43">
        <f t="shared" si="45"/>
        <v>29027.181257999997</v>
      </c>
      <c r="F124" s="43">
        <f t="shared" ref="F124:F129" si="46">+D124+E124</f>
        <v>181801.81945799998</v>
      </c>
      <c r="H124" s="44" t="s">
        <v>130</v>
      </c>
    </row>
    <row r="125" spans="1:8">
      <c r="A125" s="7">
        <f>+Crudos!A505</f>
        <v>42936</v>
      </c>
      <c r="B125" s="7">
        <f>+Crudos!B505</f>
        <v>42940</v>
      </c>
      <c r="C125" s="28" t="s">
        <v>132</v>
      </c>
      <c r="D125" s="42">
        <v>155354.043168</v>
      </c>
      <c r="E125" s="43">
        <f t="shared" si="45"/>
        <v>29517.26820192</v>
      </c>
      <c r="F125" s="43">
        <f t="shared" si="46"/>
        <v>184871.31136992</v>
      </c>
      <c r="H125" s="44" t="s">
        <v>130</v>
      </c>
    </row>
    <row r="126" spans="1:8">
      <c r="A126" s="7">
        <f>+Crudos!A506</f>
        <v>42941</v>
      </c>
      <c r="B126" s="7">
        <f>+Crudos!B506</f>
        <v>42943</v>
      </c>
      <c r="C126" s="28" t="s">
        <v>132</v>
      </c>
      <c r="D126" s="42">
        <v>154631.34073799997</v>
      </c>
      <c r="E126" s="43">
        <f t="shared" ref="E126:E131" si="47">+D126*19%</f>
        <v>29379.954740219993</v>
      </c>
      <c r="F126" s="43">
        <f t="shared" si="46"/>
        <v>184011.29547821995</v>
      </c>
      <c r="H126" s="44" t="s">
        <v>130</v>
      </c>
    </row>
    <row r="127" spans="1:8">
      <c r="A127" s="7">
        <f>+Crudos!A507</f>
        <v>42944</v>
      </c>
      <c r="B127" s="7">
        <f>+Crudos!B507</f>
        <v>42947</v>
      </c>
      <c r="C127" s="28" t="s">
        <v>132</v>
      </c>
      <c r="D127" s="42">
        <v>164487.16187999997</v>
      </c>
      <c r="E127" s="43">
        <f t="shared" si="47"/>
        <v>31252.560757199994</v>
      </c>
      <c r="F127" s="43">
        <f t="shared" si="46"/>
        <v>195739.72263719997</v>
      </c>
      <c r="H127" s="44" t="s">
        <v>130</v>
      </c>
    </row>
    <row r="128" spans="1:8">
      <c r="A128" s="7">
        <f>+Crudos!A508</f>
        <v>42948</v>
      </c>
      <c r="B128" s="7">
        <f>+Crudos!B508</f>
        <v>42950</v>
      </c>
      <c r="C128" s="28" t="s">
        <v>132</v>
      </c>
      <c r="D128" s="42">
        <v>167067.33989400003</v>
      </c>
      <c r="E128" s="43">
        <f t="shared" si="47"/>
        <v>31742.794579860009</v>
      </c>
      <c r="F128" s="43">
        <f t="shared" si="46"/>
        <v>198810.13447386003</v>
      </c>
      <c r="H128" s="44" t="s">
        <v>130</v>
      </c>
    </row>
    <row r="129" spans="1:8">
      <c r="A129" s="7">
        <f>+Crudos!A509</f>
        <v>42951</v>
      </c>
      <c r="B129" s="7">
        <f>+Crudos!B509</f>
        <v>42955</v>
      </c>
      <c r="C129" s="28" t="s">
        <v>132</v>
      </c>
      <c r="D129" s="42">
        <v>166034.59743599998</v>
      </c>
      <c r="E129" s="43">
        <f t="shared" si="47"/>
        <v>31546.573512839997</v>
      </c>
      <c r="F129" s="43">
        <f t="shared" si="46"/>
        <v>197581.17094883998</v>
      </c>
      <c r="H129" s="44" t="s">
        <v>130</v>
      </c>
    </row>
    <row r="130" spans="1:8">
      <c r="A130" s="7">
        <f>+Crudos!A510</f>
        <v>42956</v>
      </c>
      <c r="B130" s="7">
        <f>+Crudos!B510</f>
        <v>42957</v>
      </c>
      <c r="C130" s="28" t="s">
        <v>132</v>
      </c>
      <c r="D130" s="42">
        <v>163893.64802399999</v>
      </c>
      <c r="E130" s="43">
        <f t="shared" si="47"/>
        <v>31139.793124559998</v>
      </c>
      <c r="F130" s="43">
        <f>+D130+E130</f>
        <v>195033.44114856</v>
      </c>
      <c r="H130" s="44" t="s">
        <v>130</v>
      </c>
    </row>
    <row r="131" spans="1:8">
      <c r="A131" s="7">
        <f>+Crudos!A511</f>
        <v>42958</v>
      </c>
      <c r="B131" s="7">
        <f>+Crudos!B511</f>
        <v>42961</v>
      </c>
      <c r="C131" s="28" t="s">
        <v>132</v>
      </c>
      <c r="D131" s="42">
        <v>167309.77850400002</v>
      </c>
      <c r="E131" s="43">
        <f t="shared" si="47"/>
        <v>31788.857915760003</v>
      </c>
      <c r="F131" s="43">
        <f>+D131+E131</f>
        <v>199098.63641976001</v>
      </c>
      <c r="H131" s="44" t="s">
        <v>130</v>
      </c>
    </row>
    <row r="132" spans="1:8">
      <c r="A132" s="46"/>
      <c r="B132" s="46"/>
      <c r="C132" s="45"/>
      <c r="D132" s="47"/>
      <c r="E132" s="48"/>
      <c r="F132" s="48"/>
      <c r="H132" s="49"/>
    </row>
    <row r="133" spans="1:8">
      <c r="A133" t="s">
        <v>131</v>
      </c>
    </row>
  </sheetData>
  <mergeCells count="3">
    <mergeCell ref="A8:B10"/>
    <mergeCell ref="D9:F9"/>
    <mergeCell ref="A6:I6"/>
  </mergeCells>
  <conditionalFormatting sqref="D11:F132">
    <cfRule type="cellIs" dxfId="1" priority="1" stopIfTrue="1" operator="equal">
      <formula>0</formula>
    </cfRule>
  </conditionalFormatting>
  <conditionalFormatting sqref="H11:H132">
    <cfRule type="cellIs" dxfId="0" priority="3" stopIfTrue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O1099"/>
  <sheetViews>
    <sheetView showGridLines="0" zoomScaleNormal="100" workbookViewId="0">
      <pane xSplit="2" ySplit="10" topLeftCell="C1071" activePane="bottomRight" state="frozen"/>
      <selection activeCell="B1" activeCellId="1" sqref="A1:A65536 B1:B65536"/>
      <selection pane="topRight" activeCell="B1" activeCellId="1" sqref="A1:A65536 B1:B65536"/>
      <selection pane="bottomLeft" activeCell="B1" activeCellId="1" sqref="A1:A65536 B1:B65536"/>
      <selection pane="bottomRight" activeCell="E1088" sqref="E1088"/>
    </sheetView>
  </sheetViews>
  <sheetFormatPr baseColWidth="10" defaultColWidth="11.28515625" defaultRowHeight="14.25"/>
  <cols>
    <col min="1" max="1" width="35.85546875" style="54" customWidth="1"/>
    <col min="2" max="2" width="34.5703125" style="54" customWidth="1"/>
    <col min="3" max="3" width="52.85546875" style="54" customWidth="1"/>
    <col min="4" max="4" width="19.7109375" style="54" customWidth="1"/>
    <col min="5" max="5" width="11.28515625" style="54"/>
    <col min="6" max="6" width="17" style="54" customWidth="1"/>
    <col min="7" max="7" width="14.140625" style="54" hidden="1" customWidth="1"/>
    <col min="8" max="8" width="3.140625" style="54" customWidth="1"/>
    <col min="9" max="9" width="17.7109375" style="54" hidden="1" customWidth="1"/>
    <col min="10" max="10" width="11.7109375" style="54" bestFit="1" customWidth="1"/>
    <col min="11" max="16384" width="11.28515625" style="54"/>
  </cols>
  <sheetData>
    <row r="1" spans="1:14" s="53" customFormat="1"/>
    <row r="2" spans="1:14" s="53" customFormat="1" ht="18">
      <c r="A2" s="6"/>
      <c r="B2" s="6"/>
      <c r="C2" s="6"/>
    </row>
    <row r="3" spans="1:14" s="53" customFormat="1" ht="18">
      <c r="A3" s="6"/>
      <c r="B3" s="6"/>
      <c r="C3" s="6"/>
      <c r="D3" s="2"/>
      <c r="E3" s="2"/>
      <c r="G3" s="3"/>
    </row>
    <row r="4" spans="1:14" s="53" customFormat="1" ht="14.25" hidden="1" customHeight="1">
      <c r="A4" s="4" t="s">
        <v>0</v>
      </c>
      <c r="B4" s="4"/>
      <c r="C4" s="4"/>
      <c r="D4" s="2"/>
      <c r="E4" s="2"/>
      <c r="G4" s="3"/>
    </row>
    <row r="5" spans="1:14" s="53" customFormat="1" ht="9" hidden="1" customHeight="1">
      <c r="A5" s="4"/>
      <c r="B5" s="4"/>
      <c r="C5" s="4"/>
      <c r="D5" s="2"/>
      <c r="E5" s="2"/>
      <c r="G5" s="3"/>
    </row>
    <row r="6" spans="1:14" s="53" customFormat="1" ht="33" customHeight="1">
      <c r="A6" s="200" t="s">
        <v>203</v>
      </c>
      <c r="B6" s="200"/>
      <c r="C6" s="200"/>
      <c r="D6" s="200"/>
      <c r="E6" s="200"/>
      <c r="F6" s="200"/>
      <c r="G6" s="200"/>
      <c r="H6" s="200"/>
      <c r="I6" s="200"/>
    </row>
    <row r="7" spans="1:14" s="53" customFormat="1" ht="3.2" customHeight="1">
      <c r="A7" s="9"/>
      <c r="B7" s="9"/>
      <c r="C7" s="9"/>
      <c r="D7" s="55"/>
    </row>
    <row r="8" spans="1:14" s="53" customFormat="1" ht="43.5" customHeight="1">
      <c r="A8" s="194" t="s">
        <v>8</v>
      </c>
      <c r="B8" s="194"/>
      <c r="C8" s="27" t="s">
        <v>105</v>
      </c>
      <c r="D8" s="10" t="s">
        <v>72</v>
      </c>
      <c r="E8" s="10" t="s">
        <v>160</v>
      </c>
      <c r="F8" s="10" t="s">
        <v>162</v>
      </c>
      <c r="G8" s="84" t="s">
        <v>3</v>
      </c>
      <c r="H8" s="63"/>
      <c r="I8" s="85" t="s">
        <v>10</v>
      </c>
    </row>
    <row r="9" spans="1:14" s="53" customFormat="1">
      <c r="A9" s="194"/>
      <c r="B9" s="194"/>
      <c r="C9" s="41"/>
      <c r="D9" s="201"/>
      <c r="E9" s="202"/>
      <c r="F9" s="202"/>
      <c r="G9" s="202"/>
      <c r="H9" s="62"/>
      <c r="I9" s="85"/>
    </row>
    <row r="10" spans="1:14" s="53" customFormat="1" ht="15" customHeight="1">
      <c r="A10" s="194"/>
      <c r="B10" s="194"/>
      <c r="C10" s="27"/>
      <c r="D10" s="10" t="s">
        <v>4</v>
      </c>
      <c r="E10" s="10" t="s">
        <v>4</v>
      </c>
      <c r="F10" s="10" t="s">
        <v>9</v>
      </c>
      <c r="G10" s="84" t="s">
        <v>4</v>
      </c>
      <c r="H10" s="63"/>
      <c r="I10" s="86" t="s">
        <v>9</v>
      </c>
    </row>
    <row r="11" spans="1:14" s="53" customFormat="1" ht="15" customHeight="1">
      <c r="A11" s="171">
        <v>41275</v>
      </c>
      <c r="B11" s="171">
        <v>41277</v>
      </c>
      <c r="C11" s="57"/>
      <c r="D11" s="167">
        <v>74.72</v>
      </c>
      <c r="E11" s="59">
        <f t="shared" ref="E11:E17" si="0">+D11*16%</f>
        <v>11.9552</v>
      </c>
      <c r="F11" s="87"/>
      <c r="G11" s="88">
        <f t="shared" ref="G11:G16" si="1">+D11+E11</f>
        <v>86.675200000000004</v>
      </c>
      <c r="I11" s="89">
        <v>78.849999999999994</v>
      </c>
    </row>
    <row r="12" spans="1:14" s="53" customFormat="1" ht="15" customHeight="1">
      <c r="A12" s="171">
        <f>+Crudos!A13</f>
        <v>41278</v>
      </c>
      <c r="B12" s="171">
        <f>+Crudos!B13</f>
        <v>41282</v>
      </c>
      <c r="C12" s="57"/>
      <c r="D12" s="167">
        <v>76.63</v>
      </c>
      <c r="E12" s="59">
        <f t="shared" si="0"/>
        <v>12.2608</v>
      </c>
      <c r="F12" s="87"/>
      <c r="G12" s="88">
        <f t="shared" si="1"/>
        <v>88.890799999999999</v>
      </c>
      <c r="I12" s="89">
        <f t="shared" ref="I12:I17" si="2">+I11</f>
        <v>78.849999999999994</v>
      </c>
    </row>
    <row r="13" spans="1:14" s="53" customFormat="1" ht="15" customHeight="1">
      <c r="A13" s="171">
        <v>41283</v>
      </c>
      <c r="B13" s="171">
        <v>41284</v>
      </c>
      <c r="C13" s="57"/>
      <c r="D13" s="167">
        <v>77.3</v>
      </c>
      <c r="E13" s="59">
        <f t="shared" si="0"/>
        <v>12.368</v>
      </c>
      <c r="F13" s="87"/>
      <c r="G13" s="88">
        <f t="shared" si="1"/>
        <v>89.667999999999992</v>
      </c>
      <c r="I13" s="89">
        <f t="shared" si="2"/>
        <v>78.849999999999994</v>
      </c>
    </row>
    <row r="14" spans="1:14" s="53" customFormat="1" ht="15" customHeight="1">
      <c r="A14" s="171">
        <v>41285</v>
      </c>
      <c r="B14" s="171">
        <v>41288</v>
      </c>
      <c r="C14" s="57"/>
      <c r="D14" s="167">
        <v>76.400000000000006</v>
      </c>
      <c r="E14" s="59">
        <f t="shared" si="0"/>
        <v>12.224000000000002</v>
      </c>
      <c r="F14" s="87"/>
      <c r="G14" s="88">
        <f t="shared" si="1"/>
        <v>88.624000000000009</v>
      </c>
      <c r="I14" s="89">
        <f t="shared" si="2"/>
        <v>78.849999999999994</v>
      </c>
    </row>
    <row r="15" spans="1:14" s="53" customFormat="1" ht="15" customHeight="1">
      <c r="A15" s="171">
        <v>41289</v>
      </c>
      <c r="B15" s="171">
        <v>41291</v>
      </c>
      <c r="C15" s="57"/>
      <c r="D15" s="167">
        <v>74.92</v>
      </c>
      <c r="E15" s="59">
        <f t="shared" si="0"/>
        <v>11.987200000000001</v>
      </c>
      <c r="F15" s="87"/>
      <c r="G15" s="88">
        <f t="shared" si="1"/>
        <v>86.907200000000003</v>
      </c>
      <c r="I15" s="89">
        <f t="shared" si="2"/>
        <v>78.849999999999994</v>
      </c>
    </row>
    <row r="16" spans="1:14" s="53" customFormat="1" ht="15" customHeight="1">
      <c r="A16" s="171">
        <v>41292</v>
      </c>
      <c r="B16" s="171">
        <v>41295</v>
      </c>
      <c r="C16" s="57"/>
      <c r="D16" s="167">
        <v>74.734999999999999</v>
      </c>
      <c r="E16" s="59">
        <f t="shared" si="0"/>
        <v>11.957599999999999</v>
      </c>
      <c r="F16" s="87"/>
      <c r="G16" s="88">
        <f t="shared" si="1"/>
        <v>86.692599999999999</v>
      </c>
      <c r="I16" s="89">
        <f t="shared" si="2"/>
        <v>78.849999999999994</v>
      </c>
      <c r="N16" s="53" t="s">
        <v>0</v>
      </c>
    </row>
    <row r="17" spans="1:9" s="53" customFormat="1" ht="15" customHeight="1">
      <c r="A17" s="171">
        <v>41296</v>
      </c>
      <c r="B17" s="171">
        <v>41298</v>
      </c>
      <c r="C17" s="57"/>
      <c r="D17" s="167">
        <v>76.5</v>
      </c>
      <c r="E17" s="59">
        <f t="shared" si="0"/>
        <v>12.24</v>
      </c>
      <c r="F17" s="87"/>
      <c r="G17" s="88">
        <f t="shared" ref="G17:G22" si="3">+D17+E17</f>
        <v>88.74</v>
      </c>
      <c r="I17" s="89">
        <f t="shared" si="2"/>
        <v>78.849999999999994</v>
      </c>
    </row>
    <row r="18" spans="1:9" s="53" customFormat="1" ht="15" customHeight="1">
      <c r="A18" s="171">
        <v>41299</v>
      </c>
      <c r="B18" s="171">
        <v>41302</v>
      </c>
      <c r="C18" s="57"/>
      <c r="D18" s="167">
        <v>76.430000000000007</v>
      </c>
      <c r="E18" s="59">
        <f t="shared" ref="E18:E24" si="4">+D18*16%</f>
        <v>12.228800000000001</v>
      </c>
      <c r="F18" s="87"/>
      <c r="G18" s="88">
        <f t="shared" si="3"/>
        <v>88.658800000000014</v>
      </c>
      <c r="I18" s="89">
        <f>+I17</f>
        <v>78.849999999999994</v>
      </c>
    </row>
    <row r="19" spans="1:9" s="53" customFormat="1" ht="15" customHeight="1">
      <c r="A19" s="171">
        <v>41303</v>
      </c>
      <c r="B19" s="171">
        <v>41305</v>
      </c>
      <c r="C19" s="57"/>
      <c r="D19" s="167">
        <v>77.31</v>
      </c>
      <c r="E19" s="59">
        <f t="shared" si="4"/>
        <v>12.3696</v>
      </c>
      <c r="F19" s="87"/>
      <c r="G19" s="88">
        <f t="shared" si="3"/>
        <v>89.679600000000008</v>
      </c>
      <c r="I19" s="89">
        <f>+I18</f>
        <v>78.849999999999994</v>
      </c>
    </row>
    <row r="20" spans="1:9" s="53" customFormat="1" ht="15" customHeight="1">
      <c r="A20" s="171">
        <v>41306</v>
      </c>
      <c r="B20" s="171">
        <v>41309</v>
      </c>
      <c r="C20" s="57"/>
      <c r="D20" s="167">
        <v>78.83</v>
      </c>
      <c r="E20" s="59">
        <f t="shared" si="4"/>
        <v>12.6128</v>
      </c>
      <c r="F20" s="87"/>
      <c r="G20" s="88">
        <f t="shared" si="3"/>
        <v>91.442800000000005</v>
      </c>
      <c r="I20" s="89">
        <v>81.209999999999994</v>
      </c>
    </row>
    <row r="21" spans="1:9" s="53" customFormat="1" ht="15" customHeight="1">
      <c r="A21" s="171">
        <v>41310</v>
      </c>
      <c r="B21" s="171">
        <v>41312</v>
      </c>
      <c r="C21" s="57"/>
      <c r="D21" s="167">
        <v>80.69</v>
      </c>
      <c r="E21" s="59">
        <f t="shared" si="4"/>
        <v>12.910399999999999</v>
      </c>
      <c r="F21" s="87"/>
      <c r="G21" s="88">
        <f t="shared" si="3"/>
        <v>93.600399999999993</v>
      </c>
      <c r="I21" s="89">
        <v>81.209999999999994</v>
      </c>
    </row>
    <row r="22" spans="1:9" s="53" customFormat="1" ht="15" customHeight="1">
      <c r="A22" s="171">
        <v>41313</v>
      </c>
      <c r="B22" s="171">
        <v>41316</v>
      </c>
      <c r="C22" s="57"/>
      <c r="D22" s="167">
        <v>79.95</v>
      </c>
      <c r="E22" s="59">
        <f t="shared" si="4"/>
        <v>12.792000000000002</v>
      </c>
      <c r="F22" s="87"/>
      <c r="G22" s="88">
        <f t="shared" si="3"/>
        <v>92.742000000000004</v>
      </c>
      <c r="I22" s="89">
        <v>81.209999999999994</v>
      </c>
    </row>
    <row r="23" spans="1:9" s="53" customFormat="1" ht="15" customHeight="1">
      <c r="A23" s="171">
        <v>41317</v>
      </c>
      <c r="B23" s="171">
        <v>41319</v>
      </c>
      <c r="C23" s="57"/>
      <c r="D23" s="167">
        <v>80.83</v>
      </c>
      <c r="E23" s="59">
        <f t="shared" si="4"/>
        <v>12.9328</v>
      </c>
      <c r="F23" s="87"/>
      <c r="G23" s="88">
        <f t="shared" ref="G23:G28" si="5">+D23+E23</f>
        <v>93.762799999999999</v>
      </c>
      <c r="I23" s="89">
        <v>81.209999999999994</v>
      </c>
    </row>
    <row r="24" spans="1:9">
      <c r="A24" s="171">
        <v>41320</v>
      </c>
      <c r="B24" s="171">
        <v>41323</v>
      </c>
      <c r="C24" s="57"/>
      <c r="D24" s="167">
        <v>80.83</v>
      </c>
      <c r="E24" s="59">
        <f t="shared" si="4"/>
        <v>12.9328</v>
      </c>
      <c r="F24" s="87"/>
      <c r="G24" s="88">
        <f t="shared" si="5"/>
        <v>93.762799999999999</v>
      </c>
      <c r="H24" s="53"/>
      <c r="I24" s="89">
        <v>81.209999999999994</v>
      </c>
    </row>
    <row r="25" spans="1:9">
      <c r="A25" s="171">
        <v>41324</v>
      </c>
      <c r="B25" s="171">
        <v>41326</v>
      </c>
      <c r="C25" s="57"/>
      <c r="D25" s="167">
        <v>80.58</v>
      </c>
      <c r="E25" s="59">
        <f t="shared" ref="E25:E31" si="6">+D25*16%</f>
        <v>12.892799999999999</v>
      </c>
      <c r="F25" s="87"/>
      <c r="G25" s="88">
        <f t="shared" si="5"/>
        <v>93.472799999999992</v>
      </c>
      <c r="H25" s="53"/>
      <c r="I25" s="89">
        <v>81.209999999999994</v>
      </c>
    </row>
    <row r="26" spans="1:9">
      <c r="A26" s="171">
        <v>41327</v>
      </c>
      <c r="B26" s="171">
        <v>41330</v>
      </c>
      <c r="C26" s="57"/>
      <c r="D26" s="167">
        <v>77.930000000000007</v>
      </c>
      <c r="E26" s="59">
        <f t="shared" si="6"/>
        <v>12.468800000000002</v>
      </c>
      <c r="F26" s="87"/>
      <c r="G26" s="88">
        <f t="shared" si="5"/>
        <v>90.398800000000008</v>
      </c>
      <c r="H26" s="53"/>
      <c r="I26" s="89">
        <v>81.209999999999994</v>
      </c>
    </row>
    <row r="27" spans="1:9">
      <c r="A27" s="171">
        <v>41331</v>
      </c>
      <c r="B27" s="171">
        <v>41333</v>
      </c>
      <c r="C27" s="57"/>
      <c r="D27" s="167">
        <v>77.150000000000006</v>
      </c>
      <c r="E27" s="59">
        <f t="shared" si="6"/>
        <v>12.344000000000001</v>
      </c>
      <c r="F27" s="87"/>
      <c r="G27" s="88">
        <f t="shared" si="5"/>
        <v>89.494</v>
      </c>
      <c r="H27" s="53"/>
      <c r="I27" s="89">
        <v>81.209999999999994</v>
      </c>
    </row>
    <row r="28" spans="1:9">
      <c r="A28" s="171">
        <v>41334</v>
      </c>
      <c r="B28" s="171">
        <v>41337</v>
      </c>
      <c r="C28" s="57"/>
      <c r="D28" s="167">
        <v>76.11</v>
      </c>
      <c r="E28" s="59">
        <f t="shared" si="6"/>
        <v>12.1776</v>
      </c>
      <c r="F28" s="87"/>
      <c r="G28" s="88">
        <f t="shared" si="5"/>
        <v>88.287599999999998</v>
      </c>
      <c r="H28" s="53"/>
      <c r="I28" s="89">
        <v>81.209999999999994</v>
      </c>
    </row>
    <row r="29" spans="1:9">
      <c r="A29" s="171">
        <v>41338</v>
      </c>
      <c r="B29" s="171">
        <v>41340</v>
      </c>
      <c r="C29" s="57"/>
      <c r="D29" s="167">
        <v>74.540000000000006</v>
      </c>
      <c r="E29" s="59">
        <f t="shared" si="6"/>
        <v>11.926400000000001</v>
      </c>
      <c r="F29" s="87"/>
      <c r="G29" s="88">
        <f t="shared" ref="G29:G34" si="7">+D29+E29</f>
        <v>86.466400000000007</v>
      </c>
      <c r="H29" s="53"/>
      <c r="I29" s="89">
        <v>81.209999999999994</v>
      </c>
    </row>
    <row r="30" spans="1:9">
      <c r="A30" s="171">
        <v>41341</v>
      </c>
      <c r="B30" s="171">
        <v>41344</v>
      </c>
      <c r="C30" s="57"/>
      <c r="D30" s="167">
        <v>76.34</v>
      </c>
      <c r="E30" s="59">
        <f t="shared" si="6"/>
        <v>12.214400000000001</v>
      </c>
      <c r="F30" s="87"/>
      <c r="G30" s="88">
        <f t="shared" si="7"/>
        <v>88.554400000000001</v>
      </c>
      <c r="H30" s="53"/>
      <c r="I30" s="89">
        <v>81.209999999999994</v>
      </c>
    </row>
    <row r="31" spans="1:9">
      <c r="A31" s="171">
        <v>41345</v>
      </c>
      <c r="B31" s="171">
        <v>41347</v>
      </c>
      <c r="C31" s="57"/>
      <c r="D31" s="167">
        <v>76.37</v>
      </c>
      <c r="E31" s="59">
        <f t="shared" si="6"/>
        <v>12.219200000000001</v>
      </c>
      <c r="F31" s="87"/>
      <c r="G31" s="88">
        <f t="shared" si="7"/>
        <v>88.589200000000005</v>
      </c>
      <c r="H31" s="53"/>
      <c r="I31" s="89">
        <v>81.209999999999994</v>
      </c>
    </row>
    <row r="32" spans="1:9">
      <c r="A32" s="171">
        <v>41348</v>
      </c>
      <c r="B32" s="171">
        <v>41351</v>
      </c>
      <c r="C32" s="57"/>
      <c r="D32" s="167">
        <v>75.34</v>
      </c>
      <c r="E32" s="59">
        <f t="shared" ref="E32:E38" si="8">+D32*16%</f>
        <v>12.054400000000001</v>
      </c>
      <c r="F32" s="87"/>
      <c r="G32" s="88">
        <f t="shared" si="7"/>
        <v>87.394400000000005</v>
      </c>
      <c r="H32" s="53"/>
      <c r="I32" s="89">
        <v>81.209999999999994</v>
      </c>
    </row>
    <row r="33" spans="1:9">
      <c r="A33" s="171">
        <v>41352</v>
      </c>
      <c r="B33" s="171">
        <v>41354</v>
      </c>
      <c r="C33" s="57"/>
      <c r="D33" s="167">
        <v>77.34</v>
      </c>
      <c r="E33" s="59">
        <f t="shared" si="8"/>
        <v>12.374400000000001</v>
      </c>
      <c r="F33" s="87"/>
      <c r="G33" s="88">
        <f t="shared" si="7"/>
        <v>89.714400000000012</v>
      </c>
      <c r="H33" s="53"/>
      <c r="I33" s="89">
        <v>81.209999999999994</v>
      </c>
    </row>
    <row r="34" spans="1:9">
      <c r="A34" s="171">
        <v>41355</v>
      </c>
      <c r="B34" s="171">
        <v>41359</v>
      </c>
      <c r="C34" s="57"/>
      <c r="D34" s="167">
        <v>75.83</v>
      </c>
      <c r="E34" s="59">
        <f t="shared" si="8"/>
        <v>12.1328</v>
      </c>
      <c r="F34" s="87"/>
      <c r="G34" s="88">
        <f t="shared" si="7"/>
        <v>87.962800000000001</v>
      </c>
      <c r="H34" s="53"/>
      <c r="I34" s="89">
        <v>81.209999999999994</v>
      </c>
    </row>
    <row r="35" spans="1:9">
      <c r="A35" s="171">
        <v>41360</v>
      </c>
      <c r="B35" s="171">
        <v>41365</v>
      </c>
      <c r="C35" s="57"/>
      <c r="D35" s="167">
        <v>74.680000000000007</v>
      </c>
      <c r="E35" s="59">
        <f t="shared" si="8"/>
        <v>11.948800000000002</v>
      </c>
      <c r="F35" s="87"/>
      <c r="G35" s="88">
        <f t="shared" ref="G35:G40" si="9">+D35+E35</f>
        <v>86.628800000000012</v>
      </c>
      <c r="H35" s="53"/>
      <c r="I35" s="89">
        <v>81.209999999999994</v>
      </c>
    </row>
    <row r="36" spans="1:9">
      <c r="A36" s="171">
        <v>41366</v>
      </c>
      <c r="B36" s="171">
        <v>41368</v>
      </c>
      <c r="C36" s="57"/>
      <c r="D36" s="167">
        <v>76.5</v>
      </c>
      <c r="E36" s="59">
        <f t="shared" si="8"/>
        <v>12.24</v>
      </c>
      <c r="F36" s="87"/>
      <c r="G36" s="88">
        <f t="shared" si="9"/>
        <v>88.74</v>
      </c>
      <c r="H36" s="53"/>
      <c r="I36" s="89">
        <v>81.209999999999994</v>
      </c>
    </row>
    <row r="37" spans="1:9">
      <c r="A37" s="171">
        <v>41369</v>
      </c>
      <c r="B37" s="171">
        <v>41372</v>
      </c>
      <c r="C37" s="57"/>
      <c r="D37" s="167">
        <v>73.5</v>
      </c>
      <c r="E37" s="59">
        <f t="shared" si="8"/>
        <v>11.76</v>
      </c>
      <c r="F37" s="87"/>
      <c r="G37" s="88">
        <f t="shared" si="9"/>
        <v>85.26</v>
      </c>
      <c r="H37" s="53"/>
      <c r="I37" s="89">
        <v>81.209999999999994</v>
      </c>
    </row>
    <row r="38" spans="1:9">
      <c r="A38" s="171">
        <v>41373</v>
      </c>
      <c r="B38" s="171">
        <v>41375</v>
      </c>
      <c r="C38" s="57"/>
      <c r="D38" s="167">
        <v>72.180000000000007</v>
      </c>
      <c r="E38" s="59">
        <f t="shared" si="8"/>
        <v>11.548800000000002</v>
      </c>
      <c r="F38" s="87"/>
      <c r="G38" s="88">
        <f t="shared" si="9"/>
        <v>83.728800000000007</v>
      </c>
      <c r="H38" s="53"/>
      <c r="I38" s="89">
        <v>81.209999999999994</v>
      </c>
    </row>
    <row r="39" spans="1:9">
      <c r="A39" s="171">
        <v>41376</v>
      </c>
      <c r="B39" s="171">
        <v>41379</v>
      </c>
      <c r="C39" s="57"/>
      <c r="D39" s="167">
        <v>73.25</v>
      </c>
      <c r="E39" s="59">
        <f t="shared" ref="E39:E45" si="10">+D39*16%</f>
        <v>11.72</v>
      </c>
      <c r="F39" s="87"/>
      <c r="G39" s="88">
        <f t="shared" si="9"/>
        <v>84.97</v>
      </c>
      <c r="H39" s="53"/>
      <c r="I39" s="89">
        <v>81.209999999999994</v>
      </c>
    </row>
    <row r="40" spans="1:9">
      <c r="A40" s="171">
        <v>41380</v>
      </c>
      <c r="B40" s="171">
        <v>41382</v>
      </c>
      <c r="C40" s="57"/>
      <c r="D40" s="167">
        <v>71.650000000000006</v>
      </c>
      <c r="E40" s="59">
        <f t="shared" si="10"/>
        <v>11.464</v>
      </c>
      <c r="F40" s="87"/>
      <c r="G40" s="88">
        <f t="shared" si="9"/>
        <v>83.114000000000004</v>
      </c>
      <c r="H40" s="53"/>
      <c r="I40" s="89">
        <v>81.209999999999994</v>
      </c>
    </row>
    <row r="41" spans="1:9">
      <c r="A41" s="171">
        <v>41383</v>
      </c>
      <c r="B41" s="171">
        <v>41386</v>
      </c>
      <c r="C41" s="57"/>
      <c r="D41" s="167">
        <v>67.5</v>
      </c>
      <c r="E41" s="59">
        <f t="shared" si="10"/>
        <v>10.8</v>
      </c>
      <c r="F41" s="87"/>
      <c r="G41" s="88">
        <f t="shared" ref="G41:G46" si="11">+D41+E41</f>
        <v>78.3</v>
      </c>
      <c r="H41" s="53"/>
      <c r="I41" s="89">
        <v>81.209999999999994</v>
      </c>
    </row>
    <row r="42" spans="1:9">
      <c r="A42" s="171">
        <v>41387</v>
      </c>
      <c r="B42" s="171">
        <v>41389</v>
      </c>
      <c r="C42" s="57"/>
      <c r="D42" s="167">
        <v>68.400000000000006</v>
      </c>
      <c r="E42" s="59">
        <f t="shared" si="10"/>
        <v>10.944000000000001</v>
      </c>
      <c r="F42" s="87"/>
      <c r="G42" s="88">
        <f t="shared" si="11"/>
        <v>79.344000000000008</v>
      </c>
      <c r="H42" s="53"/>
      <c r="I42" s="89">
        <v>81.209999999999994</v>
      </c>
    </row>
    <row r="43" spans="1:9">
      <c r="A43" s="171">
        <v>41390</v>
      </c>
      <c r="B43" s="171">
        <v>41393</v>
      </c>
      <c r="C43" s="57"/>
      <c r="D43" s="167">
        <v>69.75</v>
      </c>
      <c r="E43" s="59">
        <f t="shared" si="10"/>
        <v>11.16</v>
      </c>
      <c r="F43" s="87"/>
      <c r="G43" s="88">
        <f t="shared" si="11"/>
        <v>80.91</v>
      </c>
      <c r="H43" s="53"/>
      <c r="I43" s="89">
        <v>81.209999999999994</v>
      </c>
    </row>
    <row r="44" spans="1:9">
      <c r="A44" s="171">
        <v>41394</v>
      </c>
      <c r="B44" s="171">
        <v>41396</v>
      </c>
      <c r="C44" s="57"/>
      <c r="D44" s="167">
        <v>71.75</v>
      </c>
      <c r="E44" s="59">
        <f t="shared" si="10"/>
        <v>11.48</v>
      </c>
      <c r="F44" s="87"/>
      <c r="G44" s="88">
        <f t="shared" si="11"/>
        <v>83.23</v>
      </c>
      <c r="H44" s="53"/>
      <c r="I44" s="89">
        <v>81.209999999999994</v>
      </c>
    </row>
    <row r="45" spans="1:9">
      <c r="A45" s="171">
        <v>41397</v>
      </c>
      <c r="B45" s="171">
        <v>41400</v>
      </c>
      <c r="C45" s="57"/>
      <c r="D45" s="167">
        <v>71.48</v>
      </c>
      <c r="E45" s="59">
        <f t="shared" si="10"/>
        <v>11.436800000000002</v>
      </c>
      <c r="F45" s="87"/>
      <c r="G45" s="88">
        <f t="shared" si="11"/>
        <v>82.916800000000009</v>
      </c>
      <c r="H45" s="53"/>
      <c r="I45" s="89">
        <v>81.209999999999994</v>
      </c>
    </row>
    <row r="46" spans="1:9">
      <c r="A46" s="171">
        <v>41401</v>
      </c>
      <c r="B46" s="171">
        <v>41403</v>
      </c>
      <c r="C46" s="57"/>
      <c r="D46" s="167">
        <v>74.61</v>
      </c>
      <c r="E46" s="59">
        <f t="shared" ref="E46:E52" si="12">+D46*16%</f>
        <v>11.9376</v>
      </c>
      <c r="F46" s="87"/>
      <c r="G46" s="88">
        <f t="shared" si="11"/>
        <v>86.547600000000003</v>
      </c>
      <c r="H46" s="53"/>
      <c r="I46" s="89">
        <v>81.209999999999994</v>
      </c>
    </row>
    <row r="47" spans="1:9">
      <c r="A47" s="171">
        <v>41404</v>
      </c>
      <c r="B47" s="171">
        <v>41408</v>
      </c>
      <c r="C47" s="57"/>
      <c r="D47" s="167">
        <v>74.38</v>
      </c>
      <c r="E47" s="59">
        <f t="shared" si="12"/>
        <v>11.9008</v>
      </c>
      <c r="F47" s="87"/>
      <c r="G47" s="88">
        <f t="shared" ref="G47:G52" si="13">+D47+E47</f>
        <v>86.280799999999999</v>
      </c>
      <c r="H47" s="53"/>
      <c r="I47" s="89">
        <v>81.209999999999994</v>
      </c>
    </row>
    <row r="48" spans="1:9">
      <c r="A48" s="171">
        <v>41409</v>
      </c>
      <c r="B48" s="171">
        <v>41410</v>
      </c>
      <c r="C48" s="57"/>
      <c r="D48" s="167">
        <v>71.94</v>
      </c>
      <c r="E48" s="59">
        <f t="shared" si="12"/>
        <v>11.510400000000001</v>
      </c>
      <c r="F48" s="87"/>
      <c r="G48" s="88">
        <f t="shared" si="13"/>
        <v>83.450400000000002</v>
      </c>
      <c r="H48" s="53"/>
      <c r="I48" s="89">
        <v>81.209999999999994</v>
      </c>
    </row>
    <row r="49" spans="1:9">
      <c r="A49" s="171">
        <v>41411</v>
      </c>
      <c r="B49" s="171">
        <v>41414</v>
      </c>
      <c r="C49" s="57"/>
      <c r="D49" s="167">
        <v>72.86</v>
      </c>
      <c r="E49" s="59">
        <f t="shared" si="12"/>
        <v>11.6576</v>
      </c>
      <c r="F49" s="87"/>
      <c r="G49" s="88">
        <f t="shared" si="13"/>
        <v>84.517600000000002</v>
      </c>
      <c r="H49" s="53"/>
      <c r="I49" s="89">
        <v>81.209999999999994</v>
      </c>
    </row>
    <row r="50" spans="1:9">
      <c r="A50" s="171">
        <v>41415</v>
      </c>
      <c r="B50" s="171">
        <v>41417</v>
      </c>
      <c r="C50" s="57"/>
      <c r="D50" s="167">
        <v>73.7</v>
      </c>
      <c r="E50" s="59">
        <f t="shared" si="12"/>
        <v>11.792</v>
      </c>
      <c r="F50" s="87"/>
      <c r="G50" s="88">
        <f t="shared" si="13"/>
        <v>85.492000000000004</v>
      </c>
      <c r="H50" s="53"/>
      <c r="I50" s="89">
        <v>81.209999999999994</v>
      </c>
    </row>
    <row r="51" spans="1:9">
      <c r="A51" s="171">
        <v>41418</v>
      </c>
      <c r="B51" s="171">
        <v>41421</v>
      </c>
      <c r="C51" s="57"/>
      <c r="D51" s="167">
        <v>72.37</v>
      </c>
      <c r="E51" s="59">
        <f t="shared" si="12"/>
        <v>11.5792</v>
      </c>
      <c r="F51" s="87"/>
      <c r="G51" s="88">
        <f t="shared" si="13"/>
        <v>83.949200000000005</v>
      </c>
      <c r="H51" s="53"/>
      <c r="I51" s="89">
        <v>81.209999999999994</v>
      </c>
    </row>
    <row r="52" spans="1:9">
      <c r="A52" s="171">
        <v>41422</v>
      </c>
      <c r="B52" s="171">
        <v>41424</v>
      </c>
      <c r="C52" s="57"/>
      <c r="D52" s="167">
        <v>72.12</v>
      </c>
      <c r="E52" s="59">
        <f t="shared" si="12"/>
        <v>11.539200000000001</v>
      </c>
      <c r="F52" s="87"/>
      <c r="G52" s="88">
        <f t="shared" si="13"/>
        <v>83.659199999999998</v>
      </c>
      <c r="H52" s="53"/>
      <c r="I52" s="89">
        <v>81.209999999999994</v>
      </c>
    </row>
    <row r="53" spans="1:9">
      <c r="A53" s="171">
        <v>41425</v>
      </c>
      <c r="B53" s="171">
        <v>41429</v>
      </c>
      <c r="C53" s="57"/>
      <c r="D53" s="167">
        <v>72.27</v>
      </c>
      <c r="E53" s="59">
        <f t="shared" ref="E53:E58" si="14">+D53*16%</f>
        <v>11.5632</v>
      </c>
      <c r="F53" s="87"/>
      <c r="G53" s="88">
        <f t="shared" ref="G53:G58" si="15">+D53+E53</f>
        <v>83.833199999999991</v>
      </c>
      <c r="H53" s="53"/>
      <c r="I53" s="89">
        <v>81.209999999999994</v>
      </c>
    </row>
    <row r="54" spans="1:9">
      <c r="A54" s="171">
        <v>41430</v>
      </c>
      <c r="B54" s="171">
        <v>41431</v>
      </c>
      <c r="C54" s="57"/>
      <c r="D54" s="167">
        <v>73.650000000000006</v>
      </c>
      <c r="E54" s="59">
        <f t="shared" si="14"/>
        <v>11.784000000000001</v>
      </c>
      <c r="F54" s="87"/>
      <c r="G54" s="88">
        <f t="shared" si="15"/>
        <v>85.434000000000012</v>
      </c>
      <c r="H54" s="53"/>
      <c r="I54" s="89">
        <v>81.209999999999994</v>
      </c>
    </row>
    <row r="55" spans="1:9">
      <c r="A55" s="171">
        <v>41432</v>
      </c>
      <c r="B55" s="171">
        <v>41436</v>
      </c>
      <c r="C55" s="57"/>
      <c r="D55" s="167">
        <v>73.83</v>
      </c>
      <c r="E55" s="59">
        <f t="shared" si="14"/>
        <v>11.812799999999999</v>
      </c>
      <c r="F55" s="87"/>
      <c r="G55" s="88">
        <f t="shared" si="15"/>
        <v>85.642799999999994</v>
      </c>
      <c r="H55" s="53"/>
      <c r="I55" s="89">
        <v>81.209999999999994</v>
      </c>
    </row>
    <row r="56" spans="1:9">
      <c r="A56" s="171">
        <v>41437</v>
      </c>
      <c r="B56" s="171">
        <v>41438</v>
      </c>
      <c r="C56" s="57"/>
      <c r="D56" s="167">
        <v>73.98</v>
      </c>
      <c r="E56" s="59">
        <f t="shared" si="14"/>
        <v>11.8368</v>
      </c>
      <c r="F56" s="87"/>
      <c r="G56" s="88">
        <f t="shared" si="15"/>
        <v>85.816800000000001</v>
      </c>
      <c r="H56" s="53"/>
      <c r="I56" s="89">
        <v>81.209999999999994</v>
      </c>
    </row>
    <row r="57" spans="1:9">
      <c r="A57" s="171">
        <v>41439</v>
      </c>
      <c r="B57" s="171">
        <v>41442</v>
      </c>
      <c r="C57" s="57"/>
      <c r="D57" s="167">
        <v>74.350000000000009</v>
      </c>
      <c r="E57" s="59">
        <f t="shared" si="14"/>
        <v>11.896000000000001</v>
      </c>
      <c r="F57" s="87"/>
      <c r="G57" s="88">
        <f t="shared" si="15"/>
        <v>86.246000000000009</v>
      </c>
      <c r="H57" s="53"/>
      <c r="I57" s="89">
        <v>81.209999999999994</v>
      </c>
    </row>
    <row r="58" spans="1:9">
      <c r="A58" s="171">
        <v>41443</v>
      </c>
      <c r="B58" s="171">
        <v>41445</v>
      </c>
      <c r="C58" s="57"/>
      <c r="D58" s="167">
        <v>75.850000000000009</v>
      </c>
      <c r="E58" s="59">
        <f t="shared" si="14"/>
        <v>12.136000000000001</v>
      </c>
      <c r="F58" s="87"/>
      <c r="G58" s="88">
        <f t="shared" si="15"/>
        <v>87.986000000000004</v>
      </c>
      <c r="H58" s="53"/>
      <c r="I58" s="89">
        <v>81.209999999999994</v>
      </c>
    </row>
    <row r="59" spans="1:9">
      <c r="A59" s="171">
        <v>41446</v>
      </c>
      <c r="B59" s="171">
        <v>41449</v>
      </c>
      <c r="C59" s="57"/>
      <c r="D59" s="167">
        <v>75.98</v>
      </c>
      <c r="E59" s="59">
        <f t="shared" ref="E59:E65" si="16">+D59*16%</f>
        <v>12.1568</v>
      </c>
      <c r="F59" s="87"/>
      <c r="G59" s="88">
        <f t="shared" ref="G59:G64" si="17">+D59+E59</f>
        <v>88.136800000000008</v>
      </c>
      <c r="H59" s="53"/>
      <c r="I59" s="89">
        <v>81.209999999999994</v>
      </c>
    </row>
    <row r="60" spans="1:9">
      <c r="A60" s="171">
        <v>41450</v>
      </c>
      <c r="B60" s="171">
        <v>41452</v>
      </c>
      <c r="C60" s="57"/>
      <c r="D60" s="167">
        <v>72.400000000000006</v>
      </c>
      <c r="E60" s="59">
        <f t="shared" si="16"/>
        <v>11.584000000000001</v>
      </c>
      <c r="F60" s="87"/>
      <c r="G60" s="88">
        <f t="shared" si="17"/>
        <v>83.984000000000009</v>
      </c>
      <c r="H60" s="53"/>
      <c r="I60" s="89">
        <v>81.209999999999994</v>
      </c>
    </row>
    <row r="61" spans="1:9">
      <c r="A61" s="171">
        <v>41453</v>
      </c>
      <c r="B61" s="171">
        <v>41457</v>
      </c>
      <c r="C61" s="57"/>
      <c r="D61" s="167">
        <v>72.73</v>
      </c>
      <c r="E61" s="59">
        <f t="shared" si="16"/>
        <v>11.636800000000001</v>
      </c>
      <c r="F61" s="87"/>
      <c r="G61" s="88">
        <f t="shared" si="17"/>
        <v>84.366800000000012</v>
      </c>
      <c r="H61" s="53"/>
      <c r="I61" s="89">
        <v>81.209999999999994</v>
      </c>
    </row>
    <row r="62" spans="1:9">
      <c r="A62" s="171">
        <v>41458</v>
      </c>
      <c r="B62" s="171">
        <v>41459</v>
      </c>
      <c r="C62" s="57"/>
      <c r="D62" s="167">
        <v>74.63</v>
      </c>
      <c r="E62" s="59">
        <f t="shared" si="16"/>
        <v>11.940799999999999</v>
      </c>
      <c r="F62" s="87"/>
      <c r="G62" s="88">
        <f t="shared" si="17"/>
        <v>86.570799999999991</v>
      </c>
      <c r="H62" s="53"/>
      <c r="I62" s="89">
        <v>81.209999999999994</v>
      </c>
    </row>
    <row r="63" spans="1:9">
      <c r="A63" s="171">
        <v>41460</v>
      </c>
      <c r="B63" s="171">
        <v>41463</v>
      </c>
      <c r="C63" s="57"/>
      <c r="D63" s="167">
        <v>75.06</v>
      </c>
      <c r="E63" s="59">
        <f t="shared" si="16"/>
        <v>12.009600000000001</v>
      </c>
      <c r="F63" s="87"/>
      <c r="G63" s="88">
        <f t="shared" si="17"/>
        <v>87.069600000000008</v>
      </c>
      <c r="H63" s="53"/>
      <c r="I63" s="89">
        <v>81.209999999999994</v>
      </c>
    </row>
    <row r="64" spans="1:9">
      <c r="A64" s="171">
        <v>41464</v>
      </c>
      <c r="B64" s="171">
        <v>41466</v>
      </c>
      <c r="C64" s="57"/>
      <c r="D64" s="167">
        <v>75.570000000000007</v>
      </c>
      <c r="E64" s="59">
        <f t="shared" si="16"/>
        <v>12.091200000000001</v>
      </c>
      <c r="F64" s="87"/>
      <c r="G64" s="88">
        <f t="shared" si="17"/>
        <v>87.661200000000008</v>
      </c>
      <c r="H64" s="53"/>
      <c r="I64" s="89">
        <v>81.209999999999994</v>
      </c>
    </row>
    <row r="65" spans="1:9">
      <c r="A65" s="171">
        <v>41467</v>
      </c>
      <c r="B65" s="171">
        <v>41470</v>
      </c>
      <c r="C65" s="57"/>
      <c r="D65" s="167">
        <v>76.53</v>
      </c>
      <c r="E65" s="59">
        <f t="shared" si="16"/>
        <v>12.2448</v>
      </c>
      <c r="F65" s="87"/>
      <c r="G65" s="88">
        <f t="shared" ref="G65:G70" si="18">+D65+E65</f>
        <v>88.774799999999999</v>
      </c>
      <c r="H65" s="53"/>
      <c r="I65" s="89">
        <v>81.209999999999994</v>
      </c>
    </row>
    <row r="66" spans="1:9">
      <c r="A66" s="171">
        <v>41471</v>
      </c>
      <c r="B66" s="171">
        <v>41473</v>
      </c>
      <c r="C66" s="57"/>
      <c r="D66" s="167">
        <v>76.91</v>
      </c>
      <c r="E66" s="59">
        <f t="shared" ref="E66:E72" si="19">+D66*16%</f>
        <v>12.3056</v>
      </c>
      <c r="F66" s="87"/>
      <c r="G66" s="88">
        <f t="shared" si="18"/>
        <v>89.215599999999995</v>
      </c>
      <c r="H66" s="53"/>
      <c r="I66" s="89">
        <v>81.209999999999994</v>
      </c>
    </row>
    <row r="67" spans="1:9">
      <c r="A67" s="171">
        <v>41474</v>
      </c>
      <c r="B67" s="171">
        <v>41477</v>
      </c>
      <c r="C67" s="57"/>
      <c r="D67" s="167">
        <v>77.25</v>
      </c>
      <c r="E67" s="59">
        <f t="shared" si="19"/>
        <v>12.36</v>
      </c>
      <c r="F67" s="87"/>
      <c r="G67" s="88">
        <f t="shared" si="18"/>
        <v>89.61</v>
      </c>
      <c r="H67" s="53"/>
      <c r="I67" s="89">
        <v>81.209999999999994</v>
      </c>
    </row>
    <row r="68" spans="1:9">
      <c r="A68" s="171">
        <v>41478</v>
      </c>
      <c r="B68" s="171">
        <v>41480</v>
      </c>
      <c r="C68" s="57"/>
      <c r="D68" s="167">
        <v>76.72</v>
      </c>
      <c r="E68" s="59">
        <f t="shared" si="19"/>
        <v>12.2752</v>
      </c>
      <c r="F68" s="87"/>
      <c r="G68" s="88">
        <f t="shared" si="18"/>
        <v>88.995199999999997</v>
      </c>
      <c r="H68" s="53"/>
      <c r="I68" s="89">
        <v>81.209999999999994</v>
      </c>
    </row>
    <row r="69" spans="1:9">
      <c r="A69" s="171">
        <v>41481</v>
      </c>
      <c r="B69" s="171">
        <v>41484</v>
      </c>
      <c r="C69" s="57"/>
      <c r="D69" s="167">
        <v>76.489999999999995</v>
      </c>
      <c r="E69" s="59">
        <f t="shared" si="19"/>
        <v>12.238399999999999</v>
      </c>
      <c r="F69" s="87"/>
      <c r="G69" s="88">
        <f t="shared" si="18"/>
        <v>88.728399999999993</v>
      </c>
      <c r="H69" s="53"/>
      <c r="I69" s="89">
        <v>81.209999999999994</v>
      </c>
    </row>
    <row r="70" spans="1:9">
      <c r="A70" s="171">
        <v>41485</v>
      </c>
      <c r="B70" s="171">
        <v>41487</v>
      </c>
      <c r="C70" s="57"/>
      <c r="D70" s="167">
        <v>76.75</v>
      </c>
      <c r="E70" s="59">
        <f t="shared" si="19"/>
        <v>12.280000000000001</v>
      </c>
      <c r="F70" s="87"/>
      <c r="G70" s="88">
        <f t="shared" si="18"/>
        <v>89.03</v>
      </c>
      <c r="H70" s="53"/>
      <c r="I70" s="89">
        <v>81.209999999999994</v>
      </c>
    </row>
    <row r="71" spans="1:9">
      <c r="A71" s="171">
        <v>41488</v>
      </c>
      <c r="B71" s="171">
        <v>41491</v>
      </c>
      <c r="C71" s="57"/>
      <c r="D71" s="167">
        <v>76.489999999999995</v>
      </c>
      <c r="E71" s="59">
        <f t="shared" si="19"/>
        <v>12.238399999999999</v>
      </c>
      <c r="F71" s="87"/>
      <c r="G71" s="88">
        <f t="shared" ref="G71:G76" si="20">+D71+E71</f>
        <v>88.728399999999993</v>
      </c>
      <c r="H71" s="53"/>
      <c r="I71" s="89">
        <v>81.209999999999994</v>
      </c>
    </row>
    <row r="72" spans="1:9">
      <c r="A72" s="171">
        <v>41492</v>
      </c>
      <c r="B72" s="171">
        <v>41494</v>
      </c>
      <c r="C72" s="57"/>
      <c r="D72" s="167">
        <v>76.56</v>
      </c>
      <c r="E72" s="59">
        <f t="shared" si="19"/>
        <v>12.249600000000001</v>
      </c>
      <c r="F72" s="87"/>
      <c r="G72" s="88">
        <f t="shared" si="20"/>
        <v>88.809600000000003</v>
      </c>
      <c r="H72" s="53"/>
      <c r="I72" s="89">
        <v>81.209999999999994</v>
      </c>
    </row>
    <row r="73" spans="1:9">
      <c r="A73" s="171">
        <v>41495</v>
      </c>
      <c r="B73" s="171">
        <v>41498</v>
      </c>
      <c r="C73" s="57"/>
      <c r="D73" s="167">
        <v>76.12</v>
      </c>
      <c r="E73" s="59">
        <f t="shared" ref="E73:E79" si="21">+D73*16%</f>
        <v>12.179200000000002</v>
      </c>
      <c r="F73" s="87"/>
      <c r="G73" s="88">
        <f t="shared" si="20"/>
        <v>88.299200000000013</v>
      </c>
      <c r="H73" s="53"/>
      <c r="I73" s="89">
        <v>81.209999999999994</v>
      </c>
    </row>
    <row r="74" spans="1:9">
      <c r="A74" s="171">
        <v>41499</v>
      </c>
      <c r="B74" s="171">
        <v>41501</v>
      </c>
      <c r="C74" s="57"/>
      <c r="D74" s="167">
        <v>77.31</v>
      </c>
      <c r="E74" s="59">
        <f t="shared" si="21"/>
        <v>12.3696</v>
      </c>
      <c r="F74" s="87"/>
      <c r="G74" s="88">
        <f t="shared" si="20"/>
        <v>89.679600000000008</v>
      </c>
      <c r="H74" s="53"/>
      <c r="I74" s="89">
        <v>81.209999999999994</v>
      </c>
    </row>
    <row r="75" spans="1:9">
      <c r="A75" s="171">
        <v>41502</v>
      </c>
      <c r="B75" s="171">
        <v>41506</v>
      </c>
      <c r="C75" s="57"/>
      <c r="D75" s="167">
        <v>77.820000000000007</v>
      </c>
      <c r="E75" s="59">
        <f t="shared" si="21"/>
        <v>12.451200000000002</v>
      </c>
      <c r="F75" s="87"/>
      <c r="G75" s="88">
        <f t="shared" si="20"/>
        <v>90.271200000000007</v>
      </c>
      <c r="H75" s="53"/>
      <c r="I75" s="89">
        <v>81.209999999999994</v>
      </c>
    </row>
    <row r="76" spans="1:9">
      <c r="A76" s="171">
        <v>41507</v>
      </c>
      <c r="B76" s="171">
        <v>41508</v>
      </c>
      <c r="C76" s="57"/>
      <c r="D76" s="167">
        <v>77.98</v>
      </c>
      <c r="E76" s="59">
        <f t="shared" si="21"/>
        <v>12.476800000000001</v>
      </c>
      <c r="F76" s="87"/>
      <c r="G76" s="88">
        <f t="shared" si="20"/>
        <v>90.456800000000001</v>
      </c>
      <c r="H76" s="53"/>
      <c r="I76" s="89">
        <v>81.209999999999994</v>
      </c>
    </row>
    <row r="77" spans="1:9">
      <c r="A77" s="171">
        <v>41509</v>
      </c>
      <c r="B77" s="171">
        <v>41512</v>
      </c>
      <c r="C77" s="57"/>
      <c r="D77" s="167">
        <v>78.25</v>
      </c>
      <c r="E77" s="59">
        <f t="shared" si="21"/>
        <v>12.52</v>
      </c>
      <c r="F77" s="87"/>
      <c r="G77" s="88">
        <f t="shared" ref="G77:G82" si="22">+D77+E77</f>
        <v>90.77</v>
      </c>
      <c r="H77" s="53"/>
      <c r="I77" s="89">
        <v>81.209999999999994</v>
      </c>
    </row>
    <row r="78" spans="1:9">
      <c r="A78" s="171">
        <v>41513</v>
      </c>
      <c r="B78" s="171">
        <v>41515</v>
      </c>
      <c r="C78" s="57"/>
      <c r="D78" s="167">
        <v>78.400000000000006</v>
      </c>
      <c r="E78" s="59">
        <f t="shared" si="21"/>
        <v>12.544</v>
      </c>
      <c r="F78" s="87"/>
      <c r="G78" s="88">
        <f t="shared" si="22"/>
        <v>90.944000000000003</v>
      </c>
      <c r="H78" s="53"/>
      <c r="I78" s="89">
        <v>81.209999999999994</v>
      </c>
    </row>
    <row r="79" spans="1:9">
      <c r="A79" s="171">
        <v>41516</v>
      </c>
      <c r="B79" s="171">
        <v>41519</v>
      </c>
      <c r="C79" s="57"/>
      <c r="D79" s="167">
        <v>81.87</v>
      </c>
      <c r="E79" s="59">
        <f t="shared" si="21"/>
        <v>13.099200000000002</v>
      </c>
      <c r="F79" s="87"/>
      <c r="G79" s="88">
        <f t="shared" si="22"/>
        <v>94.969200000000001</v>
      </c>
      <c r="H79" s="53"/>
      <c r="I79" s="89">
        <v>81.209999999999994</v>
      </c>
    </row>
    <row r="80" spans="1:9">
      <c r="A80" s="171">
        <v>41520</v>
      </c>
      <c r="B80" s="171">
        <v>41522</v>
      </c>
      <c r="C80" s="57"/>
      <c r="D80" s="167">
        <v>80.78</v>
      </c>
      <c r="E80" s="59">
        <f t="shared" ref="E80:E86" si="23">+D80*16%</f>
        <v>12.924800000000001</v>
      </c>
      <c r="F80" s="87"/>
      <c r="G80" s="88">
        <f t="shared" si="22"/>
        <v>93.704800000000006</v>
      </c>
      <c r="H80" s="53"/>
      <c r="I80" s="89">
        <v>81.209999999999994</v>
      </c>
    </row>
    <row r="81" spans="1:9">
      <c r="A81" s="171">
        <v>41523</v>
      </c>
      <c r="B81" s="171">
        <v>41526</v>
      </c>
      <c r="C81" s="57"/>
      <c r="D81" s="167">
        <v>81.38</v>
      </c>
      <c r="E81" s="59">
        <f t="shared" si="23"/>
        <v>13.020799999999999</v>
      </c>
      <c r="F81" s="87"/>
      <c r="G81" s="88">
        <f t="shared" si="22"/>
        <v>94.40079999999999</v>
      </c>
      <c r="H81" s="53"/>
      <c r="I81" s="89">
        <v>81.209999999999994</v>
      </c>
    </row>
    <row r="82" spans="1:9">
      <c r="A82" s="171">
        <v>41527</v>
      </c>
      <c r="B82" s="171">
        <v>41529</v>
      </c>
      <c r="C82" s="57"/>
      <c r="D82" s="167">
        <v>83.2</v>
      </c>
      <c r="E82" s="59">
        <f t="shared" si="23"/>
        <v>13.312000000000001</v>
      </c>
      <c r="F82" s="87"/>
      <c r="G82" s="88">
        <f t="shared" si="22"/>
        <v>96.512</v>
      </c>
      <c r="H82" s="53"/>
      <c r="I82" s="89">
        <v>81.209999999999994</v>
      </c>
    </row>
    <row r="83" spans="1:9">
      <c r="A83" s="171">
        <v>41530</v>
      </c>
      <c r="B83" s="171">
        <v>41533</v>
      </c>
      <c r="C83" s="57"/>
      <c r="D83" s="167">
        <v>79.290000000000006</v>
      </c>
      <c r="E83" s="59">
        <f t="shared" si="23"/>
        <v>12.686400000000001</v>
      </c>
      <c r="F83" s="87"/>
      <c r="G83" s="88">
        <f t="shared" ref="G83:G88" si="24">+D83+E83</f>
        <v>91.976400000000012</v>
      </c>
      <c r="H83" s="53"/>
      <c r="I83" s="89">
        <v>81.209999999999994</v>
      </c>
    </row>
    <row r="84" spans="1:9">
      <c r="A84" s="171">
        <v>41534</v>
      </c>
      <c r="B84" s="171">
        <v>41536</v>
      </c>
      <c r="C84" s="57"/>
      <c r="D84" s="167">
        <v>80.350000000000009</v>
      </c>
      <c r="E84" s="59">
        <f t="shared" si="23"/>
        <v>12.856000000000002</v>
      </c>
      <c r="F84" s="87"/>
      <c r="G84" s="88">
        <f t="shared" si="24"/>
        <v>93.206000000000017</v>
      </c>
      <c r="H84" s="53"/>
      <c r="I84" s="89">
        <v>81.209999999999994</v>
      </c>
    </row>
    <row r="85" spans="1:9">
      <c r="A85" s="171">
        <v>41537</v>
      </c>
      <c r="B85" s="171">
        <v>41540</v>
      </c>
      <c r="C85" s="57"/>
      <c r="D85" s="167">
        <v>81.44</v>
      </c>
      <c r="E85" s="59">
        <f t="shared" si="23"/>
        <v>13.0304</v>
      </c>
      <c r="F85" s="87"/>
      <c r="G85" s="88">
        <f t="shared" si="24"/>
        <v>94.470399999999998</v>
      </c>
      <c r="H85" s="53"/>
      <c r="I85" s="89">
        <v>81.209999999999994</v>
      </c>
    </row>
    <row r="86" spans="1:9">
      <c r="A86" s="171">
        <v>41541</v>
      </c>
      <c r="B86" s="171">
        <v>41543</v>
      </c>
      <c r="C86" s="57"/>
      <c r="D86" s="167">
        <v>80.650000000000006</v>
      </c>
      <c r="E86" s="59">
        <f t="shared" si="23"/>
        <v>12.904000000000002</v>
      </c>
      <c r="F86" s="87"/>
      <c r="G86" s="88">
        <f t="shared" si="24"/>
        <v>93.554000000000002</v>
      </c>
      <c r="H86" s="53"/>
      <c r="I86" s="89">
        <v>81.209999999999994</v>
      </c>
    </row>
    <row r="87" spans="1:9">
      <c r="A87" s="171">
        <v>41544</v>
      </c>
      <c r="B87" s="171">
        <v>41547</v>
      </c>
      <c r="C87" s="57"/>
      <c r="D87" s="167">
        <v>79.28</v>
      </c>
      <c r="E87" s="59">
        <f t="shared" ref="E87:E93" si="25">+D87*16%</f>
        <v>12.684800000000001</v>
      </c>
      <c r="F87" s="87"/>
      <c r="G87" s="88">
        <f t="shared" si="24"/>
        <v>91.964799999999997</v>
      </c>
      <c r="H87" s="53"/>
      <c r="I87" s="89">
        <v>81.209999999999994</v>
      </c>
    </row>
    <row r="88" spans="1:9">
      <c r="A88" s="171">
        <v>41548</v>
      </c>
      <c r="B88" s="171">
        <v>41550</v>
      </c>
      <c r="C88" s="57"/>
      <c r="D88" s="167">
        <v>80</v>
      </c>
      <c r="E88" s="59">
        <f t="shared" si="25"/>
        <v>12.8</v>
      </c>
      <c r="F88" s="87"/>
      <c r="G88" s="88">
        <f t="shared" si="24"/>
        <v>92.8</v>
      </c>
      <c r="H88" s="53"/>
      <c r="I88" s="89">
        <v>81.209999999999994</v>
      </c>
    </row>
    <row r="89" spans="1:9">
      <c r="A89" s="171">
        <v>41551</v>
      </c>
      <c r="B89" s="171">
        <v>41554</v>
      </c>
      <c r="C89" s="57"/>
      <c r="D89" s="167">
        <v>79.63</v>
      </c>
      <c r="E89" s="59">
        <f t="shared" si="25"/>
        <v>12.7408</v>
      </c>
      <c r="F89" s="87"/>
      <c r="G89" s="88">
        <f t="shared" ref="G89:G94" si="26">+D89+E89</f>
        <v>92.370800000000003</v>
      </c>
      <c r="H89" s="53"/>
      <c r="I89" s="89">
        <v>81.209999999999994</v>
      </c>
    </row>
    <row r="90" spans="1:9">
      <c r="A90" s="171">
        <v>41555</v>
      </c>
      <c r="B90" s="171">
        <v>41557</v>
      </c>
      <c r="C90" s="57"/>
      <c r="D90" s="167">
        <v>78.100000000000009</v>
      </c>
      <c r="E90" s="59">
        <f t="shared" si="25"/>
        <v>12.496000000000002</v>
      </c>
      <c r="F90" s="87"/>
      <c r="G90" s="88">
        <f t="shared" si="26"/>
        <v>90.596000000000004</v>
      </c>
      <c r="H90" s="53"/>
      <c r="I90" s="89">
        <v>81.209999999999994</v>
      </c>
    </row>
    <row r="91" spans="1:9">
      <c r="A91" s="171">
        <v>41558</v>
      </c>
      <c r="B91" s="171">
        <v>41562</v>
      </c>
      <c r="C91" s="57"/>
      <c r="D91" s="167">
        <v>77.5</v>
      </c>
      <c r="E91" s="59">
        <f t="shared" si="25"/>
        <v>12.4</v>
      </c>
      <c r="F91" s="87"/>
      <c r="G91" s="88">
        <f t="shared" si="26"/>
        <v>89.9</v>
      </c>
      <c r="H91" s="53"/>
      <c r="I91" s="89">
        <v>81.209999999999994</v>
      </c>
    </row>
    <row r="92" spans="1:9">
      <c r="A92" s="171">
        <v>41563</v>
      </c>
      <c r="B92" s="171">
        <v>41564</v>
      </c>
      <c r="C92" s="57"/>
      <c r="D92" s="167">
        <v>78.69</v>
      </c>
      <c r="E92" s="59">
        <f t="shared" si="25"/>
        <v>12.590400000000001</v>
      </c>
      <c r="F92" s="87"/>
      <c r="G92" s="88">
        <f t="shared" si="26"/>
        <v>91.2804</v>
      </c>
      <c r="H92" s="53"/>
      <c r="I92" s="89">
        <v>81.209999999999994</v>
      </c>
    </row>
    <row r="93" spans="1:9">
      <c r="A93" s="171">
        <v>41565</v>
      </c>
      <c r="B93" s="171">
        <v>41568</v>
      </c>
      <c r="C93" s="57"/>
      <c r="D93" s="167">
        <v>79.600000000000009</v>
      </c>
      <c r="E93" s="59">
        <f t="shared" si="25"/>
        <v>12.736000000000002</v>
      </c>
      <c r="F93" s="87"/>
      <c r="G93" s="88">
        <f t="shared" si="26"/>
        <v>92.336000000000013</v>
      </c>
      <c r="H93" s="53"/>
      <c r="I93" s="89">
        <v>81.209999999999994</v>
      </c>
    </row>
    <row r="94" spans="1:9">
      <c r="A94" s="171">
        <v>41569</v>
      </c>
      <c r="B94" s="171">
        <v>41571</v>
      </c>
      <c r="C94" s="57"/>
      <c r="D94" s="167">
        <v>80</v>
      </c>
      <c r="E94" s="59">
        <f t="shared" ref="E94:E100" si="27">+D94*16%</f>
        <v>12.8</v>
      </c>
      <c r="F94" s="87"/>
      <c r="G94" s="88">
        <f t="shared" si="26"/>
        <v>92.8</v>
      </c>
      <c r="H94" s="53"/>
      <c r="I94" s="89">
        <v>81.209999999999994</v>
      </c>
    </row>
    <row r="95" spans="1:9">
      <c r="A95" s="171">
        <v>41572</v>
      </c>
      <c r="B95" s="171">
        <v>41575</v>
      </c>
      <c r="C95" s="57"/>
      <c r="D95" s="167">
        <v>76.150000000000006</v>
      </c>
      <c r="E95" s="59">
        <f t="shared" si="27"/>
        <v>12.184000000000001</v>
      </c>
      <c r="F95" s="87"/>
      <c r="G95" s="88">
        <f t="shared" ref="G95:G100" si="28">+D95+E95</f>
        <v>88.334000000000003</v>
      </c>
      <c r="H95" s="53"/>
      <c r="I95" s="89">
        <v>81.209999999999994</v>
      </c>
    </row>
    <row r="96" spans="1:9">
      <c r="A96" s="171">
        <v>41576</v>
      </c>
      <c r="B96" s="171">
        <v>41578</v>
      </c>
      <c r="C96" s="57"/>
      <c r="D96" s="167">
        <v>75.7</v>
      </c>
      <c r="E96" s="59">
        <f t="shared" si="27"/>
        <v>12.112</v>
      </c>
      <c r="F96" s="87"/>
      <c r="G96" s="88">
        <f t="shared" si="28"/>
        <v>87.811999999999998</v>
      </c>
      <c r="H96" s="53"/>
      <c r="I96" s="89">
        <v>81.209999999999994</v>
      </c>
    </row>
    <row r="97" spans="1:9">
      <c r="A97" s="171">
        <v>41579</v>
      </c>
      <c r="B97" s="171">
        <v>41583</v>
      </c>
      <c r="C97" s="57"/>
      <c r="D97" s="167">
        <v>78.17</v>
      </c>
      <c r="E97" s="59">
        <f t="shared" si="27"/>
        <v>12.507200000000001</v>
      </c>
      <c r="F97" s="87"/>
      <c r="G97" s="88">
        <f t="shared" si="28"/>
        <v>90.677199999999999</v>
      </c>
      <c r="H97" s="53"/>
      <c r="I97" s="89">
        <v>81.209999999999994</v>
      </c>
    </row>
    <row r="98" spans="1:9">
      <c r="A98" s="171">
        <v>41584</v>
      </c>
      <c r="B98" s="171">
        <v>41585</v>
      </c>
      <c r="C98" s="57"/>
      <c r="D98" s="167">
        <v>75.900000000000006</v>
      </c>
      <c r="E98" s="59">
        <f t="shared" si="27"/>
        <v>12.144000000000002</v>
      </c>
      <c r="F98" s="87"/>
      <c r="G98" s="88">
        <f t="shared" si="28"/>
        <v>88.044000000000011</v>
      </c>
      <c r="H98" s="53"/>
      <c r="I98" s="89">
        <v>81.209999999999994</v>
      </c>
    </row>
    <row r="99" spans="1:9">
      <c r="A99" s="171">
        <v>41586</v>
      </c>
      <c r="B99" s="171">
        <v>41590</v>
      </c>
      <c r="C99" s="57"/>
      <c r="D99" s="167">
        <v>74.2</v>
      </c>
      <c r="E99" s="59">
        <f t="shared" si="27"/>
        <v>11.872</v>
      </c>
      <c r="F99" s="87"/>
      <c r="G99" s="88">
        <f t="shared" si="28"/>
        <v>86.072000000000003</v>
      </c>
      <c r="H99" s="53"/>
      <c r="I99" s="89">
        <v>81.209999999999994</v>
      </c>
    </row>
    <row r="100" spans="1:9">
      <c r="A100" s="171">
        <v>41591</v>
      </c>
      <c r="B100" s="171">
        <v>41592</v>
      </c>
      <c r="C100" s="57"/>
      <c r="D100" s="167">
        <v>76.2</v>
      </c>
      <c r="E100" s="59">
        <f t="shared" si="27"/>
        <v>12.192</v>
      </c>
      <c r="F100" s="87"/>
      <c r="G100" s="88">
        <f t="shared" si="28"/>
        <v>88.391999999999996</v>
      </c>
      <c r="H100" s="53"/>
      <c r="I100" s="89">
        <v>81.209999999999994</v>
      </c>
    </row>
    <row r="101" spans="1:9">
      <c r="A101" s="171">
        <v>41593</v>
      </c>
      <c r="B101" s="171">
        <v>41596</v>
      </c>
      <c r="C101" s="57"/>
      <c r="D101" s="167">
        <v>75.100000000000009</v>
      </c>
      <c r="E101" s="59">
        <f t="shared" ref="E101:E107" si="29">+D101*16%</f>
        <v>12.016000000000002</v>
      </c>
      <c r="F101" s="87"/>
      <c r="G101" s="88">
        <f t="shared" ref="G101:G106" si="30">+D101+E101</f>
        <v>87.116000000000014</v>
      </c>
      <c r="H101" s="53"/>
      <c r="I101" s="89">
        <v>81.209999999999994</v>
      </c>
    </row>
    <row r="102" spans="1:9">
      <c r="A102" s="171">
        <v>41597</v>
      </c>
      <c r="B102" s="171">
        <v>41599</v>
      </c>
      <c r="C102" s="57"/>
      <c r="D102" s="167">
        <v>75.3</v>
      </c>
      <c r="E102" s="59">
        <f t="shared" si="29"/>
        <v>12.048</v>
      </c>
      <c r="F102" s="87"/>
      <c r="G102" s="88">
        <f t="shared" si="30"/>
        <v>87.347999999999999</v>
      </c>
      <c r="H102" s="53"/>
      <c r="I102" s="89">
        <v>81.209999999999994</v>
      </c>
    </row>
    <row r="103" spans="1:9">
      <c r="A103" s="171">
        <v>41600</v>
      </c>
      <c r="B103" s="171">
        <v>41603</v>
      </c>
      <c r="C103" s="57"/>
      <c r="D103" s="167">
        <v>75.37</v>
      </c>
      <c r="E103" s="59">
        <f t="shared" si="29"/>
        <v>12.059200000000001</v>
      </c>
      <c r="F103" s="87"/>
      <c r="G103" s="88">
        <f t="shared" si="30"/>
        <v>87.429200000000009</v>
      </c>
      <c r="H103" s="53"/>
      <c r="I103" s="89">
        <v>81.209999999999994</v>
      </c>
    </row>
    <row r="104" spans="1:9">
      <c r="A104" s="171">
        <v>41604</v>
      </c>
      <c r="B104" s="171">
        <v>41606</v>
      </c>
      <c r="C104" s="57"/>
      <c r="D104" s="167">
        <v>76.47</v>
      </c>
      <c r="E104" s="59">
        <f t="shared" si="29"/>
        <v>12.235200000000001</v>
      </c>
      <c r="F104" s="87"/>
      <c r="G104" s="88">
        <f t="shared" si="30"/>
        <v>88.705200000000005</v>
      </c>
      <c r="H104" s="53"/>
      <c r="I104" s="89">
        <v>81.209999999999994</v>
      </c>
    </row>
    <row r="105" spans="1:9">
      <c r="A105" s="171">
        <v>41607</v>
      </c>
      <c r="B105" s="171">
        <v>41610</v>
      </c>
      <c r="C105" s="57"/>
      <c r="D105" s="167">
        <v>76.3</v>
      </c>
      <c r="E105" s="59">
        <f t="shared" si="29"/>
        <v>12.208</v>
      </c>
      <c r="F105" s="87"/>
      <c r="G105" s="88">
        <f t="shared" si="30"/>
        <v>88.507999999999996</v>
      </c>
      <c r="H105" s="53"/>
      <c r="I105" s="89">
        <v>81.209999999999994</v>
      </c>
    </row>
    <row r="106" spans="1:9">
      <c r="A106" s="171">
        <v>41611</v>
      </c>
      <c r="B106" s="171">
        <v>41613</v>
      </c>
      <c r="C106" s="57"/>
      <c r="D106" s="167">
        <v>76.3</v>
      </c>
      <c r="E106" s="59">
        <f t="shared" si="29"/>
        <v>12.208</v>
      </c>
      <c r="F106" s="87"/>
      <c r="G106" s="88">
        <f t="shared" si="30"/>
        <v>88.507999999999996</v>
      </c>
      <c r="H106" s="53"/>
      <c r="I106" s="89">
        <v>81.209999999999994</v>
      </c>
    </row>
    <row r="107" spans="1:9">
      <c r="A107" s="171">
        <v>41614</v>
      </c>
      <c r="B107" s="171">
        <v>41617</v>
      </c>
      <c r="C107" s="57"/>
      <c r="D107" s="167">
        <v>76.97</v>
      </c>
      <c r="E107" s="59">
        <f t="shared" si="29"/>
        <v>12.315200000000001</v>
      </c>
      <c r="F107" s="87"/>
      <c r="G107" s="88">
        <f t="shared" ref="G107:G112" si="31">+D107+E107</f>
        <v>89.285200000000003</v>
      </c>
      <c r="H107" s="53"/>
      <c r="I107" s="89">
        <v>81.209999999999994</v>
      </c>
    </row>
    <row r="108" spans="1:9">
      <c r="A108" s="171">
        <v>41618</v>
      </c>
      <c r="B108" s="171">
        <v>41620</v>
      </c>
      <c r="C108" s="57"/>
      <c r="D108" s="167">
        <v>77.460000000000008</v>
      </c>
      <c r="E108" s="59">
        <f t="shared" ref="E108:E114" si="32">+D108*16%</f>
        <v>12.393600000000001</v>
      </c>
      <c r="F108" s="87"/>
      <c r="G108" s="88">
        <f t="shared" si="31"/>
        <v>89.853600000000014</v>
      </c>
      <c r="H108" s="53"/>
      <c r="I108" s="89">
        <v>81.209999999999994</v>
      </c>
    </row>
    <row r="109" spans="1:9">
      <c r="A109" s="171">
        <v>41621</v>
      </c>
      <c r="B109" s="171">
        <v>41624</v>
      </c>
      <c r="C109" s="57"/>
      <c r="D109" s="167">
        <v>77.350000000000009</v>
      </c>
      <c r="E109" s="59">
        <f t="shared" si="32"/>
        <v>12.376000000000001</v>
      </c>
      <c r="F109" s="87"/>
      <c r="G109" s="88">
        <f t="shared" si="31"/>
        <v>89.726000000000013</v>
      </c>
      <c r="H109" s="53"/>
      <c r="I109" s="89">
        <v>81.209999999999994</v>
      </c>
    </row>
    <row r="110" spans="1:9">
      <c r="A110" s="171">
        <v>41625</v>
      </c>
      <c r="B110" s="171">
        <v>41627</v>
      </c>
      <c r="C110" s="57"/>
      <c r="D110" s="167">
        <v>77.100000000000009</v>
      </c>
      <c r="E110" s="59">
        <f t="shared" si="32"/>
        <v>12.336000000000002</v>
      </c>
      <c r="F110" s="87"/>
      <c r="G110" s="88">
        <f t="shared" si="31"/>
        <v>89.436000000000007</v>
      </c>
      <c r="H110" s="53"/>
      <c r="I110" s="89">
        <v>81.209999999999994</v>
      </c>
    </row>
    <row r="111" spans="1:9">
      <c r="A111" s="171">
        <v>41628</v>
      </c>
      <c r="B111" s="171">
        <v>41631</v>
      </c>
      <c r="C111" s="57"/>
      <c r="D111" s="167">
        <v>78.12</v>
      </c>
      <c r="E111" s="59">
        <f t="shared" si="32"/>
        <v>12.499200000000002</v>
      </c>
      <c r="F111" s="87"/>
      <c r="G111" s="88">
        <f t="shared" si="31"/>
        <v>90.619200000000006</v>
      </c>
      <c r="H111" s="53"/>
      <c r="I111" s="89">
        <v>81.209999999999994</v>
      </c>
    </row>
    <row r="112" spans="1:9">
      <c r="A112" s="171">
        <v>41632</v>
      </c>
      <c r="B112" s="171">
        <v>41634</v>
      </c>
      <c r="C112" s="57"/>
      <c r="D112" s="167">
        <v>79.239999999999995</v>
      </c>
      <c r="E112" s="59">
        <f t="shared" si="32"/>
        <v>12.6784</v>
      </c>
      <c r="F112" s="87"/>
      <c r="G112" s="88">
        <f t="shared" si="31"/>
        <v>91.918399999999991</v>
      </c>
      <c r="H112" s="53"/>
      <c r="I112" s="89">
        <v>81.209999999999994</v>
      </c>
    </row>
    <row r="113" spans="1:9">
      <c r="A113" s="171">
        <v>41635</v>
      </c>
      <c r="B113" s="171">
        <v>41638</v>
      </c>
      <c r="C113" s="57"/>
      <c r="D113" s="167">
        <v>79.48</v>
      </c>
      <c r="E113" s="59">
        <f t="shared" si="32"/>
        <v>12.716800000000001</v>
      </c>
      <c r="F113" s="87"/>
      <c r="G113" s="88">
        <f t="shared" ref="G113:G118" si="33">+D113+E113</f>
        <v>92.19680000000001</v>
      </c>
      <c r="H113" s="53"/>
      <c r="I113" s="89">
        <v>81.209999999999994</v>
      </c>
    </row>
    <row r="114" spans="1:9">
      <c r="A114" s="171">
        <v>41639</v>
      </c>
      <c r="B114" s="171">
        <v>41639</v>
      </c>
      <c r="C114" s="57"/>
      <c r="D114" s="167">
        <v>79.650000000000006</v>
      </c>
      <c r="E114" s="59">
        <f t="shared" si="32"/>
        <v>12.744000000000002</v>
      </c>
      <c r="F114" s="87"/>
      <c r="G114" s="88">
        <f t="shared" si="33"/>
        <v>92.394000000000005</v>
      </c>
      <c r="H114" s="53"/>
      <c r="I114" s="89">
        <v>81.209999999999994</v>
      </c>
    </row>
    <row r="115" spans="1:9">
      <c r="A115" s="171">
        <v>41640</v>
      </c>
      <c r="B115" s="171">
        <v>41641</v>
      </c>
      <c r="C115" s="57"/>
      <c r="D115" s="167">
        <v>76.95</v>
      </c>
      <c r="E115" s="59">
        <f t="shared" ref="E115:E121" si="34">+D115*16%</f>
        <v>12.312000000000001</v>
      </c>
      <c r="F115" s="87"/>
      <c r="G115" s="88">
        <f t="shared" si="33"/>
        <v>89.262</v>
      </c>
      <c r="H115" s="53"/>
      <c r="I115" s="89">
        <v>81.209999999999994</v>
      </c>
    </row>
    <row r="116" spans="1:9">
      <c r="A116" s="171">
        <v>41642</v>
      </c>
      <c r="B116" s="171">
        <v>41646</v>
      </c>
      <c r="C116" s="57"/>
      <c r="D116" s="167">
        <v>75.75</v>
      </c>
      <c r="E116" s="59">
        <f t="shared" si="34"/>
        <v>12.120000000000001</v>
      </c>
      <c r="F116" s="87"/>
      <c r="G116" s="88">
        <f t="shared" si="33"/>
        <v>87.87</v>
      </c>
      <c r="H116" s="53"/>
      <c r="I116" s="89">
        <v>81.209999999999994</v>
      </c>
    </row>
    <row r="117" spans="1:9">
      <c r="A117" s="171">
        <v>41647</v>
      </c>
      <c r="B117" s="171">
        <v>41648</v>
      </c>
      <c r="C117" s="57"/>
      <c r="D117" s="167">
        <v>72.040000000000006</v>
      </c>
      <c r="E117" s="59">
        <f t="shared" si="34"/>
        <v>11.526400000000001</v>
      </c>
      <c r="F117" s="87"/>
      <c r="G117" s="88">
        <f t="shared" si="33"/>
        <v>83.566400000000002</v>
      </c>
      <c r="H117" s="53"/>
      <c r="I117" s="89">
        <v>81.209999999999994</v>
      </c>
    </row>
    <row r="118" spans="1:9">
      <c r="A118" s="171">
        <v>41649</v>
      </c>
      <c r="B118" s="171">
        <v>41652</v>
      </c>
      <c r="C118" s="57"/>
      <c r="D118" s="167">
        <v>71.650000000000006</v>
      </c>
      <c r="E118" s="59">
        <f t="shared" si="34"/>
        <v>11.464</v>
      </c>
      <c r="F118" s="87"/>
      <c r="G118" s="88">
        <f t="shared" si="33"/>
        <v>83.114000000000004</v>
      </c>
      <c r="H118" s="53"/>
      <c r="I118" s="89">
        <v>81.209999999999994</v>
      </c>
    </row>
    <row r="119" spans="1:9">
      <c r="A119" s="171">
        <v>41653</v>
      </c>
      <c r="B119" s="171">
        <v>41655</v>
      </c>
      <c r="C119" s="57"/>
      <c r="D119" s="167">
        <v>73.5</v>
      </c>
      <c r="E119" s="59">
        <f t="shared" si="34"/>
        <v>11.76</v>
      </c>
      <c r="F119" s="87"/>
      <c r="G119" s="88">
        <f t="shared" ref="G119:G124" si="35">+D119+E119</f>
        <v>85.26</v>
      </c>
      <c r="H119" s="53"/>
      <c r="I119" s="89">
        <v>81.209999999999994</v>
      </c>
    </row>
    <row r="120" spans="1:9">
      <c r="A120" s="171">
        <v>41656</v>
      </c>
      <c r="B120" s="171">
        <v>41659</v>
      </c>
      <c r="C120" s="57"/>
      <c r="D120" s="167">
        <v>74.75</v>
      </c>
      <c r="E120" s="59">
        <f t="shared" si="34"/>
        <v>11.96</v>
      </c>
      <c r="F120" s="87"/>
      <c r="G120" s="88">
        <f t="shared" si="35"/>
        <v>86.710000000000008</v>
      </c>
      <c r="H120" s="53"/>
      <c r="I120" s="89">
        <v>81.209999999999994</v>
      </c>
    </row>
    <row r="121" spans="1:9">
      <c r="A121" s="171">
        <v>41660</v>
      </c>
      <c r="B121" s="171">
        <v>41662</v>
      </c>
      <c r="C121" s="57"/>
      <c r="D121" s="167">
        <v>74.44</v>
      </c>
      <c r="E121" s="59">
        <f t="shared" si="34"/>
        <v>11.910399999999999</v>
      </c>
      <c r="F121" s="87"/>
      <c r="G121" s="88">
        <f t="shared" si="35"/>
        <v>86.350399999999993</v>
      </c>
      <c r="H121" s="53"/>
      <c r="I121" s="89">
        <v>81.209999999999994</v>
      </c>
    </row>
    <row r="122" spans="1:9">
      <c r="A122" s="171">
        <v>41663</v>
      </c>
      <c r="B122" s="171">
        <v>41666</v>
      </c>
      <c r="C122" s="57"/>
      <c r="D122" s="167">
        <v>74.69</v>
      </c>
      <c r="E122" s="59">
        <f t="shared" ref="E122:E127" si="36">+D122*16%</f>
        <v>11.9504</v>
      </c>
      <c r="F122" s="87"/>
      <c r="G122" s="88">
        <f t="shared" si="35"/>
        <v>86.6404</v>
      </c>
      <c r="H122" s="53"/>
      <c r="I122" s="89">
        <v>81.209999999999994</v>
      </c>
    </row>
    <row r="123" spans="1:9">
      <c r="A123" s="171">
        <v>41667</v>
      </c>
      <c r="B123" s="171">
        <v>41669</v>
      </c>
      <c r="C123" s="57"/>
      <c r="D123" s="167">
        <v>73.849999999999994</v>
      </c>
      <c r="E123" s="59">
        <f t="shared" si="36"/>
        <v>11.815999999999999</v>
      </c>
      <c r="F123" s="87"/>
      <c r="G123" s="88">
        <f t="shared" si="35"/>
        <v>85.665999999999997</v>
      </c>
      <c r="H123" s="53"/>
      <c r="I123" s="89">
        <v>81.209999999999994</v>
      </c>
    </row>
    <row r="124" spans="1:9">
      <c r="A124" s="171">
        <v>41670</v>
      </c>
      <c r="B124" s="171">
        <v>41670</v>
      </c>
      <c r="C124" s="57"/>
      <c r="D124" s="167">
        <v>75.73</v>
      </c>
      <c r="E124" s="59">
        <f t="shared" si="36"/>
        <v>12.116800000000001</v>
      </c>
      <c r="F124" s="87"/>
      <c r="G124" s="88">
        <f t="shared" si="35"/>
        <v>87.846800000000002</v>
      </c>
      <c r="H124" s="53"/>
      <c r="I124" s="89">
        <v>81.209999999999994</v>
      </c>
    </row>
    <row r="125" spans="1:9">
      <c r="A125" s="171">
        <v>41671</v>
      </c>
      <c r="B125" s="171">
        <v>41673</v>
      </c>
      <c r="C125" s="57"/>
      <c r="D125" s="167">
        <v>75.73</v>
      </c>
      <c r="E125" s="59">
        <f t="shared" si="36"/>
        <v>12.116800000000001</v>
      </c>
      <c r="F125" s="87"/>
      <c r="G125" s="88">
        <f t="shared" ref="G125:G130" si="37">+D125+E125</f>
        <v>87.846800000000002</v>
      </c>
      <c r="H125" s="53"/>
      <c r="I125" s="89">
        <v>83.65</v>
      </c>
    </row>
    <row r="126" spans="1:9">
      <c r="A126" s="171">
        <v>41674</v>
      </c>
      <c r="B126" s="171">
        <v>41676</v>
      </c>
      <c r="C126" s="57"/>
      <c r="D126" s="167">
        <v>74.5</v>
      </c>
      <c r="E126" s="59">
        <f t="shared" si="36"/>
        <v>11.92</v>
      </c>
      <c r="F126" s="87"/>
      <c r="G126" s="88">
        <f t="shared" si="37"/>
        <v>86.42</v>
      </c>
      <c r="H126" s="53"/>
      <c r="I126" s="89">
        <v>83.65</v>
      </c>
    </row>
    <row r="127" spans="1:9">
      <c r="A127" s="171">
        <v>41677</v>
      </c>
      <c r="B127" s="171">
        <v>41680</v>
      </c>
      <c r="C127" s="57"/>
      <c r="D127" s="167">
        <v>74.7</v>
      </c>
      <c r="E127" s="59">
        <f t="shared" si="36"/>
        <v>11.952</v>
      </c>
      <c r="F127" s="87"/>
      <c r="G127" s="88">
        <f t="shared" si="37"/>
        <v>86.652000000000001</v>
      </c>
      <c r="H127" s="53"/>
      <c r="I127" s="89">
        <v>83.65</v>
      </c>
    </row>
    <row r="128" spans="1:9">
      <c r="A128" s="171">
        <v>41681</v>
      </c>
      <c r="B128" s="171">
        <v>41683</v>
      </c>
      <c r="C128" s="57"/>
      <c r="D128" s="167">
        <v>77.17</v>
      </c>
      <c r="E128" s="59">
        <f t="shared" ref="E128:E134" si="38">+D128*16%</f>
        <v>12.347200000000001</v>
      </c>
      <c r="F128" s="87"/>
      <c r="G128" s="88">
        <f t="shared" si="37"/>
        <v>89.517200000000003</v>
      </c>
      <c r="H128" s="53"/>
      <c r="I128" s="89">
        <v>83.65</v>
      </c>
    </row>
    <row r="129" spans="1:9">
      <c r="A129" s="171">
        <v>41684</v>
      </c>
      <c r="B129" s="171">
        <v>41687</v>
      </c>
      <c r="C129" s="57"/>
      <c r="D129" s="167">
        <v>76.099999999999994</v>
      </c>
      <c r="E129" s="59">
        <f t="shared" si="38"/>
        <v>12.176</v>
      </c>
      <c r="F129" s="87"/>
      <c r="G129" s="88">
        <f t="shared" si="37"/>
        <v>88.275999999999996</v>
      </c>
      <c r="H129" s="53"/>
      <c r="I129" s="89">
        <v>83.65</v>
      </c>
    </row>
    <row r="130" spans="1:9">
      <c r="A130" s="171">
        <v>41688</v>
      </c>
      <c r="B130" s="171">
        <v>41690</v>
      </c>
      <c r="C130" s="57"/>
      <c r="D130" s="167">
        <v>76.61</v>
      </c>
      <c r="E130" s="59">
        <f t="shared" si="38"/>
        <v>12.2576</v>
      </c>
      <c r="F130" s="87"/>
      <c r="G130" s="88">
        <f t="shared" si="37"/>
        <v>88.867599999999996</v>
      </c>
      <c r="H130" s="53"/>
      <c r="I130" s="89">
        <v>83.65</v>
      </c>
    </row>
    <row r="131" spans="1:9">
      <c r="A131" s="171">
        <v>41691</v>
      </c>
      <c r="B131" s="171">
        <v>41694</v>
      </c>
      <c r="C131" s="57"/>
      <c r="D131" s="167">
        <v>77.75</v>
      </c>
      <c r="E131" s="59">
        <f t="shared" si="38"/>
        <v>12.44</v>
      </c>
      <c r="F131" s="87"/>
      <c r="G131" s="88">
        <f t="shared" ref="G131:G136" si="39">+D131+E131</f>
        <v>90.19</v>
      </c>
      <c r="H131" s="53"/>
      <c r="I131" s="89">
        <v>83.65</v>
      </c>
    </row>
    <row r="132" spans="1:9">
      <c r="A132" s="171">
        <v>41695</v>
      </c>
      <c r="B132" s="171">
        <v>41697</v>
      </c>
      <c r="C132" s="57"/>
      <c r="D132" s="167">
        <v>77.37</v>
      </c>
      <c r="E132" s="59">
        <f t="shared" si="38"/>
        <v>12.379200000000001</v>
      </c>
      <c r="F132" s="87"/>
      <c r="G132" s="88">
        <f t="shared" si="39"/>
        <v>89.749200000000002</v>
      </c>
      <c r="H132" s="53"/>
      <c r="I132" s="89">
        <v>83.65</v>
      </c>
    </row>
    <row r="133" spans="1:9">
      <c r="A133" s="171">
        <v>41698</v>
      </c>
      <c r="B133" s="171">
        <v>41698</v>
      </c>
      <c r="C133" s="57"/>
      <c r="D133" s="167">
        <v>76.72</v>
      </c>
      <c r="E133" s="59">
        <f t="shared" si="38"/>
        <v>12.2752</v>
      </c>
      <c r="F133" s="87"/>
      <c r="G133" s="88">
        <f t="shared" si="39"/>
        <v>88.995199999999997</v>
      </c>
      <c r="H133" s="53"/>
      <c r="I133" s="89">
        <v>83.65</v>
      </c>
    </row>
    <row r="134" spans="1:9">
      <c r="A134" s="171">
        <v>41699</v>
      </c>
      <c r="B134" s="171">
        <v>41701</v>
      </c>
      <c r="C134" s="57"/>
      <c r="D134" s="167">
        <v>76.72</v>
      </c>
      <c r="E134" s="59">
        <f t="shared" si="38"/>
        <v>12.2752</v>
      </c>
      <c r="F134" s="87"/>
      <c r="G134" s="88">
        <f t="shared" si="39"/>
        <v>88.995199999999997</v>
      </c>
      <c r="H134" s="53"/>
      <c r="I134" s="89">
        <v>83.65</v>
      </c>
    </row>
    <row r="135" spans="1:9">
      <c r="A135" s="171">
        <v>41702</v>
      </c>
      <c r="B135" s="171">
        <v>41704</v>
      </c>
      <c r="C135" s="57"/>
      <c r="D135" s="167">
        <v>76.2</v>
      </c>
      <c r="E135" s="59">
        <f t="shared" ref="E135:E140" si="40">+D135*16%</f>
        <v>12.192</v>
      </c>
      <c r="F135" s="87"/>
      <c r="G135" s="88">
        <f t="shared" si="39"/>
        <v>88.391999999999996</v>
      </c>
      <c r="H135" s="53"/>
      <c r="I135" s="89">
        <v>83.65</v>
      </c>
    </row>
    <row r="136" spans="1:9">
      <c r="A136" s="171">
        <v>41705</v>
      </c>
      <c r="B136" s="171">
        <v>41708</v>
      </c>
      <c r="C136" s="57"/>
      <c r="D136" s="167">
        <v>75.31</v>
      </c>
      <c r="E136" s="59">
        <f t="shared" si="40"/>
        <v>12.0496</v>
      </c>
      <c r="F136" s="87"/>
      <c r="G136" s="88">
        <f t="shared" si="39"/>
        <v>87.3596</v>
      </c>
      <c r="H136" s="53"/>
      <c r="I136" s="89">
        <v>83.65</v>
      </c>
    </row>
    <row r="137" spans="1:9">
      <c r="A137" s="171">
        <v>41709</v>
      </c>
      <c r="B137" s="171">
        <v>41711</v>
      </c>
      <c r="C137" s="57"/>
      <c r="D137" s="167">
        <v>75.7</v>
      </c>
      <c r="E137" s="59">
        <f t="shared" si="40"/>
        <v>12.112</v>
      </c>
      <c r="F137" s="87"/>
      <c r="G137" s="88">
        <f t="shared" ref="G137:G142" si="41">+D137+E137</f>
        <v>87.811999999999998</v>
      </c>
      <c r="H137" s="53"/>
      <c r="I137" s="89">
        <v>83.65</v>
      </c>
    </row>
    <row r="138" spans="1:9">
      <c r="A138" s="171">
        <v>41712</v>
      </c>
      <c r="B138" s="171">
        <v>41715</v>
      </c>
      <c r="C138" s="57"/>
      <c r="D138" s="167">
        <v>75.69</v>
      </c>
      <c r="E138" s="59">
        <f t="shared" si="40"/>
        <v>12.1104</v>
      </c>
      <c r="F138" s="87"/>
      <c r="G138" s="88">
        <f t="shared" si="41"/>
        <v>87.800399999999996</v>
      </c>
      <c r="H138" s="53"/>
      <c r="I138" s="89">
        <v>83.65</v>
      </c>
    </row>
    <row r="139" spans="1:9">
      <c r="A139" s="171">
        <v>41716</v>
      </c>
      <c r="B139" s="171">
        <v>41718</v>
      </c>
      <c r="C139" s="57"/>
      <c r="D139" s="167">
        <v>76</v>
      </c>
      <c r="E139" s="59">
        <f t="shared" si="40"/>
        <v>12.16</v>
      </c>
      <c r="F139" s="87"/>
      <c r="G139" s="88">
        <f t="shared" si="41"/>
        <v>88.16</v>
      </c>
      <c r="H139" s="53"/>
      <c r="I139" s="89">
        <v>83.65</v>
      </c>
    </row>
    <row r="140" spans="1:9">
      <c r="A140" s="171">
        <v>41719</v>
      </c>
      <c r="B140" s="171">
        <v>41723</v>
      </c>
      <c r="C140" s="57"/>
      <c r="D140" s="167">
        <v>74.83</v>
      </c>
      <c r="E140" s="59">
        <f t="shared" si="40"/>
        <v>11.972799999999999</v>
      </c>
      <c r="F140" s="87"/>
      <c r="G140" s="88">
        <f t="shared" si="41"/>
        <v>86.802799999999991</v>
      </c>
      <c r="H140" s="53"/>
      <c r="I140" s="89">
        <v>83.65</v>
      </c>
    </row>
    <row r="141" spans="1:9">
      <c r="A141" s="171">
        <v>41724</v>
      </c>
      <c r="B141" s="171">
        <v>41725</v>
      </c>
      <c r="C141" s="57"/>
      <c r="D141" s="167">
        <v>73.959999999999994</v>
      </c>
      <c r="E141" s="59">
        <f t="shared" ref="E141:E147" si="42">+D141*16%</f>
        <v>11.833599999999999</v>
      </c>
      <c r="F141" s="87"/>
      <c r="G141" s="88">
        <f t="shared" si="41"/>
        <v>85.793599999999998</v>
      </c>
      <c r="H141" s="53"/>
      <c r="I141" s="89">
        <v>83.65</v>
      </c>
    </row>
    <row r="142" spans="1:9">
      <c r="A142" s="171">
        <v>41726</v>
      </c>
      <c r="B142" s="171">
        <v>41729</v>
      </c>
      <c r="C142" s="57"/>
      <c r="D142" s="167">
        <v>74.650000000000006</v>
      </c>
      <c r="E142" s="59">
        <f t="shared" si="42"/>
        <v>11.944000000000001</v>
      </c>
      <c r="F142" s="87"/>
      <c r="G142" s="88">
        <f t="shared" si="41"/>
        <v>86.594000000000008</v>
      </c>
      <c r="H142" s="53"/>
      <c r="I142" s="89">
        <v>83.65</v>
      </c>
    </row>
    <row r="143" spans="1:9">
      <c r="A143" s="171">
        <v>41730</v>
      </c>
      <c r="B143" s="171">
        <v>41732</v>
      </c>
      <c r="C143" s="57"/>
      <c r="D143" s="167">
        <v>76.400000000000006</v>
      </c>
      <c r="E143" s="59">
        <f t="shared" si="42"/>
        <v>12.224000000000002</v>
      </c>
      <c r="F143" s="87"/>
      <c r="G143" s="88">
        <f t="shared" ref="G143:G148" si="43">+D143+E143</f>
        <v>88.624000000000009</v>
      </c>
      <c r="H143" s="53"/>
      <c r="I143" s="89">
        <v>83.65</v>
      </c>
    </row>
    <row r="144" spans="1:9">
      <c r="A144" s="171">
        <v>41733</v>
      </c>
      <c r="B144" s="171">
        <v>41736</v>
      </c>
      <c r="C144" s="57"/>
      <c r="D144" s="167">
        <v>74.8</v>
      </c>
      <c r="E144" s="59">
        <f t="shared" si="42"/>
        <v>11.968</v>
      </c>
      <c r="F144" s="87"/>
      <c r="G144" s="88">
        <f t="shared" si="43"/>
        <v>86.768000000000001</v>
      </c>
      <c r="H144" s="53"/>
      <c r="I144" s="89">
        <v>83.65</v>
      </c>
    </row>
    <row r="145" spans="1:9">
      <c r="A145" s="171">
        <v>41737</v>
      </c>
      <c r="B145" s="171">
        <v>41739</v>
      </c>
      <c r="C145" s="57"/>
      <c r="D145" s="167">
        <v>76.150000000000006</v>
      </c>
      <c r="E145" s="59">
        <f t="shared" si="42"/>
        <v>12.184000000000001</v>
      </c>
      <c r="F145" s="87"/>
      <c r="G145" s="88">
        <f t="shared" si="43"/>
        <v>88.334000000000003</v>
      </c>
      <c r="H145" s="53"/>
      <c r="I145" s="89">
        <v>83.65</v>
      </c>
    </row>
    <row r="146" spans="1:9">
      <c r="A146" s="171">
        <v>41740</v>
      </c>
      <c r="B146" s="171">
        <v>41743</v>
      </c>
      <c r="C146" s="57"/>
      <c r="D146" s="167">
        <v>77.69</v>
      </c>
      <c r="E146" s="59">
        <f t="shared" si="42"/>
        <v>12.430400000000001</v>
      </c>
      <c r="F146" s="87"/>
      <c r="G146" s="88">
        <f t="shared" si="43"/>
        <v>90.120400000000004</v>
      </c>
      <c r="H146" s="53"/>
      <c r="I146" s="89">
        <v>83.65</v>
      </c>
    </row>
    <row r="147" spans="1:9">
      <c r="A147" s="171">
        <v>41744</v>
      </c>
      <c r="B147" s="171">
        <v>41746</v>
      </c>
      <c r="C147" s="57"/>
      <c r="D147" s="167">
        <v>77.37</v>
      </c>
      <c r="E147" s="59">
        <f t="shared" si="42"/>
        <v>12.379200000000001</v>
      </c>
      <c r="F147" s="87"/>
      <c r="G147" s="88">
        <f t="shared" si="43"/>
        <v>89.749200000000002</v>
      </c>
      <c r="H147" s="53"/>
      <c r="I147" s="89">
        <v>83.65</v>
      </c>
    </row>
    <row r="148" spans="1:9">
      <c r="A148" s="171">
        <v>41747</v>
      </c>
      <c r="B148" s="171">
        <v>41750</v>
      </c>
      <c r="C148" s="57"/>
      <c r="D148" s="167">
        <v>78.73</v>
      </c>
      <c r="E148" s="59">
        <f t="shared" ref="E148:E154" si="44">+D148*16%</f>
        <v>12.596800000000002</v>
      </c>
      <c r="F148" s="87"/>
      <c r="G148" s="88">
        <f t="shared" si="43"/>
        <v>91.326800000000006</v>
      </c>
      <c r="H148" s="53"/>
      <c r="I148" s="89">
        <v>83.65</v>
      </c>
    </row>
    <row r="149" spans="1:9">
      <c r="A149" s="171">
        <v>41751</v>
      </c>
      <c r="B149" s="171">
        <v>41753</v>
      </c>
      <c r="C149" s="57"/>
      <c r="D149" s="167">
        <v>78.709999999999994</v>
      </c>
      <c r="E149" s="59">
        <f t="shared" si="44"/>
        <v>12.593599999999999</v>
      </c>
      <c r="F149" s="87"/>
      <c r="G149" s="88">
        <f t="shared" ref="G149:G154" si="45">+D149+E149</f>
        <v>91.303599999999989</v>
      </c>
      <c r="H149" s="53"/>
      <c r="I149" s="89">
        <v>83.65</v>
      </c>
    </row>
    <row r="150" spans="1:9">
      <c r="A150" s="171">
        <v>41754</v>
      </c>
      <c r="B150" s="171">
        <v>41757</v>
      </c>
      <c r="C150" s="57"/>
      <c r="D150" s="167">
        <v>79.13</v>
      </c>
      <c r="E150" s="59">
        <f t="shared" si="44"/>
        <v>12.6608</v>
      </c>
      <c r="F150" s="87"/>
      <c r="G150" s="88">
        <f t="shared" si="45"/>
        <v>91.79079999999999</v>
      </c>
      <c r="H150" s="53"/>
      <c r="I150" s="89">
        <v>83.65</v>
      </c>
    </row>
    <row r="151" spans="1:9">
      <c r="A151" s="171">
        <v>41758</v>
      </c>
      <c r="B151" s="171">
        <v>41760</v>
      </c>
      <c r="C151" s="57"/>
      <c r="D151" s="167">
        <v>78.930000000000007</v>
      </c>
      <c r="E151" s="59">
        <f t="shared" si="44"/>
        <v>12.628800000000002</v>
      </c>
      <c r="F151" s="87"/>
      <c r="G151" s="88">
        <f t="shared" si="45"/>
        <v>91.558800000000005</v>
      </c>
      <c r="H151" s="53"/>
      <c r="I151" s="89">
        <v>83.65</v>
      </c>
    </row>
    <row r="152" spans="1:9">
      <c r="A152" s="171">
        <v>41761</v>
      </c>
      <c r="B152" s="171">
        <v>41761</v>
      </c>
      <c r="C152" s="57"/>
      <c r="D152" s="167">
        <v>78.3</v>
      </c>
      <c r="E152" s="59">
        <f t="shared" si="44"/>
        <v>12.528</v>
      </c>
      <c r="F152" s="87"/>
      <c r="G152" s="88">
        <f t="shared" si="45"/>
        <v>90.828000000000003</v>
      </c>
      <c r="H152" s="53"/>
      <c r="I152" s="89">
        <v>83.65</v>
      </c>
    </row>
    <row r="153" spans="1:9">
      <c r="A153" s="171">
        <v>41762</v>
      </c>
      <c r="B153" s="171">
        <v>41764</v>
      </c>
      <c r="C153" s="57"/>
      <c r="D153" s="167">
        <v>77.22</v>
      </c>
      <c r="E153" s="59">
        <f t="shared" si="44"/>
        <v>12.3552</v>
      </c>
      <c r="F153" s="87"/>
      <c r="G153" s="88">
        <f t="shared" si="45"/>
        <v>89.575199999999995</v>
      </c>
      <c r="H153" s="53"/>
      <c r="I153" s="89">
        <v>83.65</v>
      </c>
    </row>
    <row r="154" spans="1:9">
      <c r="A154" s="171">
        <v>41765</v>
      </c>
      <c r="B154" s="171">
        <v>41767</v>
      </c>
      <c r="C154" s="57"/>
      <c r="D154" s="167">
        <v>78.180000000000007</v>
      </c>
      <c r="E154" s="59">
        <f t="shared" si="44"/>
        <v>12.508800000000001</v>
      </c>
      <c r="F154" s="87"/>
      <c r="G154" s="88">
        <f t="shared" si="45"/>
        <v>90.688800000000015</v>
      </c>
      <c r="H154" s="53"/>
      <c r="I154" s="89">
        <v>83.65</v>
      </c>
    </row>
    <row r="155" spans="1:9">
      <c r="A155" s="171">
        <v>41768</v>
      </c>
      <c r="B155" s="171">
        <v>41771</v>
      </c>
      <c r="C155" s="57"/>
      <c r="D155" s="167">
        <v>79.25</v>
      </c>
      <c r="E155" s="59">
        <f t="shared" ref="E155:E160" si="46">+D155*16%</f>
        <v>12.68</v>
      </c>
      <c r="F155" s="87"/>
      <c r="G155" s="88">
        <f t="shared" ref="G155:G160" si="47">+D155+E155</f>
        <v>91.93</v>
      </c>
      <c r="H155" s="53"/>
      <c r="I155" s="89">
        <v>83.65</v>
      </c>
    </row>
    <row r="156" spans="1:9">
      <c r="A156" s="171">
        <v>41772</v>
      </c>
      <c r="B156" s="171">
        <v>41774</v>
      </c>
      <c r="C156" s="57"/>
      <c r="D156" s="167">
        <v>79.08</v>
      </c>
      <c r="E156" s="59">
        <f t="shared" si="46"/>
        <v>12.652799999999999</v>
      </c>
      <c r="F156" s="87"/>
      <c r="G156" s="88">
        <f t="shared" si="47"/>
        <v>91.732799999999997</v>
      </c>
      <c r="H156" s="53"/>
      <c r="I156" s="89">
        <v>83.65</v>
      </c>
    </row>
    <row r="157" spans="1:9">
      <c r="A157" s="171">
        <v>41775</v>
      </c>
      <c r="B157" s="171">
        <v>41778</v>
      </c>
      <c r="C157" s="57"/>
      <c r="D157" s="167">
        <v>79.95</v>
      </c>
      <c r="E157" s="59">
        <f t="shared" si="46"/>
        <v>12.792000000000002</v>
      </c>
      <c r="F157" s="87"/>
      <c r="G157" s="88">
        <f t="shared" si="47"/>
        <v>92.742000000000004</v>
      </c>
      <c r="H157" s="53"/>
      <c r="I157" s="89">
        <v>83.65</v>
      </c>
    </row>
    <row r="158" spans="1:9">
      <c r="A158" s="171">
        <v>41779</v>
      </c>
      <c r="B158" s="171">
        <v>41781</v>
      </c>
      <c r="C158" s="57"/>
      <c r="D158" s="167">
        <v>79.489999999999995</v>
      </c>
      <c r="E158" s="59">
        <f t="shared" si="46"/>
        <v>12.718399999999999</v>
      </c>
      <c r="F158" s="87"/>
      <c r="G158" s="88">
        <f t="shared" si="47"/>
        <v>92.208399999999997</v>
      </c>
      <c r="H158" s="53"/>
      <c r="I158" s="89">
        <v>83.65</v>
      </c>
    </row>
    <row r="159" spans="1:9">
      <c r="A159" s="171">
        <v>41782</v>
      </c>
      <c r="B159" s="171">
        <v>41785</v>
      </c>
      <c r="C159" s="57"/>
      <c r="D159" s="167">
        <v>78.61</v>
      </c>
      <c r="E159" s="59">
        <f t="shared" si="46"/>
        <v>12.5776</v>
      </c>
      <c r="F159" s="87"/>
      <c r="G159" s="88">
        <f t="shared" si="47"/>
        <v>91.187600000000003</v>
      </c>
      <c r="H159" s="53"/>
      <c r="I159" s="89">
        <v>83.65</v>
      </c>
    </row>
    <row r="160" spans="1:9">
      <c r="A160" s="171">
        <v>41786</v>
      </c>
      <c r="B160" s="171">
        <v>41788</v>
      </c>
      <c r="C160" s="57"/>
      <c r="D160" s="167">
        <v>78.5</v>
      </c>
      <c r="E160" s="59">
        <f t="shared" si="46"/>
        <v>12.56</v>
      </c>
      <c r="F160" s="87"/>
      <c r="G160" s="88">
        <f t="shared" si="47"/>
        <v>91.06</v>
      </c>
      <c r="H160" s="53"/>
      <c r="I160" s="89">
        <v>83.65</v>
      </c>
    </row>
    <row r="161" spans="1:9">
      <c r="A161" s="171">
        <v>41789</v>
      </c>
      <c r="B161" s="171">
        <v>41790</v>
      </c>
      <c r="C161" s="57"/>
      <c r="D161" s="167">
        <v>79.19</v>
      </c>
      <c r="E161" s="59">
        <f t="shared" ref="E161:E167" si="48">+D161*16%</f>
        <v>12.670400000000001</v>
      </c>
      <c r="F161" s="87"/>
      <c r="G161" s="88">
        <f t="shared" ref="G161:G166" si="49">+D161+E161</f>
        <v>91.860399999999998</v>
      </c>
      <c r="H161" s="53"/>
      <c r="I161" s="89">
        <v>83.65</v>
      </c>
    </row>
    <row r="162" spans="1:9">
      <c r="A162" s="171">
        <v>41791</v>
      </c>
      <c r="B162" s="171">
        <v>41793</v>
      </c>
      <c r="C162" s="57"/>
      <c r="D162" s="167">
        <v>79.19</v>
      </c>
      <c r="E162" s="59">
        <f t="shared" si="48"/>
        <v>12.670400000000001</v>
      </c>
      <c r="F162" s="87"/>
      <c r="G162" s="88">
        <f t="shared" si="49"/>
        <v>91.860399999999998</v>
      </c>
      <c r="H162" s="53"/>
      <c r="I162" s="89">
        <v>83.65</v>
      </c>
    </row>
    <row r="163" spans="1:9">
      <c r="A163" s="171">
        <v>41794</v>
      </c>
      <c r="B163" s="171">
        <v>41795</v>
      </c>
      <c r="C163" s="57"/>
      <c r="D163" s="167">
        <v>78.650000000000006</v>
      </c>
      <c r="E163" s="59">
        <f t="shared" si="48"/>
        <v>12.584000000000001</v>
      </c>
      <c r="F163" s="87"/>
      <c r="G163" s="88">
        <f t="shared" si="49"/>
        <v>91.234000000000009</v>
      </c>
      <c r="H163" s="53"/>
      <c r="I163" s="89">
        <v>83.65</v>
      </c>
    </row>
    <row r="164" spans="1:9">
      <c r="A164" s="171">
        <v>41796</v>
      </c>
      <c r="B164" s="171">
        <v>41799</v>
      </c>
      <c r="C164" s="57"/>
      <c r="D164" s="167">
        <v>78.59</v>
      </c>
      <c r="E164" s="59">
        <f t="shared" si="48"/>
        <v>12.574400000000001</v>
      </c>
      <c r="F164" s="87"/>
      <c r="G164" s="88">
        <f t="shared" si="49"/>
        <v>91.164400000000001</v>
      </c>
      <c r="H164" s="53"/>
      <c r="I164" s="89">
        <v>83.65</v>
      </c>
    </row>
    <row r="165" spans="1:9">
      <c r="A165" s="171">
        <v>41800</v>
      </c>
      <c r="B165" s="171">
        <v>41802</v>
      </c>
      <c r="C165" s="57"/>
      <c r="D165" s="167">
        <v>77.56</v>
      </c>
      <c r="E165" s="59">
        <f t="shared" si="48"/>
        <v>12.409600000000001</v>
      </c>
      <c r="F165" s="87"/>
      <c r="G165" s="88">
        <f t="shared" si="49"/>
        <v>89.9696</v>
      </c>
      <c r="H165" s="53"/>
      <c r="I165" s="89">
        <v>83.65</v>
      </c>
    </row>
    <row r="166" spans="1:9">
      <c r="A166" s="171">
        <v>41803</v>
      </c>
      <c r="B166" s="171">
        <v>41806</v>
      </c>
      <c r="C166" s="57"/>
      <c r="D166" s="167">
        <v>78.83</v>
      </c>
      <c r="E166" s="59">
        <f t="shared" si="48"/>
        <v>12.6128</v>
      </c>
      <c r="F166" s="87"/>
      <c r="G166" s="88">
        <f t="shared" si="49"/>
        <v>91.442800000000005</v>
      </c>
      <c r="H166" s="53"/>
      <c r="I166" s="89">
        <v>83.65</v>
      </c>
    </row>
    <row r="167" spans="1:9">
      <c r="A167" s="171">
        <v>41807</v>
      </c>
      <c r="B167" s="171">
        <v>41809</v>
      </c>
      <c r="C167" s="57"/>
      <c r="D167" s="167">
        <v>81.28</v>
      </c>
      <c r="E167" s="59">
        <f t="shared" si="48"/>
        <v>13.004800000000001</v>
      </c>
      <c r="F167" s="87"/>
      <c r="G167" s="88">
        <f t="shared" ref="G167:G172" si="50">+D167+E167</f>
        <v>94.284800000000004</v>
      </c>
      <c r="H167" s="53"/>
      <c r="I167" s="89">
        <v>83.65</v>
      </c>
    </row>
    <row r="168" spans="1:9">
      <c r="A168" s="171">
        <v>41810</v>
      </c>
      <c r="B168" s="171">
        <v>41814</v>
      </c>
      <c r="C168" s="57"/>
      <c r="D168" s="167">
        <v>80.760000000000005</v>
      </c>
      <c r="E168" s="59">
        <f t="shared" ref="E168:E174" si="51">+D168*16%</f>
        <v>12.921600000000002</v>
      </c>
      <c r="F168" s="87"/>
      <c r="G168" s="88">
        <f t="shared" si="50"/>
        <v>93.681600000000003</v>
      </c>
      <c r="H168" s="53"/>
      <c r="I168" s="89">
        <v>83.65</v>
      </c>
    </row>
    <row r="169" spans="1:9">
      <c r="A169" s="171">
        <v>41815</v>
      </c>
      <c r="B169" s="171">
        <v>41816</v>
      </c>
      <c r="C169" s="57"/>
      <c r="D169" s="167">
        <v>81.63</v>
      </c>
      <c r="E169" s="59">
        <f t="shared" si="51"/>
        <v>13.0608</v>
      </c>
      <c r="F169" s="87"/>
      <c r="G169" s="88">
        <f t="shared" si="50"/>
        <v>94.690799999999996</v>
      </c>
      <c r="H169" s="53"/>
      <c r="I169" s="89">
        <v>83.65</v>
      </c>
    </row>
    <row r="170" spans="1:9">
      <c r="A170" s="171">
        <v>41817</v>
      </c>
      <c r="B170" s="171">
        <v>41821</v>
      </c>
      <c r="C170" s="57"/>
      <c r="D170" s="167">
        <v>81.150000000000006</v>
      </c>
      <c r="E170" s="59">
        <f t="shared" si="51"/>
        <v>12.984000000000002</v>
      </c>
      <c r="F170" s="87"/>
      <c r="G170" s="88">
        <f t="shared" si="50"/>
        <v>94.134000000000015</v>
      </c>
      <c r="H170" s="53"/>
      <c r="I170" s="89">
        <v>83.65</v>
      </c>
    </row>
    <row r="171" spans="1:9">
      <c r="A171" s="171">
        <v>41822</v>
      </c>
      <c r="B171" s="171">
        <v>41823</v>
      </c>
      <c r="C171" s="57"/>
      <c r="D171" s="167">
        <v>80.540000000000006</v>
      </c>
      <c r="E171" s="59">
        <f t="shared" si="51"/>
        <v>12.886400000000002</v>
      </c>
      <c r="F171" s="87"/>
      <c r="G171" s="88">
        <f t="shared" si="50"/>
        <v>93.426400000000001</v>
      </c>
      <c r="H171" s="53"/>
      <c r="I171" s="89">
        <v>83.65</v>
      </c>
    </row>
    <row r="172" spans="1:9">
      <c r="A172" s="171">
        <v>41824</v>
      </c>
      <c r="B172" s="171">
        <v>41827</v>
      </c>
      <c r="C172" s="57"/>
      <c r="D172" s="167">
        <v>77.599999999999994</v>
      </c>
      <c r="E172" s="59">
        <f t="shared" si="51"/>
        <v>12.415999999999999</v>
      </c>
      <c r="F172" s="87"/>
      <c r="G172" s="88">
        <f t="shared" si="50"/>
        <v>90.015999999999991</v>
      </c>
      <c r="H172" s="53"/>
      <c r="I172" s="89">
        <v>83.65</v>
      </c>
    </row>
    <row r="173" spans="1:9">
      <c r="A173" s="171">
        <v>41828</v>
      </c>
      <c r="B173" s="171">
        <v>41830</v>
      </c>
      <c r="C173" s="57"/>
      <c r="D173" s="167">
        <v>76.849999999999994</v>
      </c>
      <c r="E173" s="59">
        <f t="shared" si="51"/>
        <v>12.295999999999999</v>
      </c>
      <c r="F173" s="87"/>
      <c r="G173" s="88">
        <f t="shared" ref="G173:G178" si="52">+D173+E173</f>
        <v>89.145999999999987</v>
      </c>
      <c r="H173" s="53"/>
      <c r="I173" s="89">
        <v>83.65</v>
      </c>
    </row>
    <row r="174" spans="1:9">
      <c r="A174" s="171">
        <v>41831</v>
      </c>
      <c r="B174" s="171">
        <v>41834</v>
      </c>
      <c r="C174" s="57"/>
      <c r="D174" s="167">
        <v>75.48</v>
      </c>
      <c r="E174" s="59">
        <f t="shared" si="51"/>
        <v>12.0768</v>
      </c>
      <c r="F174" s="87"/>
      <c r="G174" s="88">
        <f t="shared" si="52"/>
        <v>87.55680000000001</v>
      </c>
      <c r="H174" s="53"/>
      <c r="I174" s="89">
        <v>83.65</v>
      </c>
    </row>
    <row r="175" spans="1:9">
      <c r="A175" s="171">
        <v>41835</v>
      </c>
      <c r="B175" s="171">
        <v>41837</v>
      </c>
      <c r="C175" s="57"/>
      <c r="D175" s="167">
        <v>75.400000000000006</v>
      </c>
      <c r="E175" s="59">
        <f t="shared" ref="E175:E181" si="53">+D175*16%</f>
        <v>12.064000000000002</v>
      </c>
      <c r="F175" s="87"/>
      <c r="G175" s="88">
        <f t="shared" si="52"/>
        <v>87.464000000000013</v>
      </c>
      <c r="H175" s="53"/>
      <c r="I175" s="89">
        <v>83.65</v>
      </c>
    </row>
    <row r="176" spans="1:9">
      <c r="A176" s="171">
        <v>41838</v>
      </c>
      <c r="B176" s="171">
        <v>41841</v>
      </c>
      <c r="C176" s="57"/>
      <c r="D176" s="167">
        <v>75.709999999999994</v>
      </c>
      <c r="E176" s="59">
        <f t="shared" si="53"/>
        <v>12.1136</v>
      </c>
      <c r="F176" s="87"/>
      <c r="G176" s="88">
        <f t="shared" si="52"/>
        <v>87.823599999999999</v>
      </c>
      <c r="H176" s="53"/>
      <c r="I176" s="89">
        <v>83.65</v>
      </c>
    </row>
    <row r="177" spans="1:9">
      <c r="A177" s="171">
        <v>41842</v>
      </c>
      <c r="B177" s="171">
        <v>41844</v>
      </c>
      <c r="C177" s="57"/>
      <c r="D177" s="167">
        <v>75.459999999999994</v>
      </c>
      <c r="E177" s="59">
        <f t="shared" si="53"/>
        <v>12.073599999999999</v>
      </c>
      <c r="F177" s="87"/>
      <c r="G177" s="88">
        <f t="shared" si="52"/>
        <v>87.533599999999993</v>
      </c>
      <c r="H177" s="53"/>
      <c r="I177" s="89">
        <v>83.65</v>
      </c>
    </row>
    <row r="178" spans="1:9">
      <c r="A178" s="171">
        <v>41845</v>
      </c>
      <c r="B178" s="171">
        <v>41848</v>
      </c>
      <c r="C178" s="57"/>
      <c r="D178" s="167">
        <v>76.069999999999993</v>
      </c>
      <c r="E178" s="59">
        <f t="shared" si="53"/>
        <v>12.171199999999999</v>
      </c>
      <c r="F178" s="87"/>
      <c r="G178" s="88">
        <f t="shared" si="52"/>
        <v>88.241199999999992</v>
      </c>
      <c r="H178" s="53"/>
      <c r="I178" s="89">
        <v>83.65</v>
      </c>
    </row>
    <row r="179" spans="1:9">
      <c r="A179" s="171">
        <v>41849</v>
      </c>
      <c r="B179" s="171">
        <v>41851</v>
      </c>
      <c r="C179" s="57"/>
      <c r="D179" s="167">
        <v>76.25</v>
      </c>
      <c r="E179" s="59">
        <f t="shared" si="53"/>
        <v>12.200000000000001</v>
      </c>
      <c r="F179" s="87"/>
      <c r="G179" s="88">
        <f t="shared" ref="G179:G184" si="54">+D179+E179</f>
        <v>88.45</v>
      </c>
      <c r="H179" s="53"/>
      <c r="I179" s="89">
        <v>83.65</v>
      </c>
    </row>
    <row r="180" spans="1:9">
      <c r="A180" s="171">
        <v>41852</v>
      </c>
      <c r="B180" s="171">
        <v>41855</v>
      </c>
      <c r="C180" s="57"/>
      <c r="D180" s="167">
        <v>75.25</v>
      </c>
      <c r="E180" s="59">
        <f t="shared" si="53"/>
        <v>12.040000000000001</v>
      </c>
      <c r="F180" s="87"/>
      <c r="G180" s="88">
        <f t="shared" si="54"/>
        <v>87.29</v>
      </c>
      <c r="H180" s="53"/>
      <c r="I180" s="89">
        <v>83.65</v>
      </c>
    </row>
    <row r="181" spans="1:9">
      <c r="A181" s="171">
        <v>41856</v>
      </c>
      <c r="B181" s="171">
        <v>41859</v>
      </c>
      <c r="C181" s="57"/>
      <c r="D181" s="167">
        <v>74.81</v>
      </c>
      <c r="E181" s="59">
        <f t="shared" si="53"/>
        <v>11.9696</v>
      </c>
      <c r="F181" s="87"/>
      <c r="G181" s="88">
        <f t="shared" si="54"/>
        <v>86.779600000000002</v>
      </c>
      <c r="H181" s="53"/>
      <c r="I181" s="89">
        <v>83.65</v>
      </c>
    </row>
    <row r="182" spans="1:9">
      <c r="A182" s="171">
        <v>41860</v>
      </c>
      <c r="B182" s="171">
        <v>41862</v>
      </c>
      <c r="C182" s="57"/>
      <c r="D182" s="167">
        <v>75.73</v>
      </c>
      <c r="E182" s="59">
        <f t="shared" ref="E182:E188" si="55">+D182*16%</f>
        <v>12.116800000000001</v>
      </c>
      <c r="F182" s="87"/>
      <c r="G182" s="88">
        <f t="shared" si="54"/>
        <v>87.846800000000002</v>
      </c>
      <c r="H182" s="53"/>
      <c r="I182" s="89">
        <v>83.65</v>
      </c>
    </row>
    <row r="183" spans="1:9">
      <c r="A183" s="171">
        <v>41863</v>
      </c>
      <c r="B183" s="171">
        <v>41865</v>
      </c>
      <c r="C183" s="57"/>
      <c r="D183" s="167">
        <v>75.13</v>
      </c>
      <c r="E183" s="59">
        <f t="shared" si="55"/>
        <v>12.020799999999999</v>
      </c>
      <c r="F183" s="87"/>
      <c r="G183" s="88">
        <f t="shared" si="54"/>
        <v>87.15079999999999</v>
      </c>
      <c r="H183" s="53"/>
      <c r="I183" s="89">
        <v>83.65</v>
      </c>
    </row>
    <row r="184" spans="1:9">
      <c r="A184" s="171">
        <v>41866</v>
      </c>
      <c r="B184" s="171">
        <v>41870</v>
      </c>
      <c r="C184" s="57"/>
      <c r="D184" s="167">
        <v>74.8</v>
      </c>
      <c r="E184" s="59">
        <f t="shared" si="55"/>
        <v>11.968</v>
      </c>
      <c r="F184" s="87"/>
      <c r="G184" s="88">
        <f t="shared" si="54"/>
        <v>86.768000000000001</v>
      </c>
      <c r="H184" s="53"/>
      <c r="I184" s="89">
        <v>83.65</v>
      </c>
    </row>
    <row r="185" spans="1:9">
      <c r="A185" s="171">
        <v>41871</v>
      </c>
      <c r="B185" s="171">
        <v>41872</v>
      </c>
      <c r="C185" s="57"/>
      <c r="D185" s="167">
        <v>73.64</v>
      </c>
      <c r="E185" s="59">
        <f t="shared" si="55"/>
        <v>11.782400000000001</v>
      </c>
      <c r="F185" s="87"/>
      <c r="G185" s="88">
        <f t="shared" ref="G185:G190" si="56">+D185+E185</f>
        <v>85.422399999999996</v>
      </c>
      <c r="H185" s="53"/>
      <c r="I185" s="89">
        <v>83.65</v>
      </c>
    </row>
    <row r="186" spans="1:9">
      <c r="A186" s="171">
        <v>41873</v>
      </c>
      <c r="B186" s="171">
        <v>41876</v>
      </c>
      <c r="C186" s="57"/>
      <c r="D186" s="167">
        <v>74.38</v>
      </c>
      <c r="E186" s="59">
        <f t="shared" si="55"/>
        <v>11.9008</v>
      </c>
      <c r="F186" s="87"/>
      <c r="G186" s="88">
        <f t="shared" si="56"/>
        <v>86.280799999999999</v>
      </c>
      <c r="H186" s="53"/>
      <c r="I186" s="89">
        <v>83.65</v>
      </c>
    </row>
    <row r="187" spans="1:9">
      <c r="A187" s="171">
        <v>41877</v>
      </c>
      <c r="B187" s="171">
        <v>41879</v>
      </c>
      <c r="C187" s="57"/>
      <c r="D187" s="167">
        <v>74.05</v>
      </c>
      <c r="E187" s="59">
        <f t="shared" si="55"/>
        <v>11.847999999999999</v>
      </c>
      <c r="F187" s="87"/>
      <c r="G187" s="88">
        <f t="shared" si="56"/>
        <v>85.897999999999996</v>
      </c>
      <c r="H187" s="53"/>
      <c r="I187" s="89">
        <v>83.65</v>
      </c>
    </row>
    <row r="188" spans="1:9">
      <c r="A188" s="171">
        <v>41880</v>
      </c>
      <c r="B188" s="171">
        <v>41883</v>
      </c>
      <c r="C188" s="57"/>
      <c r="D188" s="167">
        <v>75.05</v>
      </c>
      <c r="E188" s="59">
        <f t="shared" si="55"/>
        <v>12.007999999999999</v>
      </c>
      <c r="F188" s="87"/>
      <c r="G188" s="88">
        <f t="shared" si="56"/>
        <v>87.057999999999993</v>
      </c>
      <c r="H188" s="53"/>
      <c r="I188" s="89">
        <v>83.65</v>
      </c>
    </row>
    <row r="189" spans="1:9">
      <c r="A189" s="171">
        <v>41884</v>
      </c>
      <c r="B189" s="171">
        <v>41886</v>
      </c>
      <c r="C189" s="57"/>
      <c r="D189" s="167">
        <v>76.180000000000007</v>
      </c>
      <c r="E189" s="59">
        <f t="shared" ref="E189:E195" si="57">+D189*16%</f>
        <v>12.188800000000001</v>
      </c>
      <c r="F189" s="87"/>
      <c r="G189" s="88">
        <f t="shared" si="56"/>
        <v>88.368800000000007</v>
      </c>
      <c r="H189" s="53"/>
      <c r="I189" s="89">
        <v>83.65</v>
      </c>
    </row>
    <row r="190" spans="1:9">
      <c r="A190" s="171">
        <v>41887</v>
      </c>
      <c r="B190" s="171">
        <v>41890</v>
      </c>
      <c r="C190" s="57"/>
      <c r="D190" s="167">
        <v>75.900000000000006</v>
      </c>
      <c r="E190" s="59">
        <f t="shared" si="57"/>
        <v>12.144000000000002</v>
      </c>
      <c r="F190" s="87"/>
      <c r="G190" s="88">
        <f t="shared" si="56"/>
        <v>88.044000000000011</v>
      </c>
      <c r="H190" s="53"/>
      <c r="I190" s="89">
        <v>83.65</v>
      </c>
    </row>
    <row r="191" spans="1:9">
      <c r="A191" s="171">
        <v>41891</v>
      </c>
      <c r="B191" s="171">
        <v>41893</v>
      </c>
      <c r="C191" s="57"/>
      <c r="D191" s="167">
        <v>75.680000000000007</v>
      </c>
      <c r="E191" s="59">
        <f t="shared" si="57"/>
        <v>12.108800000000002</v>
      </c>
      <c r="F191" s="87"/>
      <c r="G191" s="88">
        <f t="shared" ref="G191:G196" si="58">+D191+E191</f>
        <v>87.788800000000009</v>
      </c>
      <c r="H191" s="53"/>
      <c r="I191" s="89">
        <v>83.65</v>
      </c>
    </row>
    <row r="192" spans="1:9">
      <c r="A192" s="171">
        <v>41894</v>
      </c>
      <c r="B192" s="171">
        <v>41897</v>
      </c>
      <c r="C192" s="57"/>
      <c r="D192" s="167">
        <v>72.459999999999994</v>
      </c>
      <c r="E192" s="59">
        <f t="shared" si="57"/>
        <v>11.593599999999999</v>
      </c>
      <c r="F192" s="87"/>
      <c r="G192" s="88">
        <f t="shared" si="58"/>
        <v>84.053599999999989</v>
      </c>
      <c r="H192" s="53"/>
      <c r="I192" s="89">
        <v>83.65</v>
      </c>
    </row>
    <row r="193" spans="1:9">
      <c r="A193" s="171">
        <v>41898</v>
      </c>
      <c r="B193" s="171">
        <v>41900</v>
      </c>
      <c r="C193" s="57"/>
      <c r="D193" s="167">
        <v>71.599999999999994</v>
      </c>
      <c r="E193" s="59">
        <f t="shared" si="57"/>
        <v>11.456</v>
      </c>
      <c r="F193" s="87"/>
      <c r="G193" s="88">
        <f t="shared" si="58"/>
        <v>83.055999999999997</v>
      </c>
      <c r="H193" s="53"/>
      <c r="I193" s="89">
        <v>83.65</v>
      </c>
    </row>
    <row r="194" spans="1:9">
      <c r="A194" s="171">
        <v>41901</v>
      </c>
      <c r="B194" s="171">
        <v>41904</v>
      </c>
      <c r="C194" s="57"/>
      <c r="D194" s="167">
        <v>72.7</v>
      </c>
      <c r="E194" s="59">
        <f t="shared" si="57"/>
        <v>11.632000000000001</v>
      </c>
      <c r="F194" s="87"/>
      <c r="G194" s="88">
        <f t="shared" si="58"/>
        <v>84.332000000000008</v>
      </c>
      <c r="H194" s="53"/>
      <c r="I194" s="89">
        <v>83.65</v>
      </c>
    </row>
    <row r="195" spans="1:9">
      <c r="A195" s="171">
        <v>41905</v>
      </c>
      <c r="B195" s="171">
        <v>41907</v>
      </c>
      <c r="C195" s="57"/>
      <c r="D195" s="167">
        <v>72.680000000000007</v>
      </c>
      <c r="E195" s="59">
        <f t="shared" si="57"/>
        <v>11.628800000000002</v>
      </c>
      <c r="F195" s="87"/>
      <c r="G195" s="88">
        <f t="shared" si="58"/>
        <v>84.308800000000005</v>
      </c>
      <c r="H195" s="53"/>
      <c r="I195" s="89">
        <v>83.65</v>
      </c>
    </row>
    <row r="196" spans="1:9">
      <c r="A196" s="171">
        <v>41908</v>
      </c>
      <c r="B196" s="171">
        <v>41911</v>
      </c>
      <c r="C196" s="57"/>
      <c r="D196" s="167">
        <v>72.23</v>
      </c>
      <c r="E196" s="59">
        <f t="shared" ref="E196:E201" si="59">+D196*16%</f>
        <v>11.556800000000001</v>
      </c>
      <c r="F196" s="87"/>
      <c r="G196" s="88">
        <f t="shared" si="58"/>
        <v>83.786799999999999</v>
      </c>
      <c r="H196" s="53"/>
      <c r="I196" s="89">
        <v>83.65</v>
      </c>
    </row>
    <row r="197" spans="1:9">
      <c r="A197" s="171">
        <v>41912</v>
      </c>
      <c r="B197" s="171">
        <v>41912</v>
      </c>
      <c r="C197" s="57"/>
      <c r="D197" s="167">
        <v>71.86</v>
      </c>
      <c r="E197" s="59">
        <f t="shared" si="59"/>
        <v>11.4976</v>
      </c>
      <c r="F197" s="87"/>
      <c r="G197" s="88">
        <f t="shared" ref="G197:G202" si="60">+D197+E197</f>
        <v>83.357600000000005</v>
      </c>
      <c r="H197" s="53"/>
      <c r="I197" s="59">
        <v>83.65</v>
      </c>
    </row>
    <row r="198" spans="1:9">
      <c r="A198" s="171">
        <v>41913</v>
      </c>
      <c r="B198" s="171">
        <v>41914</v>
      </c>
      <c r="C198" s="57"/>
      <c r="D198" s="167">
        <v>71.86</v>
      </c>
      <c r="E198" s="59">
        <f t="shared" si="59"/>
        <v>11.4976</v>
      </c>
      <c r="F198" s="87"/>
      <c r="G198" s="88">
        <f t="shared" si="60"/>
        <v>83.357600000000005</v>
      </c>
      <c r="H198" s="53"/>
      <c r="I198" s="59"/>
    </row>
    <row r="199" spans="1:9">
      <c r="A199" s="171">
        <v>41915</v>
      </c>
      <c r="B199" s="171">
        <v>41918</v>
      </c>
      <c r="C199" s="57"/>
      <c r="D199" s="167">
        <v>68.650000000000006</v>
      </c>
      <c r="E199" s="59">
        <f t="shared" si="59"/>
        <v>10.984000000000002</v>
      </c>
      <c r="F199" s="87"/>
      <c r="G199" s="88">
        <f t="shared" si="60"/>
        <v>79.634000000000015</v>
      </c>
      <c r="H199" s="53"/>
      <c r="I199" s="59"/>
    </row>
    <row r="200" spans="1:9">
      <c r="A200" s="171">
        <v>41919</v>
      </c>
      <c r="B200" s="171">
        <v>41921</v>
      </c>
      <c r="C200" s="57"/>
      <c r="D200" s="167">
        <v>66.739999999999995</v>
      </c>
      <c r="E200" s="59">
        <f t="shared" si="59"/>
        <v>10.6784</v>
      </c>
      <c r="F200" s="87"/>
      <c r="G200" s="88">
        <f t="shared" si="60"/>
        <v>77.418399999999991</v>
      </c>
      <c r="H200" s="53"/>
      <c r="I200" s="59"/>
    </row>
    <row r="201" spans="1:9">
      <c r="A201" s="171">
        <v>41922</v>
      </c>
      <c r="B201" s="171">
        <v>41926</v>
      </c>
      <c r="C201" s="57"/>
      <c r="D201" s="167">
        <v>64.03</v>
      </c>
      <c r="E201" s="59">
        <f t="shared" si="59"/>
        <v>10.2448</v>
      </c>
      <c r="F201" s="87"/>
      <c r="G201" s="88">
        <f t="shared" si="60"/>
        <v>74.274799999999999</v>
      </c>
      <c r="H201" s="53"/>
      <c r="I201" s="59"/>
    </row>
    <row r="202" spans="1:9">
      <c r="A202" s="171">
        <v>41927</v>
      </c>
      <c r="B202" s="171">
        <v>41928</v>
      </c>
      <c r="C202" s="57"/>
      <c r="D202" s="167">
        <v>61.05</v>
      </c>
      <c r="E202" s="59">
        <f t="shared" ref="E202:E208" si="61">+D202*16%</f>
        <v>9.7679999999999989</v>
      </c>
      <c r="F202" s="87"/>
      <c r="G202" s="88">
        <f t="shared" si="60"/>
        <v>70.817999999999998</v>
      </c>
      <c r="H202" s="53"/>
      <c r="I202" s="59"/>
    </row>
    <row r="203" spans="1:9">
      <c r="A203" s="171">
        <v>41929</v>
      </c>
      <c r="B203" s="171">
        <v>41932</v>
      </c>
      <c r="C203" s="57"/>
      <c r="D203" s="167">
        <v>55.5</v>
      </c>
      <c r="E203" s="59">
        <f t="shared" si="61"/>
        <v>8.8800000000000008</v>
      </c>
      <c r="F203" s="87"/>
      <c r="G203" s="88">
        <f t="shared" ref="G203:G208" si="62">+D203+E203</f>
        <v>64.38</v>
      </c>
      <c r="H203" s="53"/>
      <c r="I203" s="59"/>
    </row>
    <row r="204" spans="1:9">
      <c r="A204" s="171">
        <v>41933</v>
      </c>
      <c r="B204" s="171">
        <v>41935</v>
      </c>
      <c r="C204" s="57"/>
      <c r="D204" s="167">
        <v>58.099999999999994</v>
      </c>
      <c r="E204" s="59">
        <f t="shared" si="61"/>
        <v>9.2959999999999994</v>
      </c>
      <c r="F204" s="87"/>
      <c r="G204" s="88">
        <f t="shared" si="62"/>
        <v>67.395999999999987</v>
      </c>
      <c r="H204" s="53"/>
      <c r="I204" s="59"/>
    </row>
    <row r="205" spans="1:9">
      <c r="A205" s="171">
        <v>41936</v>
      </c>
      <c r="B205" s="171">
        <v>41939</v>
      </c>
      <c r="C205" s="57"/>
      <c r="D205" s="167">
        <v>55.95</v>
      </c>
      <c r="E205" s="59">
        <f t="shared" si="61"/>
        <v>8.952</v>
      </c>
      <c r="F205" s="87"/>
      <c r="G205" s="88">
        <f t="shared" si="62"/>
        <v>64.902000000000001</v>
      </c>
      <c r="H205" s="53"/>
      <c r="I205" s="59"/>
    </row>
    <row r="206" spans="1:9">
      <c r="A206" s="171">
        <v>41940</v>
      </c>
      <c r="B206" s="171">
        <v>41942</v>
      </c>
      <c r="C206" s="57"/>
      <c r="D206" s="167">
        <v>56.55</v>
      </c>
      <c r="E206" s="59">
        <f t="shared" si="61"/>
        <v>9.048</v>
      </c>
      <c r="F206" s="87"/>
      <c r="G206" s="88">
        <f t="shared" si="62"/>
        <v>65.597999999999999</v>
      </c>
      <c r="H206" s="53"/>
      <c r="I206" s="59"/>
    </row>
    <row r="207" spans="1:9">
      <c r="A207" s="171">
        <v>41943</v>
      </c>
      <c r="B207" s="171">
        <v>41947</v>
      </c>
      <c r="C207" s="57"/>
      <c r="D207" s="167">
        <v>58.150000000000006</v>
      </c>
      <c r="E207" s="59">
        <f t="shared" si="61"/>
        <v>9.3040000000000003</v>
      </c>
      <c r="F207" s="87"/>
      <c r="G207" s="88">
        <f t="shared" si="62"/>
        <v>67.454000000000008</v>
      </c>
      <c r="H207" s="53"/>
      <c r="I207" s="59"/>
    </row>
    <row r="208" spans="1:9">
      <c r="A208" s="171">
        <v>41948</v>
      </c>
      <c r="B208" s="171">
        <v>41949</v>
      </c>
      <c r="C208" s="57"/>
      <c r="D208" s="167">
        <v>54.7</v>
      </c>
      <c r="E208" s="59">
        <f t="shared" si="61"/>
        <v>8.7520000000000007</v>
      </c>
      <c r="F208" s="87"/>
      <c r="G208" s="88">
        <f t="shared" si="62"/>
        <v>63.452000000000005</v>
      </c>
      <c r="H208" s="53"/>
      <c r="I208" s="59"/>
    </row>
    <row r="209" spans="1:9">
      <c r="A209" s="171">
        <v>41950</v>
      </c>
      <c r="B209" s="171">
        <v>41953</v>
      </c>
      <c r="C209" s="57"/>
      <c r="D209" s="167">
        <v>53.55</v>
      </c>
      <c r="E209" s="59">
        <f t="shared" ref="E209:E215" si="63">+D209*16%</f>
        <v>8.5679999999999996</v>
      </c>
      <c r="F209" s="87"/>
      <c r="G209" s="88">
        <f t="shared" ref="G209:G214" si="64">+D209+E209</f>
        <v>62.117999999999995</v>
      </c>
      <c r="H209" s="53"/>
      <c r="I209" s="59"/>
    </row>
    <row r="210" spans="1:9">
      <c r="A210" s="171">
        <v>41954</v>
      </c>
      <c r="B210" s="171">
        <v>41956</v>
      </c>
      <c r="C210" s="57"/>
      <c r="D210" s="167">
        <v>54.129999999999995</v>
      </c>
      <c r="E210" s="59">
        <f t="shared" si="63"/>
        <v>8.6608000000000001</v>
      </c>
      <c r="F210" s="87"/>
      <c r="G210" s="88">
        <f t="shared" si="64"/>
        <v>62.790799999999997</v>
      </c>
      <c r="H210" s="53"/>
      <c r="I210" s="59"/>
    </row>
    <row r="211" spans="1:9">
      <c r="A211" s="171">
        <v>41957</v>
      </c>
      <c r="B211" s="171">
        <v>41961</v>
      </c>
      <c r="C211" s="57"/>
      <c r="D211" s="167">
        <v>51.25</v>
      </c>
      <c r="E211" s="59">
        <f t="shared" si="63"/>
        <v>8.1999999999999993</v>
      </c>
      <c r="F211" s="87"/>
      <c r="G211" s="88">
        <f t="shared" si="64"/>
        <v>59.45</v>
      </c>
      <c r="H211" s="53"/>
      <c r="I211" s="59"/>
    </row>
    <row r="212" spans="1:9">
      <c r="A212" s="171">
        <v>41962</v>
      </c>
      <c r="B212" s="171">
        <v>41963</v>
      </c>
      <c r="C212" s="57"/>
      <c r="D212" s="167">
        <v>49.03</v>
      </c>
      <c r="E212" s="59">
        <f t="shared" si="63"/>
        <v>7.8448000000000002</v>
      </c>
      <c r="F212" s="87"/>
      <c r="G212" s="88">
        <f t="shared" si="64"/>
        <v>56.8748</v>
      </c>
      <c r="H212" s="53"/>
      <c r="I212" s="59"/>
    </row>
    <row r="213" spans="1:9">
      <c r="A213" s="171">
        <v>41964</v>
      </c>
      <c r="B213" s="171">
        <v>41967</v>
      </c>
      <c r="C213" s="57"/>
      <c r="D213" s="167">
        <v>48.23</v>
      </c>
      <c r="E213" s="59">
        <f t="shared" si="63"/>
        <v>7.7168000000000001</v>
      </c>
      <c r="F213" s="87"/>
      <c r="G213" s="88">
        <f t="shared" si="64"/>
        <v>55.946799999999996</v>
      </c>
      <c r="H213" s="53"/>
      <c r="I213" s="59"/>
    </row>
    <row r="214" spans="1:9">
      <c r="A214" s="171">
        <v>41968</v>
      </c>
      <c r="B214" s="171">
        <v>41970</v>
      </c>
      <c r="C214" s="57"/>
      <c r="D214" s="167">
        <v>50.85</v>
      </c>
      <c r="E214" s="59">
        <f t="shared" si="63"/>
        <v>8.136000000000001</v>
      </c>
      <c r="F214" s="87"/>
      <c r="G214" s="88">
        <f t="shared" si="64"/>
        <v>58.986000000000004</v>
      </c>
      <c r="H214" s="53"/>
      <c r="I214" s="59"/>
    </row>
    <row r="215" spans="1:9">
      <c r="A215" s="171">
        <v>41971</v>
      </c>
      <c r="B215" s="171">
        <v>41974</v>
      </c>
      <c r="C215" s="57"/>
      <c r="D215" s="167">
        <v>48.69</v>
      </c>
      <c r="E215" s="59">
        <f t="shared" si="63"/>
        <v>7.7904</v>
      </c>
      <c r="F215" s="87"/>
      <c r="G215" s="88">
        <f t="shared" ref="G215:G220" si="65">+D215+E215</f>
        <v>56.480399999999996</v>
      </c>
      <c r="H215" s="53"/>
      <c r="I215" s="59"/>
    </row>
    <row r="216" spans="1:9">
      <c r="A216" s="171">
        <v>41975</v>
      </c>
      <c r="B216" s="171">
        <v>41977</v>
      </c>
      <c r="C216" s="57"/>
      <c r="D216" s="167">
        <v>48.69</v>
      </c>
      <c r="E216" s="59">
        <f t="shared" ref="E216:E222" si="66">+D216*16%</f>
        <v>7.7904</v>
      </c>
      <c r="F216" s="87"/>
      <c r="G216" s="88">
        <f t="shared" si="65"/>
        <v>56.480399999999996</v>
      </c>
      <c r="H216" s="53"/>
      <c r="I216" s="59"/>
    </row>
    <row r="217" spans="1:9">
      <c r="A217" s="171">
        <v>41978</v>
      </c>
      <c r="B217" s="171">
        <v>41982</v>
      </c>
      <c r="C217" s="57"/>
      <c r="D217" s="167">
        <v>42.7</v>
      </c>
      <c r="E217" s="59">
        <f t="shared" si="66"/>
        <v>6.8320000000000007</v>
      </c>
      <c r="F217" s="87"/>
      <c r="G217" s="88">
        <f t="shared" si="65"/>
        <v>49.532000000000004</v>
      </c>
      <c r="H217" s="53"/>
      <c r="I217" s="59"/>
    </row>
    <row r="218" spans="1:9">
      <c r="A218" s="171">
        <v>41983</v>
      </c>
      <c r="B218" s="171">
        <v>41984</v>
      </c>
      <c r="C218" s="57"/>
      <c r="D218" s="167">
        <v>39.43</v>
      </c>
      <c r="E218" s="59">
        <f t="shared" si="66"/>
        <v>6.3087999999999997</v>
      </c>
      <c r="F218" s="87"/>
      <c r="G218" s="88">
        <f t="shared" si="65"/>
        <v>45.738799999999998</v>
      </c>
      <c r="H218" s="53"/>
      <c r="I218" s="59"/>
    </row>
    <row r="219" spans="1:9">
      <c r="A219" s="171">
        <v>41985</v>
      </c>
      <c r="B219" s="171">
        <v>41988</v>
      </c>
      <c r="C219" s="57"/>
      <c r="D219" s="167">
        <v>37.020000000000003</v>
      </c>
      <c r="E219" s="59">
        <f t="shared" si="66"/>
        <v>5.9232000000000005</v>
      </c>
      <c r="F219" s="87"/>
      <c r="G219" s="88">
        <f t="shared" si="65"/>
        <v>42.943200000000004</v>
      </c>
      <c r="H219" s="53"/>
      <c r="I219" s="59"/>
    </row>
    <row r="220" spans="1:9">
      <c r="A220" s="171">
        <v>41989</v>
      </c>
      <c r="B220" s="171">
        <v>41991</v>
      </c>
      <c r="C220" s="57"/>
      <c r="D220" s="167">
        <v>33.950000000000003</v>
      </c>
      <c r="E220" s="59">
        <f t="shared" si="66"/>
        <v>5.4320000000000004</v>
      </c>
      <c r="F220" s="87"/>
      <c r="G220" s="88">
        <f t="shared" si="65"/>
        <v>39.382000000000005</v>
      </c>
      <c r="H220" s="53"/>
      <c r="I220" s="59"/>
    </row>
    <row r="221" spans="1:9">
      <c r="A221" s="171">
        <v>41992</v>
      </c>
      <c r="B221" s="171">
        <v>41995</v>
      </c>
      <c r="C221" s="57"/>
      <c r="D221" s="167">
        <v>32.340000000000003</v>
      </c>
      <c r="E221" s="59">
        <f t="shared" si="66"/>
        <v>5.1744000000000003</v>
      </c>
      <c r="F221" s="87"/>
      <c r="G221" s="88">
        <f t="shared" ref="G221:G226" si="67">+D221+E221</f>
        <v>37.514400000000002</v>
      </c>
      <c r="H221" s="53"/>
      <c r="I221" s="59"/>
    </row>
    <row r="222" spans="1:9">
      <c r="A222" s="171">
        <v>41996</v>
      </c>
      <c r="B222" s="171">
        <v>41999</v>
      </c>
      <c r="C222" s="57"/>
      <c r="D222" s="167">
        <v>33.659999999999997</v>
      </c>
      <c r="E222" s="59">
        <f t="shared" si="66"/>
        <v>5.3855999999999993</v>
      </c>
      <c r="F222" s="87"/>
      <c r="G222" s="88">
        <f t="shared" si="67"/>
        <v>39.045599999999993</v>
      </c>
      <c r="H222" s="53"/>
      <c r="I222" s="59"/>
    </row>
    <row r="223" spans="1:9">
      <c r="A223" s="171">
        <v>42000</v>
      </c>
      <c r="B223" s="171">
        <v>42002</v>
      </c>
      <c r="C223" s="57"/>
      <c r="D223" s="167">
        <v>32.659999999999997</v>
      </c>
      <c r="E223" s="59">
        <f t="shared" ref="E223:E229" si="68">+D223*16%</f>
        <v>5.2255999999999991</v>
      </c>
      <c r="F223" s="87"/>
      <c r="G223" s="88">
        <f t="shared" si="67"/>
        <v>37.885599999999997</v>
      </c>
      <c r="H223" s="53"/>
      <c r="I223" s="59"/>
    </row>
    <row r="224" spans="1:9">
      <c r="A224" s="171">
        <v>42003</v>
      </c>
      <c r="B224" s="171">
        <v>42006</v>
      </c>
      <c r="C224" s="57"/>
      <c r="D224" s="167">
        <v>32.659999999999997</v>
      </c>
      <c r="E224" s="59">
        <f t="shared" si="68"/>
        <v>5.2255999999999991</v>
      </c>
      <c r="F224" s="87"/>
      <c r="G224" s="88">
        <f t="shared" si="67"/>
        <v>37.885599999999997</v>
      </c>
      <c r="H224" s="53"/>
      <c r="I224" s="59"/>
    </row>
    <row r="225" spans="1:9">
      <c r="A225" s="171">
        <v>42007</v>
      </c>
      <c r="B225" s="171">
        <v>42009</v>
      </c>
      <c r="C225" s="57"/>
      <c r="D225" s="167">
        <v>29.96</v>
      </c>
      <c r="E225" s="59">
        <f t="shared" si="68"/>
        <v>4.7936000000000005</v>
      </c>
      <c r="F225" s="87"/>
      <c r="G225" s="88">
        <f t="shared" si="67"/>
        <v>34.753599999999999</v>
      </c>
      <c r="H225" s="53"/>
      <c r="I225" s="59"/>
    </row>
    <row r="226" spans="1:9">
      <c r="A226" s="171">
        <v>42010</v>
      </c>
      <c r="B226" s="171">
        <v>42012</v>
      </c>
      <c r="C226" s="57"/>
      <c r="D226" s="167">
        <v>29.159999999999997</v>
      </c>
      <c r="E226" s="59">
        <f t="shared" si="68"/>
        <v>4.6655999999999995</v>
      </c>
      <c r="F226" s="87"/>
      <c r="G226" s="88">
        <f t="shared" si="67"/>
        <v>33.825599999999994</v>
      </c>
      <c r="H226" s="53"/>
      <c r="I226" s="59"/>
    </row>
    <row r="227" spans="1:9">
      <c r="A227" s="171">
        <v>42013</v>
      </c>
      <c r="B227" s="171">
        <v>42017</v>
      </c>
      <c r="C227" s="57"/>
      <c r="D227" s="167">
        <v>25.25</v>
      </c>
      <c r="E227" s="59">
        <f t="shared" si="68"/>
        <v>4.04</v>
      </c>
      <c r="F227" s="87"/>
      <c r="G227" s="88">
        <f t="shared" ref="G227:G232" si="69">+D227+E227</f>
        <v>29.29</v>
      </c>
      <c r="H227" s="53"/>
      <c r="I227" s="59"/>
    </row>
    <row r="228" spans="1:9">
      <c r="A228" s="171">
        <v>42018</v>
      </c>
      <c r="B228" s="171">
        <v>42019</v>
      </c>
      <c r="C228" s="57"/>
      <c r="D228" s="167">
        <v>24.049999999999997</v>
      </c>
      <c r="E228" s="59">
        <f t="shared" si="68"/>
        <v>3.8479999999999994</v>
      </c>
      <c r="F228" s="87"/>
      <c r="G228" s="88">
        <f t="shared" si="69"/>
        <v>27.897999999999996</v>
      </c>
      <c r="H228" s="53"/>
      <c r="I228" s="59"/>
    </row>
    <row r="229" spans="1:9">
      <c r="A229" s="171">
        <v>42020</v>
      </c>
      <c r="B229" s="171">
        <v>42023</v>
      </c>
      <c r="C229" s="57"/>
      <c r="D229" s="167">
        <v>25.479999999999997</v>
      </c>
      <c r="E229" s="59">
        <f t="shared" si="68"/>
        <v>4.0767999999999995</v>
      </c>
      <c r="F229" s="87"/>
      <c r="G229" s="88">
        <f t="shared" si="69"/>
        <v>29.556799999999996</v>
      </c>
      <c r="H229" s="53"/>
      <c r="I229" s="59"/>
    </row>
    <row r="230" spans="1:9">
      <c r="A230" s="171">
        <v>42024</v>
      </c>
      <c r="B230" s="171">
        <v>42026</v>
      </c>
      <c r="C230" s="57"/>
      <c r="D230" s="167">
        <v>25.200000000000003</v>
      </c>
      <c r="E230" s="59">
        <f t="shared" ref="E230:E235" si="70">+D230*16%</f>
        <v>4.0320000000000009</v>
      </c>
      <c r="F230" s="87"/>
      <c r="G230" s="88">
        <f t="shared" si="69"/>
        <v>29.232000000000003</v>
      </c>
      <c r="H230" s="53"/>
      <c r="I230" s="59"/>
    </row>
    <row r="231" spans="1:9">
      <c r="A231" s="171">
        <v>42027</v>
      </c>
      <c r="B231" s="171">
        <v>42030</v>
      </c>
      <c r="C231" s="57"/>
      <c r="D231" s="167">
        <v>24.57</v>
      </c>
      <c r="E231" s="59">
        <f t="shared" si="70"/>
        <v>3.9312</v>
      </c>
      <c r="F231" s="87"/>
      <c r="G231" s="88">
        <f t="shared" si="69"/>
        <v>28.501200000000001</v>
      </c>
      <c r="H231" s="53"/>
      <c r="I231" s="59"/>
    </row>
    <row r="232" spans="1:9">
      <c r="A232" s="171">
        <v>42031</v>
      </c>
      <c r="B232" s="171">
        <v>42033</v>
      </c>
      <c r="C232" s="57"/>
      <c r="D232" s="167">
        <v>25.200000000000003</v>
      </c>
      <c r="E232" s="59">
        <f t="shared" si="70"/>
        <v>4.0320000000000009</v>
      </c>
      <c r="F232" s="87"/>
      <c r="G232" s="88">
        <f t="shared" si="69"/>
        <v>29.232000000000003</v>
      </c>
      <c r="H232" s="53"/>
      <c r="I232" s="59"/>
    </row>
    <row r="233" spans="1:9">
      <c r="A233" s="171">
        <v>42034</v>
      </c>
      <c r="B233" s="171">
        <v>42037</v>
      </c>
      <c r="C233" s="57"/>
      <c r="D233" s="167">
        <v>25.549999999999997</v>
      </c>
      <c r="E233" s="59">
        <f t="shared" si="70"/>
        <v>4.0879999999999992</v>
      </c>
      <c r="F233" s="87"/>
      <c r="G233" s="88">
        <f t="shared" ref="G233:G238" si="71">+D233+E233</f>
        <v>29.637999999999998</v>
      </c>
      <c r="H233" s="53"/>
      <c r="I233" s="59"/>
    </row>
    <row r="234" spans="1:9">
      <c r="A234" s="171">
        <v>42038</v>
      </c>
      <c r="B234" s="171">
        <v>42040</v>
      </c>
      <c r="C234" s="57"/>
      <c r="D234" s="167">
        <v>28.54</v>
      </c>
      <c r="E234" s="59">
        <f t="shared" si="70"/>
        <v>4.5663999999999998</v>
      </c>
      <c r="F234" s="90"/>
      <c r="G234" s="88">
        <f t="shared" si="71"/>
        <v>33.106400000000001</v>
      </c>
      <c r="I234" s="59"/>
    </row>
    <row r="235" spans="1:9">
      <c r="A235" s="171">
        <v>42041</v>
      </c>
      <c r="B235" s="171">
        <v>42044</v>
      </c>
      <c r="C235" s="57"/>
      <c r="D235" s="167">
        <v>32.15</v>
      </c>
      <c r="E235" s="59">
        <f t="shared" si="70"/>
        <v>5.1440000000000001</v>
      </c>
      <c r="F235" s="90"/>
      <c r="G235" s="88">
        <f t="shared" si="71"/>
        <v>37.293999999999997</v>
      </c>
      <c r="I235" s="59"/>
    </row>
    <row r="236" spans="1:9">
      <c r="A236" s="171">
        <v>42045</v>
      </c>
      <c r="B236" s="171">
        <v>42047</v>
      </c>
      <c r="C236" s="57"/>
      <c r="D236" s="167">
        <v>35.65</v>
      </c>
      <c r="E236" s="59">
        <f t="shared" ref="E236:E242" si="72">+D236*16%</f>
        <v>5.7039999999999997</v>
      </c>
      <c r="F236" s="90"/>
      <c r="G236" s="88">
        <f t="shared" si="71"/>
        <v>41.353999999999999</v>
      </c>
      <c r="I236" s="59"/>
    </row>
    <row r="237" spans="1:9">
      <c r="A237" s="171">
        <v>42048</v>
      </c>
      <c r="B237" s="171">
        <v>42051</v>
      </c>
      <c r="C237" s="57"/>
      <c r="D237" s="167">
        <v>33.950000000000003</v>
      </c>
      <c r="E237" s="59">
        <f t="shared" si="72"/>
        <v>5.4320000000000004</v>
      </c>
      <c r="F237" s="90"/>
      <c r="G237" s="88">
        <f t="shared" si="71"/>
        <v>39.382000000000005</v>
      </c>
      <c r="I237" s="59"/>
    </row>
    <row r="238" spans="1:9">
      <c r="A238" s="171">
        <v>42052</v>
      </c>
      <c r="B238" s="171">
        <v>42054</v>
      </c>
      <c r="C238" s="57"/>
      <c r="D238" s="167">
        <v>38.159999999999997</v>
      </c>
      <c r="E238" s="59">
        <f t="shared" si="72"/>
        <v>6.1055999999999999</v>
      </c>
      <c r="F238" s="90"/>
      <c r="G238" s="88">
        <f t="shared" si="71"/>
        <v>44.265599999999999</v>
      </c>
      <c r="I238" s="59"/>
    </row>
    <row r="239" spans="1:9">
      <c r="A239" s="171">
        <v>42055</v>
      </c>
      <c r="B239" s="171">
        <v>42058</v>
      </c>
      <c r="C239" s="57"/>
      <c r="D239" s="167">
        <v>36.4</v>
      </c>
      <c r="E239" s="59">
        <f t="shared" si="72"/>
        <v>5.8239999999999998</v>
      </c>
      <c r="F239" s="90"/>
      <c r="G239" s="88">
        <f t="shared" ref="G239:G244" si="73">+D239+E239</f>
        <v>42.223999999999997</v>
      </c>
      <c r="I239" s="59"/>
    </row>
    <row r="240" spans="1:9">
      <c r="A240" s="171">
        <v>42059</v>
      </c>
      <c r="B240" s="171">
        <v>42061</v>
      </c>
      <c r="C240" s="57"/>
      <c r="D240" s="167">
        <v>36.56</v>
      </c>
      <c r="E240" s="59">
        <f t="shared" si="72"/>
        <v>5.8496000000000006</v>
      </c>
      <c r="F240" s="90"/>
      <c r="G240" s="88">
        <f t="shared" si="73"/>
        <v>42.409600000000005</v>
      </c>
      <c r="I240" s="59"/>
    </row>
    <row r="241" spans="1:9">
      <c r="A241" s="171">
        <v>42062</v>
      </c>
      <c r="B241" s="171">
        <v>42065</v>
      </c>
      <c r="C241" s="57"/>
      <c r="D241" s="167">
        <v>36.89</v>
      </c>
      <c r="E241" s="59">
        <f t="shared" si="72"/>
        <v>5.9024000000000001</v>
      </c>
      <c r="F241" s="90"/>
      <c r="G241" s="88">
        <f t="shared" si="73"/>
        <v>42.792400000000001</v>
      </c>
      <c r="I241" s="59"/>
    </row>
    <row r="242" spans="1:9">
      <c r="A242" s="171">
        <v>42066</v>
      </c>
      <c r="B242" s="171">
        <v>42068</v>
      </c>
      <c r="C242" s="57"/>
      <c r="D242" s="167">
        <v>37.6</v>
      </c>
      <c r="E242" s="59">
        <f t="shared" si="72"/>
        <v>6.016</v>
      </c>
      <c r="F242" s="90"/>
      <c r="G242" s="88">
        <f t="shared" si="73"/>
        <v>43.616</v>
      </c>
      <c r="I242" s="59"/>
    </row>
    <row r="243" spans="1:9">
      <c r="A243" s="171">
        <v>42069</v>
      </c>
      <c r="B243" s="171">
        <v>42072</v>
      </c>
      <c r="C243" s="57"/>
      <c r="D243" s="167">
        <v>36.159999999999997</v>
      </c>
      <c r="E243" s="59">
        <f t="shared" ref="E243:E249" si="74">+D243*16%</f>
        <v>5.7855999999999996</v>
      </c>
      <c r="F243" s="90"/>
      <c r="G243" s="88">
        <f t="shared" si="73"/>
        <v>41.945599999999999</v>
      </c>
      <c r="I243" s="59"/>
    </row>
    <row r="244" spans="1:9">
      <c r="A244" s="171">
        <v>42073</v>
      </c>
      <c r="B244" s="171">
        <v>42075</v>
      </c>
      <c r="C244" s="57"/>
      <c r="D244" s="167">
        <v>34.93</v>
      </c>
      <c r="E244" s="59">
        <f t="shared" si="74"/>
        <v>5.5888</v>
      </c>
      <c r="F244" s="90"/>
      <c r="G244" s="88">
        <f t="shared" si="73"/>
        <v>40.518799999999999</v>
      </c>
      <c r="I244" s="59"/>
    </row>
    <row r="245" spans="1:9">
      <c r="A245" s="171">
        <v>42076</v>
      </c>
      <c r="B245" s="171">
        <v>42079</v>
      </c>
      <c r="C245" s="57"/>
      <c r="D245" s="167">
        <v>33.380000000000003</v>
      </c>
      <c r="E245" s="59">
        <f t="shared" si="74"/>
        <v>5.3408000000000007</v>
      </c>
      <c r="F245" s="90"/>
      <c r="G245" s="88">
        <f t="shared" ref="G245:G250" si="75">+D245+E245</f>
        <v>38.720800000000004</v>
      </c>
      <c r="I245" s="59"/>
    </row>
    <row r="246" spans="1:9">
      <c r="A246" s="171">
        <f>+B245+1</f>
        <v>42080</v>
      </c>
      <c r="B246" s="171">
        <f>+A246+2</f>
        <v>42082</v>
      </c>
      <c r="C246" s="57"/>
      <c r="D246" s="167">
        <v>30.82</v>
      </c>
      <c r="E246" s="59">
        <f t="shared" si="74"/>
        <v>4.9312000000000005</v>
      </c>
      <c r="F246" s="90"/>
      <c r="G246" s="88">
        <f t="shared" si="75"/>
        <v>35.751199999999997</v>
      </c>
      <c r="I246" s="59"/>
    </row>
    <row r="247" spans="1:9">
      <c r="A247" s="171">
        <v>42083</v>
      </c>
      <c r="B247" s="171">
        <v>42087</v>
      </c>
      <c r="C247" s="57"/>
      <c r="D247" s="167">
        <v>32</v>
      </c>
      <c r="E247" s="59">
        <f t="shared" si="74"/>
        <v>5.12</v>
      </c>
      <c r="F247" s="90"/>
      <c r="G247" s="88">
        <f t="shared" si="75"/>
        <v>37.119999999999997</v>
      </c>
      <c r="I247" s="59"/>
    </row>
    <row r="248" spans="1:9">
      <c r="A248" s="171">
        <v>42088</v>
      </c>
      <c r="B248" s="171">
        <v>42089</v>
      </c>
      <c r="C248" s="57"/>
      <c r="D248" s="167">
        <v>31.450000000000003</v>
      </c>
      <c r="E248" s="59">
        <f t="shared" si="74"/>
        <v>5.0320000000000009</v>
      </c>
      <c r="F248" s="90"/>
      <c r="G248" s="88">
        <f t="shared" si="75"/>
        <v>36.482000000000006</v>
      </c>
      <c r="I248" s="59"/>
    </row>
    <row r="249" spans="1:9">
      <c r="A249" s="171">
        <v>42090</v>
      </c>
      <c r="B249" s="171">
        <v>42093</v>
      </c>
      <c r="C249" s="57"/>
      <c r="D249" s="167">
        <v>32.5</v>
      </c>
      <c r="E249" s="59">
        <f t="shared" si="74"/>
        <v>5.2</v>
      </c>
      <c r="F249" s="90"/>
      <c r="G249" s="88">
        <f t="shared" si="75"/>
        <v>37.700000000000003</v>
      </c>
      <c r="I249" s="59"/>
    </row>
    <row r="250" spans="1:9">
      <c r="A250" s="171">
        <v>42094</v>
      </c>
      <c r="B250" s="171">
        <v>42094</v>
      </c>
      <c r="C250" s="57"/>
      <c r="D250" s="167">
        <v>32.07</v>
      </c>
      <c r="E250" s="59">
        <f t="shared" ref="E250:E256" si="76">+D250*16%</f>
        <v>5.1311999999999998</v>
      </c>
      <c r="F250" s="90"/>
      <c r="G250" s="88">
        <f t="shared" si="75"/>
        <v>37.2012</v>
      </c>
      <c r="I250" s="59"/>
    </row>
    <row r="251" spans="1:9">
      <c r="A251" s="171">
        <v>42095</v>
      </c>
      <c r="B251" s="171">
        <v>42095</v>
      </c>
      <c r="C251" s="57"/>
      <c r="D251" s="167">
        <v>32.1</v>
      </c>
      <c r="E251" s="59">
        <f t="shared" si="76"/>
        <v>5.1360000000000001</v>
      </c>
      <c r="F251" s="90"/>
      <c r="G251" s="88">
        <f t="shared" ref="G251:G256" si="77">+D251+E251</f>
        <v>37.236000000000004</v>
      </c>
      <c r="I251" s="59"/>
    </row>
    <row r="252" spans="1:9">
      <c r="A252" s="171">
        <v>42096</v>
      </c>
      <c r="B252" s="171">
        <v>42100</v>
      </c>
      <c r="C252" s="57"/>
      <c r="D252" s="167">
        <v>31.21</v>
      </c>
      <c r="E252" s="59">
        <f t="shared" si="76"/>
        <v>4.9935999999999998</v>
      </c>
      <c r="F252" s="90"/>
      <c r="G252" s="88">
        <f t="shared" si="77"/>
        <v>36.203600000000002</v>
      </c>
      <c r="I252" s="59"/>
    </row>
    <row r="253" spans="1:9">
      <c r="A253" s="171">
        <v>42101</v>
      </c>
      <c r="B253" s="171">
        <v>42103</v>
      </c>
      <c r="C253" s="57"/>
      <c r="D253" s="167">
        <v>30.200000000000003</v>
      </c>
      <c r="E253" s="59">
        <f t="shared" si="76"/>
        <v>4.8320000000000007</v>
      </c>
      <c r="F253" s="90"/>
      <c r="G253" s="88">
        <f t="shared" si="77"/>
        <v>35.032000000000004</v>
      </c>
      <c r="I253" s="59"/>
    </row>
    <row r="254" spans="1:9">
      <c r="A254" s="171">
        <v>42104</v>
      </c>
      <c r="B254" s="171">
        <v>42107</v>
      </c>
      <c r="C254" s="57"/>
      <c r="D254" s="167">
        <v>31.22</v>
      </c>
      <c r="E254" s="59">
        <f t="shared" si="76"/>
        <v>4.9951999999999996</v>
      </c>
      <c r="F254" s="90"/>
      <c r="G254" s="88">
        <f t="shared" si="77"/>
        <v>36.215199999999996</v>
      </c>
      <c r="I254" s="59"/>
    </row>
    <row r="255" spans="1:9">
      <c r="A255" s="171">
        <v>42108</v>
      </c>
      <c r="B255" s="171">
        <v>42110</v>
      </c>
      <c r="C255" s="57"/>
      <c r="D255" s="167">
        <v>33.5</v>
      </c>
      <c r="E255" s="59">
        <f t="shared" si="76"/>
        <v>5.36</v>
      </c>
      <c r="F255" s="90"/>
      <c r="G255" s="88">
        <f t="shared" si="77"/>
        <v>38.86</v>
      </c>
      <c r="I255" s="59"/>
    </row>
    <row r="256" spans="1:9">
      <c r="A256" s="171">
        <v>42111</v>
      </c>
      <c r="B256" s="171">
        <v>42114</v>
      </c>
      <c r="C256" s="57"/>
      <c r="D256" s="167">
        <v>36.92</v>
      </c>
      <c r="E256" s="59">
        <f t="shared" si="76"/>
        <v>5.9072000000000005</v>
      </c>
      <c r="F256" s="90"/>
      <c r="G256" s="88">
        <f t="shared" si="77"/>
        <v>42.827200000000005</v>
      </c>
      <c r="I256" s="59"/>
    </row>
    <row r="257" spans="1:9">
      <c r="A257" s="171">
        <v>42115</v>
      </c>
      <c r="B257" s="171">
        <v>42117</v>
      </c>
      <c r="C257" s="57"/>
      <c r="D257" s="167">
        <v>37.35</v>
      </c>
      <c r="E257" s="59">
        <f t="shared" ref="E257:E263" si="78">+D257*16%</f>
        <v>5.976</v>
      </c>
      <c r="F257" s="90"/>
      <c r="G257" s="88">
        <f t="shared" ref="G257:G262" si="79">+D257+E257</f>
        <v>43.326000000000001</v>
      </c>
      <c r="I257" s="59"/>
    </row>
    <row r="258" spans="1:9">
      <c r="A258" s="171">
        <v>42118</v>
      </c>
      <c r="B258" s="171">
        <v>42121</v>
      </c>
      <c r="C258" s="57"/>
      <c r="D258" s="167">
        <v>36.65</v>
      </c>
      <c r="E258" s="59">
        <f t="shared" si="78"/>
        <v>5.8639999999999999</v>
      </c>
      <c r="F258" s="90"/>
      <c r="G258" s="88">
        <f t="shared" si="79"/>
        <v>42.513999999999996</v>
      </c>
      <c r="I258" s="59"/>
    </row>
    <row r="259" spans="1:9">
      <c r="A259" s="171">
        <v>42122</v>
      </c>
      <c r="B259" s="171">
        <v>42124</v>
      </c>
      <c r="C259" s="57"/>
      <c r="D259" s="167">
        <v>38.65</v>
      </c>
      <c r="E259" s="59">
        <f t="shared" si="78"/>
        <v>6.1840000000000002</v>
      </c>
      <c r="F259" s="90"/>
      <c r="G259" s="88">
        <f t="shared" si="79"/>
        <v>44.833999999999996</v>
      </c>
      <c r="I259" s="59"/>
    </row>
    <row r="260" spans="1:9">
      <c r="A260" s="171">
        <v>42125</v>
      </c>
      <c r="B260" s="171">
        <v>42128</v>
      </c>
      <c r="C260" s="57"/>
      <c r="D260" s="167">
        <v>40.450000000000003</v>
      </c>
      <c r="E260" s="59">
        <f t="shared" si="78"/>
        <v>6.4720000000000004</v>
      </c>
      <c r="F260" s="90"/>
      <c r="G260" s="88">
        <f t="shared" si="79"/>
        <v>46.922000000000004</v>
      </c>
      <c r="I260" s="59"/>
    </row>
    <row r="261" spans="1:9">
      <c r="A261" s="171">
        <v>42129</v>
      </c>
      <c r="B261" s="171">
        <v>42131</v>
      </c>
      <c r="C261" s="57"/>
      <c r="D261" s="167">
        <v>41.74</v>
      </c>
      <c r="E261" s="59">
        <f t="shared" si="78"/>
        <v>6.6784000000000008</v>
      </c>
      <c r="F261" s="90"/>
      <c r="G261" s="88">
        <f t="shared" si="79"/>
        <v>48.418400000000005</v>
      </c>
      <c r="I261" s="59"/>
    </row>
    <row r="262" spans="1:9">
      <c r="A262" s="171">
        <v>42132</v>
      </c>
      <c r="B262" s="171">
        <v>42135</v>
      </c>
      <c r="C262" s="57"/>
      <c r="D262" s="167">
        <v>43.74</v>
      </c>
      <c r="E262" s="59">
        <f t="shared" si="78"/>
        <v>6.9984000000000002</v>
      </c>
      <c r="F262" s="90"/>
      <c r="G262" s="88">
        <f t="shared" si="79"/>
        <v>50.738399999999999</v>
      </c>
      <c r="I262" s="59"/>
    </row>
    <row r="263" spans="1:9">
      <c r="A263" s="171">
        <v>42136</v>
      </c>
      <c r="B263" s="171">
        <v>42138</v>
      </c>
      <c r="C263" s="57"/>
      <c r="D263" s="167">
        <v>41.77</v>
      </c>
      <c r="E263" s="59">
        <f t="shared" si="78"/>
        <v>6.6832000000000003</v>
      </c>
      <c r="F263" s="90"/>
      <c r="G263" s="88">
        <f t="shared" ref="G263:G268" si="80">+D263+E263</f>
        <v>48.453200000000002</v>
      </c>
      <c r="I263" s="59"/>
    </row>
    <row r="264" spans="1:9">
      <c r="A264" s="171">
        <v>42139</v>
      </c>
      <c r="B264" s="171">
        <v>42143</v>
      </c>
      <c r="C264" s="57"/>
      <c r="D264" s="167">
        <v>42.78</v>
      </c>
      <c r="E264" s="59">
        <f t="shared" ref="E264:E270" si="81">+D264*16%</f>
        <v>6.8448000000000002</v>
      </c>
      <c r="F264" s="90"/>
      <c r="G264" s="88">
        <f t="shared" si="80"/>
        <v>49.6248</v>
      </c>
      <c r="I264" s="59"/>
    </row>
    <row r="265" spans="1:9">
      <c r="A265" s="171">
        <v>42144</v>
      </c>
      <c r="B265" s="171">
        <v>42145</v>
      </c>
      <c r="C265" s="57"/>
      <c r="D265" s="167">
        <v>41.31</v>
      </c>
      <c r="E265" s="59">
        <f t="shared" si="81"/>
        <v>6.6096000000000004</v>
      </c>
      <c r="F265" s="90"/>
      <c r="G265" s="88">
        <f t="shared" si="80"/>
        <v>47.919600000000003</v>
      </c>
      <c r="I265" s="59"/>
    </row>
    <row r="266" spans="1:9">
      <c r="A266" s="171">
        <v>42146</v>
      </c>
      <c r="B266" s="171">
        <v>42149</v>
      </c>
      <c r="C266" s="57"/>
      <c r="D266" s="167">
        <v>39.67</v>
      </c>
      <c r="E266" s="59">
        <f t="shared" si="81"/>
        <v>6.3472000000000008</v>
      </c>
      <c r="F266" s="90"/>
      <c r="G266" s="88">
        <f t="shared" si="80"/>
        <v>46.017200000000003</v>
      </c>
      <c r="I266" s="59"/>
    </row>
    <row r="267" spans="1:9">
      <c r="A267" s="171">
        <v>42150</v>
      </c>
      <c r="B267" s="171">
        <v>42152</v>
      </c>
      <c r="C267" s="57"/>
      <c r="D267" s="167">
        <v>40.65</v>
      </c>
      <c r="E267" s="59">
        <f t="shared" si="81"/>
        <v>6.5039999999999996</v>
      </c>
      <c r="F267" s="90"/>
      <c r="G267" s="88">
        <f t="shared" si="80"/>
        <v>47.153999999999996</v>
      </c>
      <c r="I267" s="59"/>
    </row>
    <row r="268" spans="1:9">
      <c r="A268" s="171">
        <v>42153</v>
      </c>
      <c r="B268" s="171">
        <v>42156</v>
      </c>
      <c r="C268" s="57"/>
      <c r="D268" s="167">
        <v>38.65</v>
      </c>
      <c r="E268" s="59">
        <f t="shared" si="81"/>
        <v>6.1840000000000002</v>
      </c>
      <c r="F268" s="90"/>
      <c r="G268" s="88">
        <f t="shared" si="80"/>
        <v>44.833999999999996</v>
      </c>
      <c r="I268" s="59"/>
    </row>
    <row r="269" spans="1:9">
      <c r="A269" s="171">
        <v>42157</v>
      </c>
      <c r="B269" s="171">
        <v>42159</v>
      </c>
      <c r="C269" s="57"/>
      <c r="D269" s="167">
        <v>41.67</v>
      </c>
      <c r="E269" s="59">
        <f t="shared" si="81"/>
        <v>6.6672000000000002</v>
      </c>
      <c r="F269" s="90"/>
      <c r="G269" s="88">
        <f t="shared" ref="G269:G274" si="82">+D269+E269</f>
        <v>48.337200000000003</v>
      </c>
      <c r="I269" s="59"/>
    </row>
    <row r="270" spans="1:9">
      <c r="A270" s="171">
        <v>42160</v>
      </c>
      <c r="B270" s="171">
        <v>42164</v>
      </c>
      <c r="C270" s="57"/>
      <c r="D270" s="167">
        <v>40.33</v>
      </c>
      <c r="E270" s="59">
        <f t="shared" si="81"/>
        <v>6.4527999999999999</v>
      </c>
      <c r="F270" s="90"/>
      <c r="G270" s="88">
        <f t="shared" si="82"/>
        <v>46.782799999999995</v>
      </c>
      <c r="I270" s="59"/>
    </row>
    <row r="271" spans="1:9">
      <c r="A271" s="171">
        <v>42165</v>
      </c>
      <c r="B271" s="171">
        <v>42166</v>
      </c>
      <c r="C271" s="57"/>
      <c r="D271" s="167">
        <v>39.4</v>
      </c>
      <c r="E271" s="59">
        <f t="shared" ref="E271:E276" si="83">+D271*16%</f>
        <v>6.3040000000000003</v>
      </c>
      <c r="F271" s="90"/>
      <c r="G271" s="88">
        <f t="shared" si="82"/>
        <v>45.704000000000001</v>
      </c>
      <c r="I271" s="59"/>
    </row>
    <row r="272" spans="1:9">
      <c r="A272" s="171">
        <v>42167</v>
      </c>
      <c r="B272" s="171">
        <v>42171</v>
      </c>
      <c r="C272" s="57"/>
      <c r="D272" s="167">
        <v>42.41</v>
      </c>
      <c r="E272" s="59">
        <f t="shared" si="83"/>
        <v>6.7855999999999996</v>
      </c>
      <c r="F272" s="90"/>
      <c r="G272" s="88">
        <f t="shared" si="82"/>
        <v>49.195599999999999</v>
      </c>
      <c r="I272" s="59"/>
    </row>
    <row r="273" spans="1:9">
      <c r="A273" s="171">
        <v>42172</v>
      </c>
      <c r="B273" s="171">
        <v>42173</v>
      </c>
      <c r="C273" s="57"/>
      <c r="D273" s="167">
        <v>40.5</v>
      </c>
      <c r="E273" s="59">
        <f t="shared" si="83"/>
        <v>6.48</v>
      </c>
      <c r="F273" s="90"/>
      <c r="G273" s="88">
        <f t="shared" si="82"/>
        <v>46.980000000000004</v>
      </c>
      <c r="I273" s="59"/>
    </row>
    <row r="274" spans="1:9">
      <c r="A274" s="171">
        <v>42174</v>
      </c>
      <c r="B274" s="171">
        <v>42177</v>
      </c>
      <c r="C274" s="57"/>
      <c r="D274" s="167">
        <v>41.19</v>
      </c>
      <c r="E274" s="59">
        <f t="shared" si="83"/>
        <v>6.5903999999999998</v>
      </c>
      <c r="F274" s="90"/>
      <c r="G274" s="88">
        <f t="shared" si="82"/>
        <v>47.7804</v>
      </c>
      <c r="I274" s="59"/>
    </row>
    <row r="275" spans="1:9">
      <c r="A275" s="171">
        <v>42178</v>
      </c>
      <c r="B275" s="171">
        <v>42180</v>
      </c>
      <c r="C275" s="57"/>
      <c r="D275" s="167">
        <v>40.75</v>
      </c>
      <c r="E275" s="59">
        <f t="shared" si="83"/>
        <v>6.5200000000000005</v>
      </c>
      <c r="F275" s="90"/>
      <c r="G275" s="88">
        <f t="shared" ref="G275:G280" si="84">+D275+E275</f>
        <v>47.27</v>
      </c>
      <c r="I275" s="59"/>
    </row>
    <row r="276" spans="1:9">
      <c r="A276" s="171">
        <v>42181</v>
      </c>
      <c r="B276" s="171">
        <v>42185</v>
      </c>
      <c r="C276" s="57"/>
      <c r="D276" s="167">
        <v>40.75</v>
      </c>
      <c r="E276" s="59">
        <f t="shared" si="83"/>
        <v>6.5200000000000005</v>
      </c>
      <c r="F276" s="90"/>
      <c r="G276" s="88">
        <f t="shared" si="84"/>
        <v>47.27</v>
      </c>
      <c r="I276" s="59"/>
    </row>
    <row r="277" spans="1:9">
      <c r="A277" s="171">
        <v>42186</v>
      </c>
      <c r="B277" s="171">
        <v>42187</v>
      </c>
      <c r="C277" s="57"/>
      <c r="D277" s="167">
        <v>39.409999999999997</v>
      </c>
      <c r="E277" s="59">
        <f t="shared" ref="E277:E283" si="85">+D277*16%</f>
        <v>6.3055999999999992</v>
      </c>
      <c r="F277" s="90"/>
      <c r="G277" s="88">
        <f t="shared" si="84"/>
        <v>45.715599999999995</v>
      </c>
      <c r="I277" s="59"/>
    </row>
    <row r="278" spans="1:9">
      <c r="A278" s="171">
        <v>42188</v>
      </c>
      <c r="B278" s="171">
        <v>42191</v>
      </c>
      <c r="C278" s="57"/>
      <c r="D278" s="167">
        <v>39.5</v>
      </c>
      <c r="E278" s="59">
        <f t="shared" si="85"/>
        <v>6.32</v>
      </c>
      <c r="F278" s="90"/>
      <c r="G278" s="88">
        <f t="shared" si="84"/>
        <v>45.82</v>
      </c>
      <c r="I278" s="59"/>
    </row>
    <row r="279" spans="1:9">
      <c r="A279" s="171">
        <v>42192</v>
      </c>
      <c r="B279" s="171">
        <v>42194</v>
      </c>
      <c r="C279" s="57"/>
      <c r="D279" s="167">
        <v>39.17</v>
      </c>
      <c r="E279" s="59">
        <f t="shared" si="85"/>
        <v>6.2672000000000008</v>
      </c>
      <c r="F279" s="90"/>
      <c r="G279" s="88">
        <f t="shared" si="84"/>
        <v>45.437200000000004</v>
      </c>
      <c r="I279" s="59"/>
    </row>
    <row r="280" spans="1:9">
      <c r="A280" s="171">
        <v>42195</v>
      </c>
      <c r="B280" s="171">
        <v>42198</v>
      </c>
      <c r="C280" s="57"/>
      <c r="D280" s="167">
        <v>34.35</v>
      </c>
      <c r="E280" s="59">
        <f t="shared" si="85"/>
        <v>5.4960000000000004</v>
      </c>
      <c r="F280" s="90"/>
      <c r="G280" s="88">
        <f t="shared" si="84"/>
        <v>39.846000000000004</v>
      </c>
      <c r="I280" s="59"/>
    </row>
    <row r="281" spans="1:9">
      <c r="A281" s="171">
        <v>42199</v>
      </c>
      <c r="B281" s="171">
        <v>42201</v>
      </c>
      <c r="C281" s="57"/>
      <c r="D281" s="167">
        <v>35.659999999999997</v>
      </c>
      <c r="E281" s="59">
        <f t="shared" si="85"/>
        <v>5.7055999999999996</v>
      </c>
      <c r="F281" s="90"/>
      <c r="G281" s="88">
        <f t="shared" ref="G281:G286" si="86">+D281+E281</f>
        <v>41.365599999999993</v>
      </c>
      <c r="I281" s="59"/>
    </row>
    <row r="282" spans="1:9">
      <c r="A282" s="171">
        <v>42202</v>
      </c>
      <c r="B282" s="171">
        <v>42206</v>
      </c>
      <c r="C282" s="57"/>
      <c r="D282" s="167">
        <v>33.9</v>
      </c>
      <c r="E282" s="59">
        <f t="shared" si="85"/>
        <v>5.4239999999999995</v>
      </c>
      <c r="F282" s="90"/>
      <c r="G282" s="88">
        <f t="shared" si="86"/>
        <v>39.323999999999998</v>
      </c>
      <c r="I282" s="59"/>
    </row>
    <row r="283" spans="1:9">
      <c r="A283" s="171">
        <v>42207</v>
      </c>
      <c r="B283" s="171">
        <v>42208</v>
      </c>
      <c r="C283" s="57"/>
      <c r="D283" s="167">
        <v>32.97</v>
      </c>
      <c r="E283" s="59">
        <f t="shared" si="85"/>
        <v>5.2751999999999999</v>
      </c>
      <c r="F283" s="90"/>
      <c r="G283" s="88">
        <f t="shared" si="86"/>
        <v>38.245199999999997</v>
      </c>
      <c r="I283" s="59"/>
    </row>
    <row r="284" spans="1:9">
      <c r="A284" s="171">
        <v>42209</v>
      </c>
      <c r="B284" s="171">
        <v>42212</v>
      </c>
      <c r="C284" s="57"/>
      <c r="D284" s="167">
        <v>32.1</v>
      </c>
      <c r="E284" s="59">
        <f t="shared" ref="E284:E290" si="87">+D284*16%</f>
        <v>5.1360000000000001</v>
      </c>
      <c r="F284" s="90"/>
      <c r="G284" s="88">
        <f t="shared" si="86"/>
        <v>37.236000000000004</v>
      </c>
      <c r="I284" s="59"/>
    </row>
    <row r="285" spans="1:9">
      <c r="A285" s="171">
        <v>42213</v>
      </c>
      <c r="B285" s="171">
        <v>42215</v>
      </c>
      <c r="C285" s="57"/>
      <c r="D285" s="167">
        <v>30.9</v>
      </c>
      <c r="E285" s="59">
        <f t="shared" si="87"/>
        <v>4.944</v>
      </c>
      <c r="F285" s="90"/>
      <c r="G285" s="88">
        <f t="shared" si="86"/>
        <v>35.844000000000001</v>
      </c>
      <c r="I285" s="59"/>
    </row>
    <row r="286" spans="1:9">
      <c r="A286" s="171">
        <v>42216</v>
      </c>
      <c r="B286" s="171">
        <v>42219</v>
      </c>
      <c r="C286" s="57"/>
      <c r="D286" s="167">
        <v>30.4</v>
      </c>
      <c r="E286" s="59">
        <f t="shared" si="87"/>
        <v>4.8639999999999999</v>
      </c>
      <c r="F286" s="90"/>
      <c r="G286" s="88">
        <f t="shared" si="86"/>
        <v>35.263999999999996</v>
      </c>
      <c r="I286" s="59"/>
    </row>
    <row r="287" spans="1:9">
      <c r="A287" s="171">
        <v>42220</v>
      </c>
      <c r="B287" s="171">
        <v>42222</v>
      </c>
      <c r="C287" s="57"/>
      <c r="D287" s="167">
        <v>28.700000000000003</v>
      </c>
      <c r="E287" s="59">
        <f t="shared" si="87"/>
        <v>4.5920000000000005</v>
      </c>
      <c r="F287" s="90"/>
      <c r="G287" s="88">
        <f t="shared" ref="G287:G292" si="88">+D287+E287</f>
        <v>33.292000000000002</v>
      </c>
      <c r="I287" s="59"/>
    </row>
    <row r="288" spans="1:9">
      <c r="A288" s="171">
        <v>42223</v>
      </c>
      <c r="B288" s="171">
        <v>42226</v>
      </c>
      <c r="C288" s="57"/>
      <c r="D288" s="167">
        <v>26.68</v>
      </c>
      <c r="E288" s="59">
        <f t="shared" si="87"/>
        <v>4.2687999999999997</v>
      </c>
      <c r="F288" s="90"/>
      <c r="G288" s="88">
        <f t="shared" si="88"/>
        <v>30.948799999999999</v>
      </c>
      <c r="I288" s="59"/>
    </row>
    <row r="289" spans="1:9">
      <c r="A289" s="171">
        <v>42227</v>
      </c>
      <c r="B289" s="171">
        <v>42229</v>
      </c>
      <c r="C289" s="57"/>
      <c r="D289" s="167">
        <v>25.85</v>
      </c>
      <c r="E289" s="59">
        <f t="shared" si="87"/>
        <v>4.1360000000000001</v>
      </c>
      <c r="F289" s="90"/>
      <c r="G289" s="88">
        <f t="shared" si="88"/>
        <v>29.986000000000001</v>
      </c>
      <c r="I289" s="59"/>
    </row>
    <row r="290" spans="1:9">
      <c r="A290" s="171">
        <v>42230</v>
      </c>
      <c r="B290" s="171">
        <v>42234</v>
      </c>
      <c r="C290" s="57"/>
      <c r="D290" s="167">
        <v>26.35</v>
      </c>
      <c r="E290" s="59">
        <f t="shared" si="87"/>
        <v>4.2160000000000002</v>
      </c>
      <c r="F290" s="90"/>
      <c r="G290" s="88">
        <f t="shared" si="88"/>
        <v>30.566000000000003</v>
      </c>
      <c r="I290" s="59"/>
    </row>
    <row r="291" spans="1:9">
      <c r="A291" s="171">
        <v>42235</v>
      </c>
      <c r="B291" s="171">
        <v>42236</v>
      </c>
      <c r="C291" s="57"/>
      <c r="D291" s="167">
        <v>24.39</v>
      </c>
      <c r="E291" s="59">
        <f t="shared" ref="E291:E297" si="89">+D291*16%</f>
        <v>3.9024000000000001</v>
      </c>
      <c r="F291" s="90"/>
      <c r="G291" s="88">
        <f t="shared" si="88"/>
        <v>28.292400000000001</v>
      </c>
      <c r="I291" s="59"/>
    </row>
    <row r="292" spans="1:9">
      <c r="A292" s="171">
        <v>42237</v>
      </c>
      <c r="B292" s="171">
        <v>42240</v>
      </c>
      <c r="C292" s="57"/>
      <c r="D292" s="167">
        <v>22.75</v>
      </c>
      <c r="E292" s="59">
        <f t="shared" si="89"/>
        <v>3.64</v>
      </c>
      <c r="F292" s="90"/>
      <c r="G292" s="88">
        <f t="shared" si="88"/>
        <v>26.39</v>
      </c>
      <c r="I292" s="59"/>
    </row>
    <row r="293" spans="1:9">
      <c r="A293" s="171">
        <v>42241</v>
      </c>
      <c r="B293" s="171">
        <v>42243</v>
      </c>
      <c r="C293" s="57"/>
      <c r="D293" s="167">
        <v>20.73</v>
      </c>
      <c r="E293" s="59">
        <f t="shared" si="89"/>
        <v>3.3168000000000002</v>
      </c>
      <c r="F293" s="90"/>
      <c r="G293" s="88">
        <f t="shared" ref="G293:G298" si="90">+D293+E293</f>
        <v>24.046800000000001</v>
      </c>
      <c r="I293" s="59"/>
    </row>
    <row r="294" spans="1:9">
      <c r="A294" s="171">
        <v>42244</v>
      </c>
      <c r="B294" s="171">
        <v>42247</v>
      </c>
      <c r="C294" s="57"/>
      <c r="D294" s="167">
        <v>19.5</v>
      </c>
      <c r="E294" s="59">
        <f t="shared" si="89"/>
        <v>3.12</v>
      </c>
      <c r="F294" s="90"/>
      <c r="G294" s="88">
        <f t="shared" si="90"/>
        <v>22.62</v>
      </c>
      <c r="I294" s="59"/>
    </row>
    <row r="295" spans="1:9">
      <c r="A295" s="171">
        <v>42248</v>
      </c>
      <c r="B295" s="171">
        <v>42250</v>
      </c>
      <c r="C295" s="57"/>
      <c r="D295" s="167">
        <v>26.1</v>
      </c>
      <c r="E295" s="59">
        <f t="shared" si="89"/>
        <v>4.1760000000000002</v>
      </c>
      <c r="F295" s="90"/>
      <c r="G295" s="88">
        <f t="shared" si="90"/>
        <v>30.276000000000003</v>
      </c>
      <c r="I295" s="59"/>
    </row>
    <row r="296" spans="1:9">
      <c r="A296" s="171">
        <v>42251</v>
      </c>
      <c r="B296" s="171">
        <v>42254</v>
      </c>
      <c r="C296" s="57"/>
      <c r="D296" s="167">
        <v>26.240000000000002</v>
      </c>
      <c r="E296" s="59">
        <f t="shared" si="89"/>
        <v>4.1984000000000004</v>
      </c>
      <c r="F296" s="90"/>
      <c r="G296" s="88">
        <f t="shared" si="90"/>
        <v>30.438400000000001</v>
      </c>
      <c r="I296" s="59"/>
    </row>
    <row r="297" spans="1:9">
      <c r="A297" s="171">
        <v>42255</v>
      </c>
      <c r="B297" s="171">
        <v>42257</v>
      </c>
      <c r="C297" s="57"/>
      <c r="D297" s="167">
        <v>25.25</v>
      </c>
      <c r="E297" s="59">
        <f t="shared" si="89"/>
        <v>4.04</v>
      </c>
      <c r="F297" s="90"/>
      <c r="G297" s="88">
        <f t="shared" si="90"/>
        <v>29.29</v>
      </c>
      <c r="I297" s="59"/>
    </row>
    <row r="298" spans="1:9">
      <c r="A298" s="171">
        <v>42258</v>
      </c>
      <c r="B298" s="171">
        <v>42261</v>
      </c>
      <c r="C298" s="57"/>
      <c r="D298" s="167">
        <v>22.549999999999997</v>
      </c>
      <c r="E298" s="59">
        <f t="shared" ref="E298:E303" si="91">+D298*16%</f>
        <v>3.6079999999999997</v>
      </c>
      <c r="F298" s="90"/>
      <c r="G298" s="88">
        <f t="shared" si="90"/>
        <v>26.157999999999998</v>
      </c>
      <c r="I298" s="59"/>
    </row>
    <row r="299" spans="1:9">
      <c r="A299" s="171">
        <v>42262</v>
      </c>
      <c r="B299" s="171">
        <v>42264</v>
      </c>
      <c r="C299" s="57"/>
      <c r="D299" s="167">
        <v>23.159999999999997</v>
      </c>
      <c r="E299" s="59">
        <f t="shared" si="91"/>
        <v>3.7055999999999996</v>
      </c>
      <c r="F299" s="90"/>
      <c r="G299" s="88">
        <f t="shared" ref="G299:G304" si="92">+D299+E299</f>
        <v>26.865599999999997</v>
      </c>
      <c r="I299" s="59"/>
    </row>
    <row r="300" spans="1:9">
      <c r="A300" s="171">
        <v>42265</v>
      </c>
      <c r="B300" s="171">
        <v>42268</v>
      </c>
      <c r="C300" s="57"/>
      <c r="D300" s="167">
        <v>24.200000000000003</v>
      </c>
      <c r="E300" s="59">
        <f t="shared" si="91"/>
        <v>3.8720000000000003</v>
      </c>
      <c r="F300" s="90"/>
      <c r="G300" s="88">
        <f t="shared" si="92"/>
        <v>28.072000000000003</v>
      </c>
      <c r="I300" s="59"/>
    </row>
    <row r="301" spans="1:9">
      <c r="A301" s="171">
        <v>42269</v>
      </c>
      <c r="B301" s="171">
        <v>42271</v>
      </c>
      <c r="C301" s="57"/>
      <c r="D301" s="167">
        <v>22.5</v>
      </c>
      <c r="E301" s="59">
        <f t="shared" si="91"/>
        <v>3.6</v>
      </c>
      <c r="F301" s="90"/>
      <c r="G301" s="88">
        <f t="shared" si="92"/>
        <v>26.1</v>
      </c>
      <c r="I301" s="59"/>
    </row>
    <row r="302" spans="1:9">
      <c r="A302" s="171">
        <v>42272</v>
      </c>
      <c r="B302" s="171">
        <v>42275</v>
      </c>
      <c r="C302" s="57"/>
      <c r="D302" s="167">
        <v>21.950000000000003</v>
      </c>
      <c r="E302" s="59">
        <f t="shared" si="91"/>
        <v>3.5120000000000005</v>
      </c>
      <c r="F302" s="90"/>
      <c r="G302" s="88">
        <f t="shared" si="92"/>
        <v>25.462000000000003</v>
      </c>
      <c r="I302" s="59"/>
    </row>
    <row r="303" spans="1:9">
      <c r="A303" s="171">
        <v>42276</v>
      </c>
      <c r="B303" s="171">
        <v>42278</v>
      </c>
      <c r="C303" s="57"/>
      <c r="D303" s="167">
        <v>22.65</v>
      </c>
      <c r="E303" s="59">
        <f t="shared" si="91"/>
        <v>3.6239999999999997</v>
      </c>
      <c r="F303" s="90"/>
      <c r="G303" s="88">
        <f t="shared" si="92"/>
        <v>26.273999999999997</v>
      </c>
      <c r="I303" s="59"/>
    </row>
    <row r="304" spans="1:9">
      <c r="A304" s="171">
        <v>42279</v>
      </c>
      <c r="B304" s="171">
        <v>42282</v>
      </c>
      <c r="C304" s="57"/>
      <c r="D304" s="167">
        <v>22.83</v>
      </c>
      <c r="E304" s="59">
        <f t="shared" ref="E304:E310" si="93">+D304*16%</f>
        <v>3.6527999999999996</v>
      </c>
      <c r="F304" s="90"/>
      <c r="G304" s="88">
        <f t="shared" si="92"/>
        <v>26.482799999999997</v>
      </c>
      <c r="I304" s="59"/>
    </row>
    <row r="305" spans="1:9">
      <c r="A305" s="171">
        <v>42283</v>
      </c>
      <c r="B305" s="171">
        <v>42285</v>
      </c>
      <c r="C305" s="57"/>
      <c r="D305" s="167">
        <v>23.270000000000003</v>
      </c>
      <c r="E305" s="59">
        <f t="shared" si="93"/>
        <v>3.7232000000000007</v>
      </c>
      <c r="F305" s="90"/>
      <c r="G305" s="88">
        <f t="shared" ref="G305:G310" si="94">+D305+E305</f>
        <v>26.993200000000005</v>
      </c>
      <c r="I305" s="59"/>
    </row>
    <row r="306" spans="1:9">
      <c r="A306" s="171">
        <v>42286</v>
      </c>
      <c r="B306" s="171">
        <v>42290</v>
      </c>
      <c r="C306" s="57"/>
      <c r="D306" s="167">
        <v>25.35</v>
      </c>
      <c r="E306" s="59">
        <f t="shared" si="93"/>
        <v>4.056</v>
      </c>
      <c r="F306" s="90"/>
      <c r="G306" s="88">
        <f t="shared" si="94"/>
        <v>29.406000000000002</v>
      </c>
      <c r="I306" s="59"/>
    </row>
    <row r="307" spans="1:9">
      <c r="A307" s="171">
        <v>42291</v>
      </c>
      <c r="B307" s="171">
        <v>42292</v>
      </c>
      <c r="C307" s="57"/>
      <c r="D307" s="167">
        <v>24</v>
      </c>
      <c r="E307" s="59">
        <f t="shared" si="93"/>
        <v>3.84</v>
      </c>
      <c r="F307" s="90"/>
      <c r="G307" s="88">
        <f t="shared" si="94"/>
        <v>27.84</v>
      </c>
      <c r="I307" s="59"/>
    </row>
    <row r="308" spans="1:9">
      <c r="A308" s="171">
        <v>42293</v>
      </c>
      <c r="B308" s="171">
        <v>42296</v>
      </c>
      <c r="C308" s="57"/>
      <c r="D308" s="167">
        <v>23.6</v>
      </c>
      <c r="E308" s="59">
        <f t="shared" si="93"/>
        <v>3.7760000000000002</v>
      </c>
      <c r="F308" s="90"/>
      <c r="G308" s="88">
        <f t="shared" si="94"/>
        <v>27.376000000000001</v>
      </c>
      <c r="I308" s="59"/>
    </row>
    <row r="309" spans="1:9">
      <c r="A309" s="171">
        <v>42297</v>
      </c>
      <c r="B309" s="171">
        <v>42299</v>
      </c>
      <c r="C309" s="57"/>
      <c r="D309" s="167">
        <v>23.990000000000002</v>
      </c>
      <c r="E309" s="59">
        <f t="shared" si="93"/>
        <v>3.8384000000000005</v>
      </c>
      <c r="F309" s="90"/>
      <c r="G309" s="88">
        <f t="shared" si="94"/>
        <v>27.828400000000002</v>
      </c>
      <c r="I309" s="59"/>
    </row>
    <row r="310" spans="1:9">
      <c r="A310" s="171">
        <v>42300</v>
      </c>
      <c r="B310" s="171">
        <v>42303</v>
      </c>
      <c r="C310" s="57"/>
      <c r="D310" s="167">
        <v>22.39</v>
      </c>
      <c r="E310" s="59">
        <f t="shared" si="93"/>
        <v>3.5824000000000003</v>
      </c>
      <c r="F310" s="90"/>
      <c r="G310" s="88">
        <f t="shared" si="94"/>
        <v>25.9724</v>
      </c>
      <c r="I310" s="59"/>
    </row>
    <row r="311" spans="1:9">
      <c r="A311" s="171">
        <v>42304</v>
      </c>
      <c r="B311" s="171">
        <v>42306</v>
      </c>
      <c r="C311" s="57"/>
      <c r="D311" s="167">
        <v>22.42</v>
      </c>
      <c r="E311" s="59">
        <f t="shared" ref="E311:E316" si="95">+D311*16%</f>
        <v>3.5872000000000002</v>
      </c>
      <c r="F311" s="90"/>
      <c r="G311" s="88">
        <f t="shared" ref="G311:G316" si="96">+D311+E311</f>
        <v>26.007200000000001</v>
      </c>
      <c r="I311" s="59"/>
    </row>
    <row r="312" spans="1:9">
      <c r="A312" s="171">
        <v>42307</v>
      </c>
      <c r="B312" s="171">
        <v>42308</v>
      </c>
      <c r="C312" s="57"/>
      <c r="D312" s="167">
        <v>23.93</v>
      </c>
      <c r="E312" s="59">
        <f t="shared" si="95"/>
        <v>3.8288000000000002</v>
      </c>
      <c r="F312" s="90"/>
      <c r="G312" s="88">
        <f t="shared" si="96"/>
        <v>27.758800000000001</v>
      </c>
      <c r="I312" s="59"/>
    </row>
    <row r="313" spans="1:9">
      <c r="A313" s="171">
        <v>42309</v>
      </c>
      <c r="B313" s="171">
        <v>42311</v>
      </c>
      <c r="C313" s="57"/>
      <c r="D313" s="167">
        <v>24.53</v>
      </c>
      <c r="E313" s="59">
        <f t="shared" si="95"/>
        <v>3.9248000000000003</v>
      </c>
      <c r="F313" s="90"/>
      <c r="G313" s="88">
        <f t="shared" si="96"/>
        <v>28.454800000000002</v>
      </c>
      <c r="I313" s="59"/>
    </row>
    <row r="314" spans="1:9">
      <c r="A314" s="171">
        <v>42312</v>
      </c>
      <c r="B314" s="171">
        <v>42313</v>
      </c>
      <c r="C314" s="57"/>
      <c r="D314" s="167">
        <v>24.230000000000004</v>
      </c>
      <c r="E314" s="59">
        <f t="shared" si="95"/>
        <v>3.8768000000000007</v>
      </c>
      <c r="F314" s="90"/>
      <c r="G314" s="88">
        <f t="shared" si="96"/>
        <v>28.106800000000003</v>
      </c>
      <c r="I314" s="59"/>
    </row>
    <row r="315" spans="1:9">
      <c r="A315" s="171">
        <v>42314</v>
      </c>
      <c r="B315" s="171">
        <v>42317</v>
      </c>
      <c r="C315" s="57"/>
      <c r="D315" s="167">
        <v>24.050000000000004</v>
      </c>
      <c r="E315" s="59">
        <f t="shared" si="95"/>
        <v>3.8480000000000008</v>
      </c>
      <c r="F315" s="90"/>
      <c r="G315" s="88">
        <f t="shared" si="96"/>
        <v>27.898000000000003</v>
      </c>
      <c r="I315" s="59"/>
    </row>
    <row r="316" spans="1:9">
      <c r="A316" s="171">
        <v>42318</v>
      </c>
      <c r="B316" s="171">
        <v>42320</v>
      </c>
      <c r="C316" s="57"/>
      <c r="D316" s="167">
        <v>23.25</v>
      </c>
      <c r="E316" s="59">
        <f t="shared" si="95"/>
        <v>3.72</v>
      </c>
      <c r="F316" s="90"/>
      <c r="G316" s="88">
        <f t="shared" si="96"/>
        <v>26.97</v>
      </c>
      <c r="I316" s="59"/>
    </row>
    <row r="317" spans="1:9">
      <c r="A317" s="171">
        <v>42321</v>
      </c>
      <c r="B317" s="171">
        <v>42325</v>
      </c>
      <c r="C317" s="57"/>
      <c r="D317" s="167">
        <v>21.61</v>
      </c>
      <c r="E317" s="59">
        <f t="shared" ref="E317:E323" si="97">+D317*16%</f>
        <v>3.4575999999999998</v>
      </c>
      <c r="F317" s="90"/>
      <c r="G317" s="88">
        <f t="shared" ref="G317:G322" si="98">+D317+E317</f>
        <v>25.067599999999999</v>
      </c>
      <c r="I317" s="59"/>
    </row>
    <row r="318" spans="1:9">
      <c r="A318" s="171">
        <v>42326</v>
      </c>
      <c r="B318" s="171">
        <v>42327</v>
      </c>
      <c r="C318" s="57"/>
      <c r="D318" s="167">
        <v>20.409999999999997</v>
      </c>
      <c r="E318" s="59">
        <f t="shared" si="97"/>
        <v>3.2655999999999996</v>
      </c>
      <c r="F318" s="90"/>
      <c r="G318" s="88">
        <f t="shared" si="98"/>
        <v>23.675599999999996</v>
      </c>
      <c r="I318" s="59"/>
    </row>
    <row r="319" spans="1:9">
      <c r="A319" s="171">
        <v>42328</v>
      </c>
      <c r="B319" s="171">
        <v>42331</v>
      </c>
      <c r="C319" s="57"/>
      <c r="D319" s="167">
        <v>19.700000000000003</v>
      </c>
      <c r="E319" s="59">
        <f t="shared" si="97"/>
        <v>3.1520000000000006</v>
      </c>
      <c r="F319" s="90"/>
      <c r="G319" s="88">
        <f t="shared" si="98"/>
        <v>22.852000000000004</v>
      </c>
      <c r="I319" s="59"/>
    </row>
    <row r="320" spans="1:9">
      <c r="A320" s="171">
        <v>42332</v>
      </c>
      <c r="B320" s="171">
        <v>42334</v>
      </c>
      <c r="C320" s="57"/>
      <c r="D320" s="167">
        <v>19.5</v>
      </c>
      <c r="E320" s="59">
        <f t="shared" si="97"/>
        <v>3.12</v>
      </c>
      <c r="F320" s="90"/>
      <c r="G320" s="88">
        <f t="shared" si="98"/>
        <v>22.62</v>
      </c>
      <c r="I320" s="59"/>
    </row>
    <row r="321" spans="1:9">
      <c r="A321" s="171">
        <v>42335</v>
      </c>
      <c r="B321" s="171">
        <v>42338</v>
      </c>
      <c r="C321" s="57"/>
      <c r="D321" s="167">
        <v>19.97</v>
      </c>
      <c r="E321" s="59">
        <f t="shared" si="97"/>
        <v>3.1951999999999998</v>
      </c>
      <c r="F321" s="90"/>
      <c r="G321" s="88">
        <f t="shared" si="98"/>
        <v>23.165199999999999</v>
      </c>
      <c r="I321" s="59"/>
    </row>
    <row r="322" spans="1:9">
      <c r="A322" s="171">
        <v>42339</v>
      </c>
      <c r="B322" s="171">
        <v>42341</v>
      </c>
      <c r="C322" s="57"/>
      <c r="D322" s="167">
        <v>19.97</v>
      </c>
      <c r="E322" s="59">
        <f t="shared" si="97"/>
        <v>3.1951999999999998</v>
      </c>
      <c r="F322" s="90"/>
      <c r="G322" s="88">
        <f t="shared" si="98"/>
        <v>23.165199999999999</v>
      </c>
      <c r="I322" s="59"/>
    </row>
    <row r="323" spans="1:9">
      <c r="A323" s="171">
        <v>42342</v>
      </c>
      <c r="B323" s="171">
        <v>42345</v>
      </c>
      <c r="C323" s="57"/>
      <c r="D323" s="167">
        <v>19.5</v>
      </c>
      <c r="E323" s="59">
        <f t="shared" si="97"/>
        <v>3.12</v>
      </c>
      <c r="F323" s="90"/>
      <c r="G323" s="88">
        <f t="shared" ref="G323:G328" si="99">+D323+E323</f>
        <v>22.62</v>
      </c>
      <c r="I323" s="59"/>
    </row>
    <row r="324" spans="1:9">
      <c r="A324" s="171">
        <v>42346</v>
      </c>
      <c r="B324" s="171">
        <v>42348</v>
      </c>
      <c r="C324" s="57"/>
      <c r="D324" s="167">
        <v>19.5</v>
      </c>
      <c r="E324" s="59">
        <f t="shared" ref="E324:E330" si="100">+D324*16%</f>
        <v>3.12</v>
      </c>
      <c r="F324" s="90"/>
      <c r="G324" s="88">
        <f t="shared" si="99"/>
        <v>22.62</v>
      </c>
      <c r="I324" s="59"/>
    </row>
    <row r="325" spans="1:9">
      <c r="A325" s="171">
        <v>42349</v>
      </c>
      <c r="B325" s="171">
        <v>42352</v>
      </c>
      <c r="C325" s="57"/>
      <c r="D325" s="167">
        <v>19.5</v>
      </c>
      <c r="E325" s="59">
        <f t="shared" si="100"/>
        <v>3.12</v>
      </c>
      <c r="F325" s="90"/>
      <c r="G325" s="88">
        <f t="shared" si="99"/>
        <v>22.62</v>
      </c>
      <c r="I325" s="59"/>
    </row>
    <row r="326" spans="1:9">
      <c r="A326" s="171">
        <v>42353</v>
      </c>
      <c r="B326" s="171">
        <v>42355</v>
      </c>
      <c r="C326" s="57"/>
      <c r="D326" s="167">
        <v>19.5</v>
      </c>
      <c r="E326" s="59">
        <f t="shared" si="100"/>
        <v>3.12</v>
      </c>
      <c r="F326" s="90"/>
      <c r="G326" s="88">
        <f t="shared" si="99"/>
        <v>22.62</v>
      </c>
      <c r="I326" s="59"/>
    </row>
    <row r="327" spans="1:9">
      <c r="A327" s="171">
        <v>42356</v>
      </c>
      <c r="B327" s="171">
        <v>42359</v>
      </c>
      <c r="C327" s="57"/>
      <c r="D327" s="167">
        <v>19.5</v>
      </c>
      <c r="E327" s="59">
        <f t="shared" si="100"/>
        <v>3.12</v>
      </c>
      <c r="F327" s="90"/>
      <c r="G327" s="88">
        <f t="shared" si="99"/>
        <v>22.62</v>
      </c>
      <c r="I327" s="59"/>
    </row>
    <row r="328" spans="1:9">
      <c r="A328" s="171">
        <v>42360</v>
      </c>
      <c r="B328" s="171">
        <v>42362</v>
      </c>
      <c r="C328" s="57"/>
      <c r="D328" s="167">
        <v>19.5</v>
      </c>
      <c r="E328" s="59">
        <f t="shared" si="100"/>
        <v>3.12</v>
      </c>
      <c r="F328" s="90"/>
      <c r="G328" s="88">
        <f t="shared" si="99"/>
        <v>22.62</v>
      </c>
      <c r="I328" s="59"/>
    </row>
    <row r="329" spans="1:9">
      <c r="A329" s="171">
        <v>42363</v>
      </c>
      <c r="B329" s="171">
        <v>42366</v>
      </c>
      <c r="C329" s="57"/>
      <c r="D329" s="167">
        <v>19.5</v>
      </c>
      <c r="E329" s="59">
        <f t="shared" si="100"/>
        <v>3.12</v>
      </c>
      <c r="F329" s="90"/>
      <c r="G329" s="88">
        <f t="shared" ref="G329:G334" si="101">+D329+E329</f>
        <v>22.62</v>
      </c>
      <c r="I329" s="59"/>
    </row>
    <row r="330" spans="1:9">
      <c r="A330" s="171">
        <v>42367</v>
      </c>
      <c r="B330" s="171">
        <v>42369</v>
      </c>
      <c r="C330" s="57"/>
      <c r="D330" s="167">
        <v>19.5</v>
      </c>
      <c r="E330" s="59">
        <f t="shared" si="100"/>
        <v>3.12</v>
      </c>
      <c r="F330" s="90"/>
      <c r="G330" s="88">
        <f t="shared" si="101"/>
        <v>22.62</v>
      </c>
      <c r="I330" s="59"/>
    </row>
    <row r="331" spans="1:9">
      <c r="A331" s="171">
        <v>42370</v>
      </c>
      <c r="B331" s="171">
        <v>42373</v>
      </c>
      <c r="C331" s="76" t="s">
        <v>106</v>
      </c>
      <c r="D331" s="167">
        <v>16</v>
      </c>
      <c r="E331" s="59">
        <f t="shared" ref="E331:E337" si="102">+D331*16%</f>
        <v>2.56</v>
      </c>
      <c r="F331" s="90"/>
      <c r="G331" s="88">
        <f t="shared" si="101"/>
        <v>18.559999999999999</v>
      </c>
      <c r="I331" s="59"/>
    </row>
    <row r="332" spans="1:9">
      <c r="A332" s="171">
        <v>42374</v>
      </c>
      <c r="B332" s="171">
        <v>42376</v>
      </c>
      <c r="C332" s="76" t="s">
        <v>106</v>
      </c>
      <c r="D332" s="167">
        <v>16</v>
      </c>
      <c r="E332" s="59">
        <f t="shared" si="102"/>
        <v>2.56</v>
      </c>
      <c r="F332" s="90"/>
      <c r="G332" s="88">
        <f t="shared" si="101"/>
        <v>18.559999999999999</v>
      </c>
      <c r="I332" s="59"/>
    </row>
    <row r="333" spans="1:9">
      <c r="A333" s="171">
        <v>42377</v>
      </c>
      <c r="B333" s="171">
        <v>42381</v>
      </c>
      <c r="C333" s="76" t="s">
        <v>106</v>
      </c>
      <c r="D333" s="167">
        <v>16</v>
      </c>
      <c r="E333" s="59">
        <f t="shared" si="102"/>
        <v>2.56</v>
      </c>
      <c r="F333" s="90"/>
      <c r="G333" s="88">
        <f t="shared" si="101"/>
        <v>18.559999999999999</v>
      </c>
      <c r="I333" s="59"/>
    </row>
    <row r="334" spans="1:9">
      <c r="A334" s="171">
        <v>42382</v>
      </c>
      <c r="B334" s="171">
        <v>42383</v>
      </c>
      <c r="C334" s="76" t="s">
        <v>106</v>
      </c>
      <c r="D334" s="167">
        <v>16</v>
      </c>
      <c r="E334" s="59">
        <f t="shared" si="102"/>
        <v>2.56</v>
      </c>
      <c r="F334" s="90"/>
      <c r="G334" s="88">
        <f t="shared" si="101"/>
        <v>18.559999999999999</v>
      </c>
      <c r="I334" s="59"/>
    </row>
    <row r="335" spans="1:9">
      <c r="A335" s="171">
        <v>42384</v>
      </c>
      <c r="B335" s="171">
        <v>42387</v>
      </c>
      <c r="C335" s="76" t="s">
        <v>106</v>
      </c>
      <c r="D335" s="167">
        <v>16</v>
      </c>
      <c r="E335" s="59">
        <f t="shared" si="102"/>
        <v>2.56</v>
      </c>
      <c r="F335" s="90"/>
      <c r="G335" s="88">
        <f t="shared" ref="G335:G341" si="103">+D335+E335</f>
        <v>18.559999999999999</v>
      </c>
      <c r="I335" s="59"/>
    </row>
    <row r="336" spans="1:9">
      <c r="A336" s="171">
        <v>42388</v>
      </c>
      <c r="B336" s="171">
        <v>42390</v>
      </c>
      <c r="C336" s="76" t="s">
        <v>106</v>
      </c>
      <c r="D336" s="167">
        <v>16</v>
      </c>
      <c r="E336" s="59">
        <f t="shared" si="102"/>
        <v>2.56</v>
      </c>
      <c r="F336" s="90"/>
      <c r="G336" s="88">
        <f t="shared" si="103"/>
        <v>18.559999999999999</v>
      </c>
      <c r="I336" s="59"/>
    </row>
    <row r="337" spans="1:9">
      <c r="A337" s="171">
        <v>42391</v>
      </c>
      <c r="B337" s="171">
        <v>42394</v>
      </c>
      <c r="C337" s="76" t="s">
        <v>106</v>
      </c>
      <c r="D337" s="167">
        <v>16</v>
      </c>
      <c r="E337" s="59">
        <f t="shared" si="102"/>
        <v>2.56</v>
      </c>
      <c r="F337" s="90"/>
      <c r="G337" s="88">
        <f t="shared" si="103"/>
        <v>18.559999999999999</v>
      </c>
      <c r="I337" s="59"/>
    </row>
    <row r="338" spans="1:9">
      <c r="A338" s="171">
        <v>42395</v>
      </c>
      <c r="B338" s="171">
        <v>42397</v>
      </c>
      <c r="C338" s="76" t="s">
        <v>106</v>
      </c>
      <c r="D338" s="167">
        <v>16</v>
      </c>
      <c r="E338" s="59">
        <f t="shared" ref="E338:E344" si="104">+D338*16%</f>
        <v>2.56</v>
      </c>
      <c r="F338" s="90"/>
      <c r="G338" s="88">
        <f t="shared" si="103"/>
        <v>18.559999999999999</v>
      </c>
      <c r="I338" s="59"/>
    </row>
    <row r="339" spans="1:9">
      <c r="A339" s="171">
        <v>42398</v>
      </c>
      <c r="B339" s="171">
        <v>42400</v>
      </c>
      <c r="C339" s="76" t="s">
        <v>106</v>
      </c>
      <c r="D339" s="167">
        <v>16</v>
      </c>
      <c r="E339" s="59">
        <f t="shared" si="104"/>
        <v>2.56</v>
      </c>
      <c r="F339" s="90"/>
      <c r="G339" s="88">
        <f t="shared" si="103"/>
        <v>18.559999999999999</v>
      </c>
      <c r="I339" s="59"/>
    </row>
    <row r="340" spans="1:9">
      <c r="A340" s="171">
        <v>42401</v>
      </c>
      <c r="B340" s="171">
        <v>42401</v>
      </c>
      <c r="C340" s="76" t="s">
        <v>106</v>
      </c>
      <c r="D340" s="168">
        <v>15</v>
      </c>
      <c r="E340" s="59">
        <f t="shared" si="104"/>
        <v>2.4</v>
      </c>
      <c r="F340" s="90"/>
      <c r="G340" s="88">
        <f t="shared" si="103"/>
        <v>17.399999999999999</v>
      </c>
      <c r="I340" s="59"/>
    </row>
    <row r="341" spans="1:9">
      <c r="A341" s="171">
        <v>42402</v>
      </c>
      <c r="B341" s="171">
        <v>42404</v>
      </c>
      <c r="C341" s="76" t="s">
        <v>106</v>
      </c>
      <c r="D341" s="167">
        <v>15</v>
      </c>
      <c r="E341" s="59">
        <f t="shared" si="104"/>
        <v>2.4</v>
      </c>
      <c r="F341" s="90"/>
      <c r="G341" s="88">
        <f t="shared" si="103"/>
        <v>17.399999999999999</v>
      </c>
      <c r="I341" s="59"/>
    </row>
    <row r="342" spans="1:9">
      <c r="A342" s="171">
        <v>42405</v>
      </c>
      <c r="B342" s="171">
        <v>42408</v>
      </c>
      <c r="C342" s="76" t="s">
        <v>106</v>
      </c>
      <c r="D342" s="167">
        <v>15</v>
      </c>
      <c r="E342" s="59">
        <f t="shared" si="104"/>
        <v>2.4</v>
      </c>
      <c r="F342" s="90"/>
      <c r="G342" s="88">
        <f t="shared" ref="G342:G347" si="105">+D342+E342</f>
        <v>17.399999999999999</v>
      </c>
      <c r="I342" s="59"/>
    </row>
    <row r="343" spans="1:9">
      <c r="A343" s="171">
        <v>42409</v>
      </c>
      <c r="B343" s="171">
        <v>42411</v>
      </c>
      <c r="C343" s="76" t="s">
        <v>106</v>
      </c>
      <c r="D343" s="167">
        <v>15</v>
      </c>
      <c r="E343" s="59">
        <f t="shared" si="104"/>
        <v>2.4</v>
      </c>
      <c r="F343" s="90"/>
      <c r="G343" s="88">
        <f t="shared" si="105"/>
        <v>17.399999999999999</v>
      </c>
      <c r="I343" s="59"/>
    </row>
    <row r="344" spans="1:9">
      <c r="A344" s="171">
        <v>42412</v>
      </c>
      <c r="B344" s="171">
        <v>42415</v>
      </c>
      <c r="C344" s="76" t="s">
        <v>106</v>
      </c>
      <c r="D344" s="167">
        <v>15</v>
      </c>
      <c r="E344" s="59">
        <f t="shared" si="104"/>
        <v>2.4</v>
      </c>
      <c r="F344" s="90"/>
      <c r="G344" s="88">
        <f t="shared" si="105"/>
        <v>17.399999999999999</v>
      </c>
      <c r="I344" s="59"/>
    </row>
    <row r="345" spans="1:9">
      <c r="A345" s="171">
        <v>42416</v>
      </c>
      <c r="B345" s="171">
        <v>42418</v>
      </c>
      <c r="C345" s="76" t="s">
        <v>106</v>
      </c>
      <c r="D345" s="167">
        <v>15</v>
      </c>
      <c r="E345" s="59">
        <f t="shared" ref="E345:E351" si="106">+D345*16%</f>
        <v>2.4</v>
      </c>
      <c r="F345" s="90"/>
      <c r="G345" s="88">
        <f t="shared" si="105"/>
        <v>17.399999999999999</v>
      </c>
      <c r="I345" s="59"/>
    </row>
    <row r="346" spans="1:9">
      <c r="A346" s="171">
        <v>42419</v>
      </c>
      <c r="B346" s="171">
        <v>42422</v>
      </c>
      <c r="C346" s="76" t="s">
        <v>106</v>
      </c>
      <c r="D346" s="167">
        <v>15</v>
      </c>
      <c r="E346" s="59">
        <f t="shared" si="106"/>
        <v>2.4</v>
      </c>
      <c r="F346" s="90"/>
      <c r="G346" s="88">
        <f t="shared" si="105"/>
        <v>17.399999999999999</v>
      </c>
      <c r="I346" s="59"/>
    </row>
    <row r="347" spans="1:9">
      <c r="A347" s="171">
        <v>42423</v>
      </c>
      <c r="B347" s="171">
        <v>42425</v>
      </c>
      <c r="C347" s="76" t="s">
        <v>106</v>
      </c>
      <c r="D347" s="167">
        <v>15</v>
      </c>
      <c r="E347" s="59">
        <f t="shared" si="106"/>
        <v>2.4</v>
      </c>
      <c r="F347" s="90"/>
      <c r="G347" s="88">
        <f t="shared" si="105"/>
        <v>17.399999999999999</v>
      </c>
      <c r="I347" s="59"/>
    </row>
    <row r="348" spans="1:9">
      <c r="A348" s="171">
        <v>42426</v>
      </c>
      <c r="B348" s="171">
        <v>42429</v>
      </c>
      <c r="C348" s="76" t="s">
        <v>106</v>
      </c>
      <c r="D348" s="167">
        <v>15</v>
      </c>
      <c r="E348" s="59">
        <f t="shared" si="106"/>
        <v>2.4</v>
      </c>
      <c r="F348" s="90"/>
      <c r="G348" s="88">
        <f t="shared" ref="G348:G353" si="107">+D348+E348</f>
        <v>17.399999999999999</v>
      </c>
      <c r="I348" s="59"/>
    </row>
    <row r="349" spans="1:9">
      <c r="A349" s="171">
        <v>42430</v>
      </c>
      <c r="B349" s="171">
        <v>42432</v>
      </c>
      <c r="C349" s="76" t="s">
        <v>106</v>
      </c>
      <c r="D349" s="167">
        <v>15</v>
      </c>
      <c r="E349" s="59">
        <f t="shared" si="106"/>
        <v>2.4</v>
      </c>
      <c r="F349" s="90"/>
      <c r="G349" s="88">
        <f t="shared" si="107"/>
        <v>17.399999999999999</v>
      </c>
      <c r="I349" s="59"/>
    </row>
    <row r="350" spans="1:9">
      <c r="A350" s="171">
        <v>42433</v>
      </c>
      <c r="B350" s="171">
        <v>42436</v>
      </c>
      <c r="C350" s="76" t="s">
        <v>106</v>
      </c>
      <c r="D350" s="167">
        <v>15</v>
      </c>
      <c r="E350" s="59">
        <f t="shared" si="106"/>
        <v>2.4</v>
      </c>
      <c r="F350" s="90"/>
      <c r="G350" s="88">
        <f t="shared" si="107"/>
        <v>17.399999999999999</v>
      </c>
      <c r="I350" s="59"/>
    </row>
    <row r="351" spans="1:9">
      <c r="A351" s="171">
        <v>42437</v>
      </c>
      <c r="B351" s="171">
        <v>42439</v>
      </c>
      <c r="C351" s="76" t="s">
        <v>106</v>
      </c>
      <c r="D351" s="167">
        <v>15</v>
      </c>
      <c r="E351" s="59">
        <f t="shared" si="106"/>
        <v>2.4</v>
      </c>
      <c r="F351" s="90"/>
      <c r="G351" s="88">
        <f t="shared" si="107"/>
        <v>17.399999999999999</v>
      </c>
      <c r="I351" s="59"/>
    </row>
    <row r="352" spans="1:9">
      <c r="A352" s="171">
        <v>42440</v>
      </c>
      <c r="B352" s="171">
        <v>42443</v>
      </c>
      <c r="C352" s="76" t="s">
        <v>106</v>
      </c>
      <c r="D352" s="167">
        <v>15.48</v>
      </c>
      <c r="E352" s="59">
        <f t="shared" ref="E352:E358" si="108">+D352*16%</f>
        <v>2.4768000000000003</v>
      </c>
      <c r="F352" s="90"/>
      <c r="G352" s="88">
        <f t="shared" si="107"/>
        <v>17.956800000000001</v>
      </c>
      <c r="I352" s="59"/>
    </row>
    <row r="353" spans="1:9">
      <c r="A353" s="171">
        <v>42444</v>
      </c>
      <c r="B353" s="171">
        <v>42446</v>
      </c>
      <c r="C353" s="76" t="s">
        <v>106</v>
      </c>
      <c r="D353" s="167">
        <v>15.399999999999999</v>
      </c>
      <c r="E353" s="59">
        <f t="shared" si="108"/>
        <v>2.464</v>
      </c>
      <c r="F353" s="90"/>
      <c r="G353" s="88">
        <f t="shared" si="107"/>
        <v>17.863999999999997</v>
      </c>
      <c r="I353" s="59"/>
    </row>
    <row r="354" spans="1:9">
      <c r="A354" s="171">
        <v>42447</v>
      </c>
      <c r="B354" s="171">
        <v>42451</v>
      </c>
      <c r="C354" s="76" t="s">
        <v>106</v>
      </c>
      <c r="D354" s="167">
        <v>15</v>
      </c>
      <c r="E354" s="59">
        <f t="shared" si="108"/>
        <v>2.4</v>
      </c>
      <c r="F354" s="90"/>
      <c r="G354" s="88">
        <f t="shared" ref="G354:G359" si="109">+D354+E354</f>
        <v>17.399999999999999</v>
      </c>
      <c r="I354" s="59"/>
    </row>
    <row r="355" spans="1:9">
      <c r="A355" s="171">
        <v>42452</v>
      </c>
      <c r="B355" s="171">
        <v>42457</v>
      </c>
      <c r="C355" s="76" t="s">
        <v>106</v>
      </c>
      <c r="D355" s="167">
        <v>15.850000000000001</v>
      </c>
      <c r="E355" s="59">
        <f t="shared" si="108"/>
        <v>2.5360000000000005</v>
      </c>
      <c r="F355" s="90"/>
      <c r="G355" s="88">
        <f t="shared" si="109"/>
        <v>18.386000000000003</v>
      </c>
      <c r="I355" s="59"/>
    </row>
    <row r="356" spans="1:9">
      <c r="A356" s="171">
        <v>42458</v>
      </c>
      <c r="B356" s="171">
        <v>42460</v>
      </c>
      <c r="C356" s="76" t="s">
        <v>106</v>
      </c>
      <c r="D356" s="167">
        <v>15.75</v>
      </c>
      <c r="E356" s="59">
        <f t="shared" si="108"/>
        <v>2.52</v>
      </c>
      <c r="F356" s="90"/>
      <c r="G356" s="88">
        <f t="shared" si="109"/>
        <v>18.27</v>
      </c>
      <c r="I356" s="59"/>
    </row>
    <row r="357" spans="1:9">
      <c r="A357" s="171">
        <v>42461</v>
      </c>
      <c r="B357" s="171">
        <v>42464</v>
      </c>
      <c r="C357" s="76" t="s">
        <v>106</v>
      </c>
      <c r="D357" s="167">
        <v>15</v>
      </c>
      <c r="E357" s="59">
        <f t="shared" si="108"/>
        <v>2.4</v>
      </c>
      <c r="F357" s="90"/>
      <c r="G357" s="88">
        <f t="shared" si="109"/>
        <v>17.399999999999999</v>
      </c>
      <c r="I357" s="59"/>
    </row>
    <row r="358" spans="1:9">
      <c r="A358" s="171">
        <v>42465</v>
      </c>
      <c r="B358" s="171">
        <v>42467</v>
      </c>
      <c r="C358" s="76" t="s">
        <v>106</v>
      </c>
      <c r="D358" s="167">
        <v>15</v>
      </c>
      <c r="E358" s="59">
        <f t="shared" si="108"/>
        <v>2.4</v>
      </c>
      <c r="F358" s="90"/>
      <c r="G358" s="88">
        <f t="shared" si="109"/>
        <v>17.399999999999999</v>
      </c>
      <c r="I358" s="59"/>
    </row>
    <row r="359" spans="1:9">
      <c r="A359" s="171">
        <v>42468</v>
      </c>
      <c r="B359" s="171">
        <v>42471</v>
      </c>
      <c r="C359" s="76" t="s">
        <v>106</v>
      </c>
      <c r="D359" s="167">
        <v>15</v>
      </c>
      <c r="E359" s="59">
        <f t="shared" ref="E359:E365" si="110">+D359*16%</f>
        <v>2.4</v>
      </c>
      <c r="F359" s="90"/>
      <c r="G359" s="88">
        <f t="shared" si="109"/>
        <v>17.399999999999999</v>
      </c>
      <c r="I359" s="59"/>
    </row>
    <row r="360" spans="1:9">
      <c r="A360" s="171">
        <v>42472</v>
      </c>
      <c r="B360" s="171">
        <v>42474</v>
      </c>
      <c r="C360" s="76" t="s">
        <v>106</v>
      </c>
      <c r="D360" s="167">
        <v>15.600000000000001</v>
      </c>
      <c r="E360" s="59">
        <f t="shared" si="110"/>
        <v>2.4960000000000004</v>
      </c>
      <c r="F360" s="90"/>
      <c r="G360" s="88">
        <f t="shared" ref="G360:G365" si="111">+D360+E360</f>
        <v>18.096000000000004</v>
      </c>
      <c r="I360" s="59"/>
    </row>
    <row r="361" spans="1:9">
      <c r="A361" s="171">
        <v>42475</v>
      </c>
      <c r="B361" s="171">
        <v>42478</v>
      </c>
      <c r="C361" s="76" t="s">
        <v>106</v>
      </c>
      <c r="D361" s="167">
        <v>17.21</v>
      </c>
      <c r="E361" s="59">
        <f t="shared" si="110"/>
        <v>2.7536</v>
      </c>
      <c r="F361" s="90"/>
      <c r="G361" s="88">
        <f t="shared" si="111"/>
        <v>19.9636</v>
      </c>
      <c r="I361" s="59"/>
    </row>
    <row r="362" spans="1:9">
      <c r="A362" s="171">
        <v>42479</v>
      </c>
      <c r="B362" s="171">
        <v>42481</v>
      </c>
      <c r="C362" s="76" t="s">
        <v>106</v>
      </c>
      <c r="D362" s="167">
        <v>15.95</v>
      </c>
      <c r="E362" s="59">
        <f t="shared" si="110"/>
        <v>2.552</v>
      </c>
      <c r="F362" s="90"/>
      <c r="G362" s="88">
        <f t="shared" si="111"/>
        <v>18.501999999999999</v>
      </c>
      <c r="I362" s="59"/>
    </row>
    <row r="363" spans="1:9">
      <c r="A363" s="171">
        <v>42482</v>
      </c>
      <c r="B363" s="171">
        <v>42485</v>
      </c>
      <c r="C363" s="76" t="s">
        <v>106</v>
      </c>
      <c r="D363" s="167">
        <v>18.329999999999998</v>
      </c>
      <c r="E363" s="59">
        <f t="shared" si="110"/>
        <v>2.9327999999999999</v>
      </c>
      <c r="F363" s="90"/>
      <c r="G363" s="88">
        <f t="shared" si="111"/>
        <v>21.262799999999999</v>
      </c>
      <c r="I363" s="59"/>
    </row>
    <row r="364" spans="1:9">
      <c r="A364" s="171">
        <v>42486</v>
      </c>
      <c r="B364" s="171">
        <v>42488</v>
      </c>
      <c r="C364" s="76" t="s">
        <v>106</v>
      </c>
      <c r="D364" s="167">
        <v>18.239999999999998</v>
      </c>
      <c r="E364" s="59">
        <f t="shared" si="110"/>
        <v>2.9183999999999997</v>
      </c>
      <c r="F364" s="90"/>
      <c r="G364" s="88">
        <f t="shared" si="111"/>
        <v>21.158399999999997</v>
      </c>
      <c r="I364" s="59"/>
    </row>
    <row r="365" spans="1:9">
      <c r="A365" s="171">
        <v>42489</v>
      </c>
      <c r="B365" s="171">
        <v>42492</v>
      </c>
      <c r="C365" s="76" t="s">
        <v>106</v>
      </c>
      <c r="D365" s="167">
        <v>20.79</v>
      </c>
      <c r="E365" s="59">
        <f t="shared" si="110"/>
        <v>3.3264</v>
      </c>
      <c r="F365" s="90"/>
      <c r="G365" s="88">
        <f t="shared" si="111"/>
        <v>24.116399999999999</v>
      </c>
      <c r="I365" s="59"/>
    </row>
    <row r="366" spans="1:9">
      <c r="A366" s="171">
        <v>42493</v>
      </c>
      <c r="B366" s="171">
        <v>42495</v>
      </c>
      <c r="C366" s="76" t="s">
        <v>106</v>
      </c>
      <c r="D366" s="167">
        <v>22.15</v>
      </c>
      <c r="E366" s="59">
        <f t="shared" ref="E366:E372" si="112">+D366*16%</f>
        <v>3.544</v>
      </c>
      <c r="F366" s="90"/>
      <c r="G366" s="88">
        <f t="shared" ref="G366:G371" si="113">+D366+E366</f>
        <v>25.693999999999999</v>
      </c>
      <c r="I366" s="59"/>
    </row>
    <row r="367" spans="1:9">
      <c r="A367" s="171">
        <v>42496</v>
      </c>
      <c r="B367" s="171">
        <v>42500</v>
      </c>
      <c r="C367" s="76" t="s">
        <v>106</v>
      </c>
      <c r="D367" s="167">
        <v>20</v>
      </c>
      <c r="E367" s="59">
        <f t="shared" si="112"/>
        <v>3.2</v>
      </c>
      <c r="F367" s="90"/>
      <c r="G367" s="88">
        <f t="shared" si="113"/>
        <v>23.2</v>
      </c>
      <c r="I367" s="59"/>
    </row>
    <row r="368" spans="1:9">
      <c r="A368" s="171">
        <v>42501</v>
      </c>
      <c r="B368" s="171">
        <v>42502</v>
      </c>
      <c r="C368" s="76" t="s">
        <v>106</v>
      </c>
      <c r="D368" s="167">
        <v>19.399999999999999</v>
      </c>
      <c r="E368" s="59">
        <f t="shared" si="112"/>
        <v>3.1039999999999996</v>
      </c>
      <c r="F368" s="90"/>
      <c r="G368" s="88">
        <f t="shared" si="113"/>
        <v>22.503999999999998</v>
      </c>
      <c r="I368" s="59"/>
    </row>
    <row r="369" spans="1:9">
      <c r="A369" s="171">
        <v>42503</v>
      </c>
      <c r="B369" s="171">
        <v>42506</v>
      </c>
      <c r="C369" s="76" t="s">
        <v>106</v>
      </c>
      <c r="D369" s="167">
        <v>23.020000000000003</v>
      </c>
      <c r="E369" s="59">
        <f t="shared" si="112"/>
        <v>3.6832000000000007</v>
      </c>
      <c r="F369" s="90"/>
      <c r="G369" s="88">
        <f t="shared" si="113"/>
        <v>26.703200000000002</v>
      </c>
      <c r="I369" s="59"/>
    </row>
    <row r="370" spans="1:9">
      <c r="A370" s="171">
        <v>42507</v>
      </c>
      <c r="B370" s="171">
        <v>42509</v>
      </c>
      <c r="C370" s="76" t="s">
        <v>106</v>
      </c>
      <c r="D370" s="167">
        <v>23.619999999999997</v>
      </c>
      <c r="E370" s="59">
        <f t="shared" si="112"/>
        <v>3.7791999999999994</v>
      </c>
      <c r="F370" s="90"/>
      <c r="G370" s="88">
        <f t="shared" si="113"/>
        <v>27.399199999999997</v>
      </c>
      <c r="I370" s="59"/>
    </row>
    <row r="371" spans="1:9">
      <c r="A371" s="171">
        <v>42510</v>
      </c>
      <c r="B371" s="171">
        <v>42513</v>
      </c>
      <c r="C371" s="76" t="s">
        <v>106</v>
      </c>
      <c r="D371" s="167">
        <v>24.049999999999997</v>
      </c>
      <c r="E371" s="59">
        <f t="shared" si="112"/>
        <v>3.8479999999999994</v>
      </c>
      <c r="F371" s="90"/>
      <c r="G371" s="88">
        <f t="shared" si="113"/>
        <v>27.897999999999996</v>
      </c>
      <c r="I371" s="59"/>
    </row>
    <row r="372" spans="1:9">
      <c r="A372" s="171">
        <v>42514</v>
      </c>
      <c r="B372" s="171">
        <v>42516</v>
      </c>
      <c r="C372" s="76" t="s">
        <v>106</v>
      </c>
      <c r="D372" s="167">
        <v>23.4</v>
      </c>
      <c r="E372" s="59">
        <f t="shared" si="112"/>
        <v>3.7439999999999998</v>
      </c>
      <c r="F372" s="90"/>
      <c r="G372" s="88">
        <f t="shared" ref="G372:G377" si="114">+D372+E372</f>
        <v>27.143999999999998</v>
      </c>
      <c r="I372" s="59"/>
    </row>
    <row r="373" spans="1:9">
      <c r="A373" s="171">
        <v>42517</v>
      </c>
      <c r="B373" s="171">
        <v>42521</v>
      </c>
      <c r="C373" s="76" t="s">
        <v>106</v>
      </c>
      <c r="D373" s="167">
        <v>24.9</v>
      </c>
      <c r="E373" s="59">
        <f t="shared" ref="E373:E379" si="115">+D373*16%</f>
        <v>3.984</v>
      </c>
      <c r="F373" s="90"/>
      <c r="G373" s="88">
        <f t="shared" si="114"/>
        <v>28.884</v>
      </c>
      <c r="I373" s="59"/>
    </row>
    <row r="374" spans="1:9">
      <c r="A374" s="171">
        <v>42522</v>
      </c>
      <c r="B374" s="171">
        <v>42523</v>
      </c>
      <c r="C374" s="76" t="s">
        <v>106</v>
      </c>
      <c r="D374" s="167">
        <v>24.25</v>
      </c>
      <c r="E374" s="59">
        <f t="shared" si="115"/>
        <v>3.88</v>
      </c>
      <c r="F374" s="90"/>
      <c r="G374" s="88">
        <f t="shared" si="114"/>
        <v>28.13</v>
      </c>
      <c r="I374" s="59"/>
    </row>
    <row r="375" spans="1:9">
      <c r="A375" s="171">
        <v>42524</v>
      </c>
      <c r="B375" s="171">
        <v>42528</v>
      </c>
      <c r="C375" s="76" t="s">
        <v>106</v>
      </c>
      <c r="D375" s="167">
        <v>24.509999999999998</v>
      </c>
      <c r="E375" s="59">
        <f t="shared" si="115"/>
        <v>3.9215999999999998</v>
      </c>
      <c r="F375" s="90"/>
      <c r="G375" s="88">
        <f t="shared" si="114"/>
        <v>28.431599999999996</v>
      </c>
      <c r="I375" s="59"/>
    </row>
    <row r="376" spans="1:9">
      <c r="A376" s="171">
        <v>42529</v>
      </c>
      <c r="B376" s="171">
        <v>42530</v>
      </c>
      <c r="C376" s="76" t="s">
        <v>106</v>
      </c>
      <c r="D376" s="167">
        <v>25.6</v>
      </c>
      <c r="E376" s="59">
        <f t="shared" si="115"/>
        <v>4.0960000000000001</v>
      </c>
      <c r="F376" s="90"/>
      <c r="G376" s="88">
        <f t="shared" si="114"/>
        <v>29.696000000000002</v>
      </c>
      <c r="I376" s="59"/>
    </row>
    <row r="377" spans="1:9">
      <c r="A377" s="171">
        <v>42531</v>
      </c>
      <c r="B377" s="171">
        <v>42534</v>
      </c>
      <c r="C377" s="76" t="s">
        <v>106</v>
      </c>
      <c r="D377" s="167">
        <v>27.729999999999997</v>
      </c>
      <c r="E377" s="59">
        <f t="shared" si="115"/>
        <v>4.4367999999999999</v>
      </c>
      <c r="F377" s="90"/>
      <c r="G377" s="88">
        <f t="shared" si="114"/>
        <v>32.166799999999995</v>
      </c>
      <c r="I377" s="59"/>
    </row>
    <row r="378" spans="1:9">
      <c r="A378" s="171">
        <v>42535</v>
      </c>
      <c r="B378" s="171">
        <v>42537</v>
      </c>
      <c r="C378" s="76" t="s">
        <v>106</v>
      </c>
      <c r="D378" s="167">
        <v>26.68</v>
      </c>
      <c r="E378" s="59">
        <f t="shared" si="115"/>
        <v>4.2687999999999997</v>
      </c>
      <c r="F378" s="90"/>
      <c r="G378" s="88">
        <f t="shared" ref="G378:G383" si="116">+D378+E378</f>
        <v>30.948799999999999</v>
      </c>
      <c r="I378" s="59"/>
    </row>
    <row r="379" spans="1:9">
      <c r="A379" s="171">
        <v>42538</v>
      </c>
      <c r="B379" s="171">
        <v>42541</v>
      </c>
      <c r="C379" s="76" t="s">
        <v>106</v>
      </c>
      <c r="D379" s="167">
        <v>25.200000000000003</v>
      </c>
      <c r="E379" s="59">
        <f t="shared" si="115"/>
        <v>4.0320000000000009</v>
      </c>
      <c r="F379" s="90"/>
      <c r="G379" s="88">
        <f t="shared" si="116"/>
        <v>29.232000000000003</v>
      </c>
      <c r="I379" s="59"/>
    </row>
    <row r="380" spans="1:9">
      <c r="A380" s="171">
        <v>42542</v>
      </c>
      <c r="B380" s="171">
        <v>42544</v>
      </c>
      <c r="C380" s="76" t="s">
        <v>106</v>
      </c>
      <c r="D380" s="167">
        <v>25.28</v>
      </c>
      <c r="E380" s="59">
        <f t="shared" ref="E380:E385" si="117">+D380*16%</f>
        <v>4.0448000000000004</v>
      </c>
      <c r="F380" s="90"/>
      <c r="G380" s="88">
        <f t="shared" si="116"/>
        <v>29.324800000000003</v>
      </c>
      <c r="I380" s="59"/>
    </row>
    <row r="381" spans="1:9">
      <c r="A381" s="171">
        <f t="shared" ref="A381:A386" si="118">+B380+1</f>
        <v>42545</v>
      </c>
      <c r="B381" s="171">
        <v>42548</v>
      </c>
      <c r="C381" s="76" t="s">
        <v>106</v>
      </c>
      <c r="D381" s="167">
        <v>26.85</v>
      </c>
      <c r="E381" s="59">
        <f t="shared" si="117"/>
        <v>4.2960000000000003</v>
      </c>
      <c r="F381" s="90"/>
      <c r="G381" s="88">
        <f t="shared" si="116"/>
        <v>31.146000000000001</v>
      </c>
      <c r="I381" s="59"/>
    </row>
    <row r="382" spans="1:9">
      <c r="A382" s="171">
        <f t="shared" si="118"/>
        <v>42549</v>
      </c>
      <c r="B382" s="171">
        <v>42551</v>
      </c>
      <c r="C382" s="76" t="s">
        <v>106</v>
      </c>
      <c r="D382" s="167">
        <v>25.35</v>
      </c>
      <c r="E382" s="59">
        <f t="shared" si="117"/>
        <v>4.056</v>
      </c>
      <c r="F382" s="90"/>
      <c r="G382" s="88">
        <f t="shared" si="116"/>
        <v>29.406000000000002</v>
      </c>
      <c r="I382" s="59"/>
    </row>
    <row r="383" spans="1:9">
      <c r="A383" s="171">
        <f t="shared" si="118"/>
        <v>42552</v>
      </c>
      <c r="B383" s="171">
        <v>42556</v>
      </c>
      <c r="C383" s="76" t="s">
        <v>134</v>
      </c>
      <c r="D383" s="167">
        <v>29.200000000000003</v>
      </c>
      <c r="E383" s="59">
        <f t="shared" si="117"/>
        <v>4.6720000000000006</v>
      </c>
      <c r="F383" s="90"/>
      <c r="G383" s="88">
        <f t="shared" si="116"/>
        <v>33.872</v>
      </c>
      <c r="I383" s="59"/>
    </row>
    <row r="384" spans="1:9">
      <c r="A384" s="171">
        <f t="shared" si="118"/>
        <v>42557</v>
      </c>
      <c r="B384" s="171">
        <v>42558</v>
      </c>
      <c r="C384" s="76" t="s">
        <v>134</v>
      </c>
      <c r="D384" s="167">
        <v>28.229999999999997</v>
      </c>
      <c r="E384" s="59">
        <f t="shared" si="117"/>
        <v>4.5167999999999999</v>
      </c>
      <c r="F384" s="90"/>
      <c r="G384" s="88">
        <f t="shared" ref="G384:G389" si="119">+D384+E384</f>
        <v>32.746799999999993</v>
      </c>
      <c r="I384" s="59"/>
    </row>
    <row r="385" spans="1:9">
      <c r="A385" s="171">
        <f t="shared" si="118"/>
        <v>42559</v>
      </c>
      <c r="B385" s="171">
        <v>42562</v>
      </c>
      <c r="C385" s="76" t="s">
        <v>134</v>
      </c>
      <c r="D385" s="167">
        <v>27.35</v>
      </c>
      <c r="E385" s="59">
        <f t="shared" si="117"/>
        <v>4.3760000000000003</v>
      </c>
      <c r="F385" s="90"/>
      <c r="G385" s="88">
        <f t="shared" si="119"/>
        <v>31.726000000000003</v>
      </c>
      <c r="I385" s="59"/>
    </row>
    <row r="386" spans="1:9">
      <c r="A386" s="171">
        <f t="shared" si="118"/>
        <v>42563</v>
      </c>
      <c r="B386" s="171">
        <v>42565</v>
      </c>
      <c r="C386" s="76" t="s">
        <v>134</v>
      </c>
      <c r="D386" s="167">
        <v>26.020000000000003</v>
      </c>
      <c r="E386" s="59">
        <f t="shared" ref="E386:E392" si="120">+D386*16%</f>
        <v>4.1632000000000007</v>
      </c>
      <c r="F386" s="90"/>
      <c r="G386" s="88">
        <f t="shared" si="119"/>
        <v>30.183200000000003</v>
      </c>
      <c r="I386" s="59"/>
    </row>
    <row r="387" spans="1:9">
      <c r="A387" s="171">
        <f t="shared" ref="A387:A393" si="121">+B386+1</f>
        <v>42566</v>
      </c>
      <c r="B387" s="171">
        <v>42569</v>
      </c>
      <c r="C387" s="76" t="s">
        <v>134</v>
      </c>
      <c r="D387" s="167">
        <v>25.83</v>
      </c>
      <c r="E387" s="59">
        <f t="shared" si="120"/>
        <v>4.1327999999999996</v>
      </c>
      <c r="F387" s="90"/>
      <c r="G387" s="88">
        <f t="shared" si="119"/>
        <v>29.962799999999998</v>
      </c>
      <c r="I387" s="59"/>
    </row>
    <row r="388" spans="1:9">
      <c r="A388" s="171">
        <f t="shared" si="121"/>
        <v>42570</v>
      </c>
      <c r="B388" s="171">
        <v>42572</v>
      </c>
      <c r="C388" s="76" t="s">
        <v>134</v>
      </c>
      <c r="D388" s="167">
        <v>27.53</v>
      </c>
      <c r="E388" s="59">
        <f t="shared" si="120"/>
        <v>4.4048000000000007</v>
      </c>
      <c r="F388" s="90"/>
      <c r="G388" s="88">
        <f t="shared" si="119"/>
        <v>31.934800000000003</v>
      </c>
      <c r="I388" s="59"/>
    </row>
    <row r="389" spans="1:9">
      <c r="A389" s="171">
        <f t="shared" si="121"/>
        <v>42573</v>
      </c>
      <c r="B389" s="171">
        <v>42576</v>
      </c>
      <c r="C389" s="76" t="s">
        <v>134</v>
      </c>
      <c r="D389" s="167">
        <v>26.75</v>
      </c>
      <c r="E389" s="59">
        <f t="shared" si="120"/>
        <v>4.28</v>
      </c>
      <c r="F389" s="90"/>
      <c r="G389" s="88">
        <f t="shared" si="119"/>
        <v>31.03</v>
      </c>
      <c r="I389" s="59"/>
    </row>
    <row r="390" spans="1:9">
      <c r="A390" s="171">
        <f t="shared" si="121"/>
        <v>42577</v>
      </c>
      <c r="B390" s="171">
        <v>42579</v>
      </c>
      <c r="C390" s="76" t="s">
        <v>134</v>
      </c>
      <c r="D390" s="167">
        <v>25.4</v>
      </c>
      <c r="E390" s="59">
        <f t="shared" si="120"/>
        <v>4.0640000000000001</v>
      </c>
      <c r="F390" s="90"/>
      <c r="G390" s="88">
        <f t="shared" ref="G390:G395" si="122">+D390+E390</f>
        <v>29.463999999999999</v>
      </c>
      <c r="I390" s="59"/>
    </row>
    <row r="391" spans="1:9">
      <c r="A391" s="171">
        <f t="shared" si="121"/>
        <v>42580</v>
      </c>
      <c r="B391" s="171">
        <v>42583</v>
      </c>
      <c r="C391" s="76" t="s">
        <v>134</v>
      </c>
      <c r="D391" s="167">
        <v>23.15</v>
      </c>
      <c r="E391" s="59">
        <f t="shared" si="120"/>
        <v>3.7039999999999997</v>
      </c>
      <c r="F391" s="90"/>
      <c r="G391" s="88">
        <f t="shared" si="122"/>
        <v>26.853999999999999</v>
      </c>
      <c r="I391" s="59"/>
    </row>
    <row r="392" spans="1:9">
      <c r="A392" s="171">
        <f t="shared" si="121"/>
        <v>42584</v>
      </c>
      <c r="B392" s="171">
        <v>42586</v>
      </c>
      <c r="C392" s="76" t="s">
        <v>134</v>
      </c>
      <c r="D392" s="167">
        <v>23.49</v>
      </c>
      <c r="E392" s="59">
        <f t="shared" si="120"/>
        <v>3.7584</v>
      </c>
      <c r="F392" s="90"/>
      <c r="G392" s="88">
        <f t="shared" si="122"/>
        <v>27.248399999999997</v>
      </c>
      <c r="I392" s="59"/>
    </row>
    <row r="393" spans="1:9">
      <c r="A393" s="171">
        <f t="shared" si="121"/>
        <v>42587</v>
      </c>
      <c r="B393" s="171">
        <v>42590</v>
      </c>
      <c r="C393" s="76" t="s">
        <v>134</v>
      </c>
      <c r="D393" s="167">
        <v>22.19</v>
      </c>
      <c r="E393" s="59">
        <f t="shared" ref="E393:E399" si="123">+D393*16%</f>
        <v>3.5504000000000002</v>
      </c>
      <c r="F393" s="90"/>
      <c r="G393" s="88">
        <f t="shared" si="122"/>
        <v>25.740400000000001</v>
      </c>
      <c r="I393" s="59"/>
    </row>
    <row r="394" spans="1:9">
      <c r="A394" s="171">
        <f t="shared" ref="A394:A400" si="124">+B393+1</f>
        <v>42591</v>
      </c>
      <c r="B394" s="171">
        <v>42593</v>
      </c>
      <c r="C394" s="76" t="s">
        <v>134</v>
      </c>
      <c r="D394" s="167">
        <v>23.05</v>
      </c>
      <c r="E394" s="59">
        <f t="shared" si="123"/>
        <v>3.6880000000000002</v>
      </c>
      <c r="F394" s="90"/>
      <c r="G394" s="88">
        <f t="shared" si="122"/>
        <v>26.738</v>
      </c>
      <c r="I394" s="59"/>
    </row>
    <row r="395" spans="1:9">
      <c r="A395" s="171">
        <f t="shared" si="124"/>
        <v>42594</v>
      </c>
      <c r="B395" s="171">
        <v>42598</v>
      </c>
      <c r="C395" s="76" t="s">
        <v>134</v>
      </c>
      <c r="D395" s="167">
        <v>23.39</v>
      </c>
      <c r="E395" s="59">
        <f t="shared" si="123"/>
        <v>3.7423999999999999</v>
      </c>
      <c r="F395" s="90"/>
      <c r="G395" s="88">
        <f t="shared" si="122"/>
        <v>27.132400000000001</v>
      </c>
      <c r="I395" s="59"/>
    </row>
    <row r="396" spans="1:9">
      <c r="A396" s="171">
        <f t="shared" si="124"/>
        <v>42599</v>
      </c>
      <c r="B396" s="171">
        <v>42600</v>
      </c>
      <c r="C396" s="76" t="s">
        <v>134</v>
      </c>
      <c r="D396" s="167">
        <v>26.799999999999997</v>
      </c>
      <c r="E396" s="59">
        <f t="shared" si="123"/>
        <v>4.2879999999999994</v>
      </c>
      <c r="F396" s="90"/>
      <c r="G396" s="88">
        <f t="shared" ref="G396:G401" si="125">+D396+E396</f>
        <v>31.087999999999997</v>
      </c>
      <c r="I396" s="59"/>
    </row>
    <row r="397" spans="1:9">
      <c r="A397" s="171">
        <f t="shared" si="124"/>
        <v>42601</v>
      </c>
      <c r="B397" s="171">
        <v>42604</v>
      </c>
      <c r="C397" s="76" t="s">
        <v>134</v>
      </c>
      <c r="D397" s="167">
        <v>28.880000000000003</v>
      </c>
      <c r="E397" s="59">
        <f t="shared" si="123"/>
        <v>4.6208000000000009</v>
      </c>
      <c r="F397" s="90"/>
      <c r="G397" s="88">
        <f t="shared" si="125"/>
        <v>33.500800000000005</v>
      </c>
      <c r="I397" s="59"/>
    </row>
    <row r="398" spans="1:9">
      <c r="A398" s="171">
        <f t="shared" si="124"/>
        <v>42605</v>
      </c>
      <c r="B398" s="171">
        <v>42607</v>
      </c>
      <c r="C398" s="76" t="s">
        <v>134</v>
      </c>
      <c r="D398" s="167">
        <v>30</v>
      </c>
      <c r="E398" s="59">
        <f t="shared" si="123"/>
        <v>4.8</v>
      </c>
      <c r="F398" s="90"/>
      <c r="G398" s="88">
        <f t="shared" si="125"/>
        <v>34.799999999999997</v>
      </c>
      <c r="I398" s="59"/>
    </row>
    <row r="399" spans="1:9">
      <c r="A399" s="171">
        <f t="shared" si="124"/>
        <v>42608</v>
      </c>
      <c r="B399" s="171">
        <v>42611</v>
      </c>
      <c r="C399" s="76" t="s">
        <v>134</v>
      </c>
      <c r="D399" s="167">
        <v>28.5</v>
      </c>
      <c r="E399" s="59">
        <f t="shared" si="123"/>
        <v>4.5600000000000005</v>
      </c>
      <c r="F399" s="90"/>
      <c r="G399" s="88">
        <f t="shared" si="125"/>
        <v>33.06</v>
      </c>
      <c r="I399" s="59"/>
    </row>
    <row r="400" spans="1:9">
      <c r="A400" s="171">
        <f t="shared" si="124"/>
        <v>42612</v>
      </c>
      <c r="B400" s="171">
        <v>42614</v>
      </c>
      <c r="C400" s="76" t="s">
        <v>134</v>
      </c>
      <c r="D400" s="167">
        <v>29.299999999999997</v>
      </c>
      <c r="E400" s="59">
        <f t="shared" ref="E400:E406" si="126">+D400*16%</f>
        <v>4.6879999999999997</v>
      </c>
      <c r="F400" s="90"/>
      <c r="G400" s="88">
        <f t="shared" si="125"/>
        <v>33.988</v>
      </c>
      <c r="I400" s="59"/>
    </row>
    <row r="401" spans="1:9">
      <c r="A401" s="171">
        <f t="shared" ref="A401:A407" si="127">+B400+1</f>
        <v>42615</v>
      </c>
      <c r="B401" s="171">
        <v>42618</v>
      </c>
      <c r="C401" s="76" t="s">
        <v>134</v>
      </c>
      <c r="D401" s="167">
        <v>26.85</v>
      </c>
      <c r="E401" s="59">
        <f t="shared" si="126"/>
        <v>4.2960000000000003</v>
      </c>
      <c r="F401" s="90"/>
      <c r="G401" s="88">
        <f t="shared" si="125"/>
        <v>31.146000000000001</v>
      </c>
      <c r="I401" s="59"/>
    </row>
    <row r="402" spans="1:9">
      <c r="A402" s="171">
        <f t="shared" si="127"/>
        <v>42619</v>
      </c>
      <c r="B402" s="171">
        <v>42621</v>
      </c>
      <c r="C402" s="76" t="s">
        <v>134</v>
      </c>
      <c r="D402" s="167">
        <v>27.08</v>
      </c>
      <c r="E402" s="59">
        <f t="shared" si="126"/>
        <v>4.3327999999999998</v>
      </c>
      <c r="F402" s="90"/>
      <c r="G402" s="88">
        <f t="shared" ref="G402:G407" si="128">+D402+E402</f>
        <v>31.412799999999997</v>
      </c>
      <c r="I402" s="59"/>
    </row>
    <row r="403" spans="1:9">
      <c r="A403" s="171">
        <f t="shared" si="127"/>
        <v>42622</v>
      </c>
      <c r="B403" s="171">
        <v>42625</v>
      </c>
      <c r="C403" s="76" t="s">
        <v>134</v>
      </c>
      <c r="D403" s="167">
        <v>28.32</v>
      </c>
      <c r="E403" s="59">
        <f t="shared" si="126"/>
        <v>4.5312000000000001</v>
      </c>
      <c r="F403" s="90"/>
      <c r="G403" s="88">
        <f t="shared" si="128"/>
        <v>32.851199999999999</v>
      </c>
      <c r="I403" s="59"/>
    </row>
    <row r="404" spans="1:9">
      <c r="A404" s="171">
        <f t="shared" si="127"/>
        <v>42626</v>
      </c>
      <c r="B404" s="171">
        <v>42628</v>
      </c>
      <c r="C404" s="76" t="s">
        <v>134</v>
      </c>
      <c r="D404" s="167">
        <v>28.92</v>
      </c>
      <c r="E404" s="59">
        <f t="shared" si="126"/>
        <v>4.6272000000000002</v>
      </c>
      <c r="F404" s="90"/>
      <c r="G404" s="88">
        <f t="shared" si="128"/>
        <v>33.547200000000004</v>
      </c>
      <c r="I404" s="59"/>
    </row>
    <row r="405" spans="1:9">
      <c r="A405" s="171">
        <f t="shared" si="127"/>
        <v>42629</v>
      </c>
      <c r="B405" s="171">
        <v>42632</v>
      </c>
      <c r="C405" s="76" t="s">
        <v>134</v>
      </c>
      <c r="D405" s="167">
        <v>27.520000000000003</v>
      </c>
      <c r="E405" s="59">
        <f t="shared" si="126"/>
        <v>4.4032000000000009</v>
      </c>
      <c r="F405" s="90"/>
      <c r="G405" s="88">
        <f t="shared" si="128"/>
        <v>31.923200000000005</v>
      </c>
      <c r="I405" s="59"/>
    </row>
    <row r="406" spans="1:9">
      <c r="A406" s="171">
        <f t="shared" si="127"/>
        <v>42633</v>
      </c>
      <c r="B406" s="171">
        <v>42635</v>
      </c>
      <c r="C406" s="76" t="s">
        <v>134</v>
      </c>
      <c r="D406" s="167">
        <v>27.58</v>
      </c>
      <c r="E406" s="59">
        <f t="shared" si="126"/>
        <v>4.4127999999999998</v>
      </c>
      <c r="F406" s="90"/>
      <c r="G406" s="88">
        <f t="shared" si="128"/>
        <v>31.992799999999999</v>
      </c>
      <c r="I406" s="59"/>
    </row>
    <row r="407" spans="1:9">
      <c r="A407" s="171">
        <f t="shared" si="127"/>
        <v>42636</v>
      </c>
      <c r="B407" s="171">
        <v>42639</v>
      </c>
      <c r="C407" s="76" t="s">
        <v>134</v>
      </c>
      <c r="D407" s="167">
        <v>28.549999999999997</v>
      </c>
      <c r="E407" s="59">
        <f t="shared" ref="E407:E413" si="129">+D407*16%</f>
        <v>4.5679999999999996</v>
      </c>
      <c r="F407" s="90"/>
      <c r="G407" s="88">
        <f t="shared" si="128"/>
        <v>33.117999999999995</v>
      </c>
      <c r="I407" s="59"/>
    </row>
    <row r="408" spans="1:9">
      <c r="A408" s="171">
        <f t="shared" ref="A408:A414" si="130">+B407+1</f>
        <v>42640</v>
      </c>
      <c r="B408" s="171">
        <v>42642</v>
      </c>
      <c r="C408" s="76" t="s">
        <v>134</v>
      </c>
      <c r="D408" s="167">
        <v>27.71</v>
      </c>
      <c r="E408" s="59">
        <f t="shared" si="129"/>
        <v>4.4336000000000002</v>
      </c>
      <c r="F408" s="90"/>
      <c r="G408" s="88">
        <f t="shared" ref="G408:G413" si="131">+D408+E408</f>
        <v>32.143599999999999</v>
      </c>
      <c r="I408" s="59"/>
    </row>
    <row r="409" spans="1:9">
      <c r="A409" s="171">
        <f t="shared" si="130"/>
        <v>42643</v>
      </c>
      <c r="B409" s="171">
        <v>42646</v>
      </c>
      <c r="C409" s="76" t="s">
        <v>134</v>
      </c>
      <c r="D409" s="167">
        <v>29.490000000000002</v>
      </c>
      <c r="E409" s="59">
        <f t="shared" si="129"/>
        <v>4.7184000000000008</v>
      </c>
      <c r="F409" s="90"/>
      <c r="G409" s="88">
        <f t="shared" si="131"/>
        <v>34.208400000000005</v>
      </c>
      <c r="I409" s="59"/>
    </row>
    <row r="410" spans="1:9">
      <c r="A410" s="171">
        <f t="shared" si="130"/>
        <v>42647</v>
      </c>
      <c r="B410" s="171">
        <v>42649</v>
      </c>
      <c r="C410" s="76" t="s">
        <v>134</v>
      </c>
      <c r="D410" s="167">
        <v>30.32</v>
      </c>
      <c r="E410" s="59">
        <f t="shared" si="129"/>
        <v>4.8512000000000004</v>
      </c>
      <c r="F410" s="90"/>
      <c r="G410" s="88">
        <f t="shared" si="131"/>
        <v>35.171199999999999</v>
      </c>
      <c r="I410" s="59"/>
    </row>
    <row r="411" spans="1:9">
      <c r="A411" s="171">
        <f t="shared" si="130"/>
        <v>42650</v>
      </c>
      <c r="B411" s="171">
        <v>42653</v>
      </c>
      <c r="C411" s="76" t="s">
        <v>134</v>
      </c>
      <c r="D411" s="167">
        <v>32.08</v>
      </c>
      <c r="E411" s="59">
        <f t="shared" si="129"/>
        <v>5.1327999999999996</v>
      </c>
      <c r="F411" s="90"/>
      <c r="G411" s="88">
        <f t="shared" si="131"/>
        <v>37.212800000000001</v>
      </c>
      <c r="I411" s="59"/>
    </row>
    <row r="412" spans="1:9">
      <c r="A412" s="171">
        <f t="shared" si="130"/>
        <v>42654</v>
      </c>
      <c r="B412" s="171">
        <v>42656</v>
      </c>
      <c r="C412" s="76" t="s">
        <v>134</v>
      </c>
      <c r="D412" s="167">
        <v>32.49</v>
      </c>
      <c r="E412" s="59">
        <f t="shared" si="129"/>
        <v>5.1984000000000004</v>
      </c>
      <c r="F412" s="90"/>
      <c r="G412" s="88">
        <f t="shared" si="131"/>
        <v>37.688400000000001</v>
      </c>
      <c r="I412" s="59"/>
    </row>
    <row r="413" spans="1:9">
      <c r="A413" s="171">
        <f t="shared" si="130"/>
        <v>42657</v>
      </c>
      <c r="B413" s="171">
        <v>42661</v>
      </c>
      <c r="C413" s="76" t="s">
        <v>134</v>
      </c>
      <c r="D413" s="167">
        <v>32.4</v>
      </c>
      <c r="E413" s="59">
        <f t="shared" si="129"/>
        <v>5.1840000000000002</v>
      </c>
      <c r="F413" s="90"/>
      <c r="G413" s="88">
        <f t="shared" si="131"/>
        <v>37.583999999999996</v>
      </c>
      <c r="I413" s="59"/>
    </row>
    <row r="414" spans="1:9">
      <c r="A414" s="171">
        <f t="shared" si="130"/>
        <v>42662</v>
      </c>
      <c r="B414" s="171">
        <v>42663</v>
      </c>
      <c r="C414" s="76" t="s">
        <v>134</v>
      </c>
      <c r="D414" s="167">
        <v>32</v>
      </c>
      <c r="E414" s="59">
        <f t="shared" ref="E414:E420" si="132">+D414*16%</f>
        <v>5.12</v>
      </c>
      <c r="F414" s="90"/>
      <c r="G414" s="88">
        <f t="shared" ref="G414:G419" si="133">+D414+E414</f>
        <v>37.119999999999997</v>
      </c>
      <c r="I414" s="59"/>
    </row>
    <row r="415" spans="1:9">
      <c r="A415" s="171">
        <f t="shared" ref="A415:A421" si="134">+B414+1</f>
        <v>42664</v>
      </c>
      <c r="B415" s="171">
        <v>42667</v>
      </c>
      <c r="C415" s="76" t="s">
        <v>134</v>
      </c>
      <c r="D415" s="167">
        <v>33.270000000000003</v>
      </c>
      <c r="E415" s="59">
        <f t="shared" si="132"/>
        <v>5.3232000000000008</v>
      </c>
      <c r="F415" s="90"/>
      <c r="G415" s="88">
        <f t="shared" si="133"/>
        <v>38.593200000000003</v>
      </c>
      <c r="I415" s="59"/>
    </row>
    <row r="416" spans="1:9">
      <c r="A416" s="171">
        <f t="shared" si="134"/>
        <v>42668</v>
      </c>
      <c r="B416" s="171">
        <v>42670</v>
      </c>
      <c r="C416" s="76" t="s">
        <v>134</v>
      </c>
      <c r="D416" s="167">
        <v>32.65</v>
      </c>
      <c r="E416" s="59">
        <f t="shared" si="132"/>
        <v>5.2240000000000002</v>
      </c>
      <c r="F416" s="90"/>
      <c r="G416" s="88">
        <f t="shared" si="133"/>
        <v>37.873999999999995</v>
      </c>
      <c r="I416" s="59"/>
    </row>
    <row r="417" spans="1:9">
      <c r="A417" s="171">
        <f t="shared" si="134"/>
        <v>42671</v>
      </c>
      <c r="B417" s="171">
        <v>42674</v>
      </c>
      <c r="C417" s="76" t="s">
        <v>134</v>
      </c>
      <c r="D417" s="167">
        <v>31.409999999999997</v>
      </c>
      <c r="E417" s="59">
        <f t="shared" si="132"/>
        <v>5.0255999999999998</v>
      </c>
      <c r="F417" s="90"/>
      <c r="G417" s="88">
        <f t="shared" si="133"/>
        <v>36.435599999999994</v>
      </c>
      <c r="I417" s="59"/>
    </row>
    <row r="418" spans="1:9">
      <c r="A418" s="171">
        <f t="shared" si="134"/>
        <v>42675</v>
      </c>
      <c r="B418" s="171">
        <v>42677</v>
      </c>
      <c r="C418" s="76" t="s">
        <v>134</v>
      </c>
      <c r="D418" s="167">
        <v>31.200000000000003</v>
      </c>
      <c r="E418" s="59">
        <f t="shared" si="132"/>
        <v>4.9920000000000009</v>
      </c>
      <c r="F418" s="90"/>
      <c r="G418" s="88">
        <f t="shared" si="133"/>
        <v>36.192000000000007</v>
      </c>
      <c r="I418" s="59"/>
    </row>
    <row r="419" spans="1:9">
      <c r="A419" s="171">
        <f t="shared" si="134"/>
        <v>42678</v>
      </c>
      <c r="B419" s="171">
        <v>42682</v>
      </c>
      <c r="C419" s="76" t="s">
        <v>134</v>
      </c>
      <c r="D419" s="167">
        <v>28.950000000000003</v>
      </c>
      <c r="E419" s="59">
        <f t="shared" si="132"/>
        <v>4.6320000000000006</v>
      </c>
      <c r="F419" s="90"/>
      <c r="G419" s="88">
        <f t="shared" si="133"/>
        <v>33.582000000000001</v>
      </c>
      <c r="I419" s="59"/>
    </row>
    <row r="420" spans="1:9">
      <c r="A420" s="171">
        <f t="shared" si="134"/>
        <v>42683</v>
      </c>
      <c r="B420" s="171">
        <v>42684</v>
      </c>
      <c r="C420" s="76" t="s">
        <v>134</v>
      </c>
      <c r="D420" s="167">
        <v>29.950000000000003</v>
      </c>
      <c r="E420" s="59">
        <f t="shared" si="132"/>
        <v>4.7920000000000007</v>
      </c>
      <c r="F420" s="90"/>
      <c r="G420" s="88">
        <f t="shared" ref="G420:G425" si="135">+D420+E420</f>
        <v>34.742000000000004</v>
      </c>
      <c r="I420" s="59"/>
    </row>
    <row r="421" spans="1:9">
      <c r="A421" s="171">
        <f t="shared" si="134"/>
        <v>42685</v>
      </c>
      <c r="B421" s="171">
        <v>42689</v>
      </c>
      <c r="C421" s="76" t="s">
        <v>134</v>
      </c>
      <c r="D421" s="167">
        <v>30.049999999999997</v>
      </c>
      <c r="E421" s="59">
        <f t="shared" ref="E421:E426" si="136">+D421*16%</f>
        <v>4.8079999999999998</v>
      </c>
      <c r="F421" s="90"/>
      <c r="G421" s="88">
        <f t="shared" si="135"/>
        <v>34.857999999999997</v>
      </c>
      <c r="I421" s="59"/>
    </row>
    <row r="422" spans="1:9">
      <c r="A422" s="171">
        <f t="shared" ref="A422:A428" si="137">+B421+1</f>
        <v>42690</v>
      </c>
      <c r="B422" s="171">
        <v>42691</v>
      </c>
      <c r="C422" s="76" t="s">
        <v>134</v>
      </c>
      <c r="D422" s="167">
        <v>28.1</v>
      </c>
      <c r="E422" s="59">
        <f t="shared" si="136"/>
        <v>4.4960000000000004</v>
      </c>
      <c r="F422" s="90"/>
      <c r="G422" s="88">
        <f t="shared" si="135"/>
        <v>32.596000000000004</v>
      </c>
      <c r="I422" s="59"/>
    </row>
    <row r="423" spans="1:9">
      <c r="A423" s="171">
        <f t="shared" si="137"/>
        <v>42692</v>
      </c>
      <c r="B423" s="171">
        <v>42695</v>
      </c>
      <c r="C423" s="76" t="s">
        <v>134</v>
      </c>
      <c r="D423" s="167">
        <v>29.549999999999997</v>
      </c>
      <c r="E423" s="59">
        <f t="shared" si="136"/>
        <v>4.7279999999999998</v>
      </c>
      <c r="F423" s="90"/>
      <c r="G423" s="88">
        <f t="shared" si="135"/>
        <v>34.277999999999999</v>
      </c>
      <c r="I423" s="59"/>
    </row>
    <row r="424" spans="1:9">
      <c r="A424" s="171">
        <f t="shared" si="137"/>
        <v>42696</v>
      </c>
      <c r="B424" s="171">
        <v>42698</v>
      </c>
      <c r="C424" s="76" t="s">
        <v>134</v>
      </c>
      <c r="D424" s="167">
        <v>29.950000000000003</v>
      </c>
      <c r="E424" s="59">
        <f t="shared" si="136"/>
        <v>4.7920000000000007</v>
      </c>
      <c r="F424" s="90"/>
      <c r="G424" s="88">
        <f t="shared" si="135"/>
        <v>34.742000000000004</v>
      </c>
      <c r="I424" s="59"/>
    </row>
    <row r="425" spans="1:9">
      <c r="A425" s="171">
        <f t="shared" si="137"/>
        <v>42699</v>
      </c>
      <c r="B425" s="171">
        <v>42702</v>
      </c>
      <c r="C425" s="76" t="s">
        <v>134</v>
      </c>
      <c r="D425" s="167">
        <v>32.020000000000003</v>
      </c>
      <c r="E425" s="59">
        <f t="shared" si="136"/>
        <v>5.1232000000000006</v>
      </c>
      <c r="F425" s="90"/>
      <c r="G425" s="88">
        <f t="shared" si="135"/>
        <v>37.143200000000007</v>
      </c>
      <c r="I425" s="59"/>
    </row>
    <row r="426" spans="1:9">
      <c r="A426" s="171">
        <f t="shared" si="137"/>
        <v>42703</v>
      </c>
      <c r="B426" s="171">
        <v>42705</v>
      </c>
      <c r="C426" s="76" t="s">
        <v>134</v>
      </c>
      <c r="D426" s="167">
        <v>32.020000000000003</v>
      </c>
      <c r="E426" s="59">
        <f t="shared" si="136"/>
        <v>5.1232000000000006</v>
      </c>
      <c r="F426" s="90"/>
      <c r="G426" s="88">
        <f t="shared" ref="G426:G431" si="138">+D426+E426</f>
        <v>37.143200000000007</v>
      </c>
      <c r="I426" s="59"/>
    </row>
    <row r="427" spans="1:9">
      <c r="A427" s="171">
        <f t="shared" si="137"/>
        <v>42706</v>
      </c>
      <c r="B427" s="171">
        <v>42709</v>
      </c>
      <c r="C427" s="76" t="s">
        <v>134</v>
      </c>
      <c r="D427" s="167">
        <v>33.85</v>
      </c>
      <c r="E427" s="59">
        <f t="shared" ref="E427:E433" si="139">+D427*16%</f>
        <v>5.4160000000000004</v>
      </c>
      <c r="F427" s="90"/>
      <c r="G427" s="88">
        <f t="shared" si="138"/>
        <v>39.266000000000005</v>
      </c>
      <c r="I427" s="59"/>
    </row>
    <row r="428" spans="1:9">
      <c r="A428" s="171">
        <f t="shared" si="137"/>
        <v>42710</v>
      </c>
      <c r="B428" s="171">
        <v>42713</v>
      </c>
      <c r="C428" s="76" t="s">
        <v>134</v>
      </c>
      <c r="D428" s="167">
        <v>35.49</v>
      </c>
      <c r="E428" s="59">
        <f t="shared" si="139"/>
        <v>5.6784000000000008</v>
      </c>
      <c r="F428" s="90"/>
      <c r="G428" s="88">
        <f t="shared" si="138"/>
        <v>41.168400000000005</v>
      </c>
      <c r="I428" s="59"/>
    </row>
    <row r="429" spans="1:9">
      <c r="A429" s="171">
        <f t="shared" ref="A429:A435" si="140">+B428+1</f>
        <v>42714</v>
      </c>
      <c r="B429" s="171">
        <v>42716</v>
      </c>
      <c r="C429" s="76" t="s">
        <v>134</v>
      </c>
      <c r="D429" s="167">
        <v>36.549999999999997</v>
      </c>
      <c r="E429" s="59">
        <f t="shared" si="139"/>
        <v>5.8479999999999999</v>
      </c>
      <c r="F429" s="90"/>
      <c r="G429" s="88">
        <f t="shared" si="138"/>
        <v>42.397999999999996</v>
      </c>
      <c r="I429" s="59"/>
    </row>
    <row r="430" spans="1:9">
      <c r="A430" s="171">
        <f t="shared" si="140"/>
        <v>42717</v>
      </c>
      <c r="B430" s="171">
        <v>42719</v>
      </c>
      <c r="C430" s="76" t="s">
        <v>134</v>
      </c>
      <c r="D430" s="167">
        <v>36.85</v>
      </c>
      <c r="E430" s="59">
        <f t="shared" si="139"/>
        <v>5.8959999999999999</v>
      </c>
      <c r="F430" s="90"/>
      <c r="G430" s="88">
        <f t="shared" si="138"/>
        <v>42.746000000000002</v>
      </c>
      <c r="I430" s="59"/>
    </row>
    <row r="431" spans="1:9">
      <c r="A431" s="171">
        <f t="shared" si="140"/>
        <v>42720</v>
      </c>
      <c r="B431" s="171">
        <v>42723</v>
      </c>
      <c r="C431" s="76" t="s">
        <v>134</v>
      </c>
      <c r="D431" s="167">
        <v>37.15</v>
      </c>
      <c r="E431" s="59">
        <f t="shared" si="139"/>
        <v>5.944</v>
      </c>
      <c r="F431" s="90"/>
      <c r="G431" s="88">
        <f t="shared" si="138"/>
        <v>43.094000000000001</v>
      </c>
      <c r="I431" s="59"/>
    </row>
    <row r="432" spans="1:9">
      <c r="A432" s="171">
        <f t="shared" si="140"/>
        <v>42724</v>
      </c>
      <c r="B432" s="171">
        <v>42726</v>
      </c>
      <c r="C432" s="76" t="s">
        <v>134</v>
      </c>
      <c r="D432" s="167">
        <v>37.25</v>
      </c>
      <c r="E432" s="59">
        <f t="shared" si="139"/>
        <v>5.96</v>
      </c>
      <c r="F432" s="90"/>
      <c r="G432" s="88">
        <f t="shared" ref="G432:G437" si="141">+D432+E432</f>
        <v>43.21</v>
      </c>
      <c r="I432" s="59"/>
    </row>
    <row r="433" spans="1:9">
      <c r="A433" s="171">
        <f t="shared" si="140"/>
        <v>42727</v>
      </c>
      <c r="B433" s="171">
        <v>42730</v>
      </c>
      <c r="C433" s="76" t="s">
        <v>134</v>
      </c>
      <c r="D433" s="167">
        <v>36.76</v>
      </c>
      <c r="E433" s="59">
        <f t="shared" si="139"/>
        <v>5.8815999999999997</v>
      </c>
      <c r="F433" s="90"/>
      <c r="G433" s="88">
        <f t="shared" si="141"/>
        <v>42.641599999999997</v>
      </c>
      <c r="I433" s="59"/>
    </row>
    <row r="434" spans="1:9">
      <c r="A434" s="171">
        <f t="shared" si="140"/>
        <v>42731</v>
      </c>
      <c r="B434" s="171">
        <v>42733</v>
      </c>
      <c r="C434" s="76" t="s">
        <v>134</v>
      </c>
      <c r="D434" s="167">
        <v>37.65</v>
      </c>
      <c r="E434" s="59">
        <f>+D434*16%</f>
        <v>6.024</v>
      </c>
      <c r="F434" s="90"/>
      <c r="G434" s="88">
        <f t="shared" si="141"/>
        <v>43.673999999999999</v>
      </c>
      <c r="I434" s="59"/>
    </row>
    <row r="435" spans="1:9">
      <c r="A435" s="171">
        <f t="shared" si="140"/>
        <v>42734</v>
      </c>
      <c r="B435" s="171">
        <v>42735</v>
      </c>
      <c r="C435" s="76" t="s">
        <v>134</v>
      </c>
      <c r="D435" s="167">
        <v>39.5</v>
      </c>
      <c r="E435" s="59">
        <f>+D435*16%</f>
        <v>6.32</v>
      </c>
      <c r="F435" s="90"/>
      <c r="G435" s="88">
        <f t="shared" si="141"/>
        <v>45.82</v>
      </c>
      <c r="I435" s="59"/>
    </row>
    <row r="436" spans="1:9">
      <c r="A436" s="171">
        <f t="shared" ref="A436:A441" si="142">+B435+1</f>
        <v>42736</v>
      </c>
      <c r="B436" s="171">
        <v>42737</v>
      </c>
      <c r="C436" s="76" t="s">
        <v>106</v>
      </c>
      <c r="D436" s="167">
        <v>38.5</v>
      </c>
      <c r="E436" s="59">
        <f t="shared" ref="E436:E441" si="143">+D436*19%</f>
        <v>7.3150000000000004</v>
      </c>
      <c r="F436" s="91">
        <v>177</v>
      </c>
      <c r="G436" s="88">
        <f t="shared" si="141"/>
        <v>45.814999999999998</v>
      </c>
      <c r="H436" s="92"/>
      <c r="I436" s="59"/>
    </row>
    <row r="437" spans="1:9">
      <c r="A437" s="171">
        <f t="shared" si="142"/>
        <v>42738</v>
      </c>
      <c r="B437" s="171">
        <v>42740</v>
      </c>
      <c r="C437" s="76" t="s">
        <v>106</v>
      </c>
      <c r="D437" s="167">
        <v>38.51</v>
      </c>
      <c r="E437" s="59">
        <f t="shared" si="143"/>
        <v>7.3168999999999995</v>
      </c>
      <c r="F437" s="91">
        <v>177</v>
      </c>
      <c r="G437" s="88">
        <f t="shared" si="141"/>
        <v>45.826899999999995</v>
      </c>
      <c r="H437" s="92"/>
      <c r="I437" s="59"/>
    </row>
    <row r="438" spans="1:9">
      <c r="A438" s="171">
        <f t="shared" si="142"/>
        <v>42741</v>
      </c>
      <c r="B438" s="171">
        <v>42745</v>
      </c>
      <c r="C438" s="76" t="s">
        <v>164</v>
      </c>
      <c r="D438" s="167">
        <v>39.1</v>
      </c>
      <c r="E438" s="59">
        <f t="shared" si="143"/>
        <v>7.4290000000000003</v>
      </c>
      <c r="F438" s="91">
        <v>177</v>
      </c>
      <c r="G438" s="88">
        <f t="shared" ref="G438:G443" si="144">+D438+E438</f>
        <v>46.529000000000003</v>
      </c>
      <c r="H438" s="92"/>
      <c r="I438" s="59"/>
    </row>
    <row r="439" spans="1:9">
      <c r="A439" s="171">
        <f t="shared" si="142"/>
        <v>42746</v>
      </c>
      <c r="B439" s="171">
        <v>42747</v>
      </c>
      <c r="C439" s="76" t="s">
        <v>164</v>
      </c>
      <c r="D439" s="167">
        <v>37.64</v>
      </c>
      <c r="E439" s="59">
        <f t="shared" si="143"/>
        <v>7.1516000000000002</v>
      </c>
      <c r="F439" s="91">
        <v>177</v>
      </c>
      <c r="G439" s="88">
        <f t="shared" si="144"/>
        <v>44.791600000000003</v>
      </c>
      <c r="H439" s="92"/>
      <c r="I439" s="59"/>
    </row>
    <row r="440" spans="1:9">
      <c r="A440" s="171">
        <f t="shared" si="142"/>
        <v>42748</v>
      </c>
      <c r="B440" s="171">
        <v>42751</v>
      </c>
      <c r="C440" s="76" t="s">
        <v>164</v>
      </c>
      <c r="D440" s="167">
        <v>37.79</v>
      </c>
      <c r="E440" s="59">
        <f t="shared" si="143"/>
        <v>7.1800999999999995</v>
      </c>
      <c r="F440" s="91">
        <v>177</v>
      </c>
      <c r="G440" s="88">
        <f t="shared" si="144"/>
        <v>44.970100000000002</v>
      </c>
      <c r="H440" s="92"/>
      <c r="I440" s="59"/>
    </row>
    <row r="441" spans="1:9">
      <c r="A441" s="171">
        <f t="shared" si="142"/>
        <v>42752</v>
      </c>
      <c r="B441" s="171">
        <v>42754</v>
      </c>
      <c r="C441" s="76" t="s">
        <v>164</v>
      </c>
      <c r="D441" s="167">
        <v>38.35</v>
      </c>
      <c r="E441" s="59">
        <f t="shared" si="143"/>
        <v>7.2865000000000002</v>
      </c>
      <c r="F441" s="91">
        <v>177</v>
      </c>
      <c r="G441" s="88">
        <f t="shared" si="144"/>
        <v>45.636499999999998</v>
      </c>
      <c r="H441" s="92"/>
      <c r="I441" s="59"/>
    </row>
    <row r="442" spans="1:9">
      <c r="A442" s="171">
        <f t="shared" ref="A442:A448" si="145">+B441+1</f>
        <v>42755</v>
      </c>
      <c r="B442" s="171">
        <v>42758</v>
      </c>
      <c r="C442" s="76" t="s">
        <v>164</v>
      </c>
      <c r="D442" s="167">
        <v>36.549999999999997</v>
      </c>
      <c r="E442" s="59">
        <f t="shared" ref="E442:E448" si="146">+D442*19%</f>
        <v>6.9444999999999997</v>
      </c>
      <c r="F442" s="91">
        <v>177</v>
      </c>
      <c r="G442" s="88">
        <f t="shared" si="144"/>
        <v>43.494499999999995</v>
      </c>
      <c r="H442" s="92"/>
      <c r="I442" s="59"/>
    </row>
    <row r="443" spans="1:9">
      <c r="A443" s="171">
        <f t="shared" si="145"/>
        <v>42759</v>
      </c>
      <c r="B443" s="171">
        <v>42761</v>
      </c>
      <c r="C443" s="76" t="s">
        <v>164</v>
      </c>
      <c r="D443" s="167">
        <v>37.700000000000003</v>
      </c>
      <c r="E443" s="59">
        <f t="shared" si="146"/>
        <v>7.1630000000000003</v>
      </c>
      <c r="F443" s="91">
        <v>177</v>
      </c>
      <c r="G443" s="88">
        <f t="shared" si="144"/>
        <v>44.863</v>
      </c>
      <c r="H443" s="92"/>
      <c r="I443" s="59"/>
    </row>
    <row r="444" spans="1:9">
      <c r="A444" s="171">
        <f t="shared" si="145"/>
        <v>42762</v>
      </c>
      <c r="B444" s="171">
        <v>42765</v>
      </c>
      <c r="C444" s="76" t="s">
        <v>164</v>
      </c>
      <c r="D444" s="167">
        <v>37.1</v>
      </c>
      <c r="E444" s="59">
        <f t="shared" si="146"/>
        <v>7.0490000000000004</v>
      </c>
      <c r="F444" s="91">
        <v>177</v>
      </c>
      <c r="G444" s="88">
        <f t="shared" ref="G444:G449" si="147">+D444+E444</f>
        <v>44.149000000000001</v>
      </c>
      <c r="H444" s="92"/>
      <c r="I444" s="59"/>
    </row>
    <row r="445" spans="1:9">
      <c r="A445" s="171">
        <f t="shared" si="145"/>
        <v>42766</v>
      </c>
      <c r="B445" s="171">
        <v>42768</v>
      </c>
      <c r="C445" s="76" t="s">
        <v>164</v>
      </c>
      <c r="D445" s="167">
        <v>36.97</v>
      </c>
      <c r="E445" s="59">
        <f t="shared" si="146"/>
        <v>7.0243000000000002</v>
      </c>
      <c r="F445" s="91">
        <v>177</v>
      </c>
      <c r="G445" s="88">
        <f t="shared" si="147"/>
        <v>43.994299999999996</v>
      </c>
      <c r="H445" s="92"/>
      <c r="I445" s="59"/>
    </row>
    <row r="446" spans="1:9">
      <c r="A446" s="171">
        <f t="shared" si="145"/>
        <v>42769</v>
      </c>
      <c r="B446" s="171">
        <v>42772</v>
      </c>
      <c r="C446" s="76" t="s">
        <v>164</v>
      </c>
      <c r="D446" s="167">
        <v>37.21</v>
      </c>
      <c r="E446" s="59">
        <f t="shared" si="146"/>
        <v>7.0699000000000005</v>
      </c>
      <c r="F446" s="91">
        <v>177</v>
      </c>
      <c r="G446" s="88">
        <f t="shared" si="147"/>
        <v>44.279899999999998</v>
      </c>
      <c r="H446" s="92"/>
      <c r="I446" s="59"/>
    </row>
    <row r="447" spans="1:9">
      <c r="A447" s="171">
        <f t="shared" si="145"/>
        <v>42773</v>
      </c>
      <c r="B447" s="171">
        <v>42775</v>
      </c>
      <c r="C447" s="76" t="s">
        <v>164</v>
      </c>
      <c r="D447" s="167">
        <v>38.200000000000003</v>
      </c>
      <c r="E447" s="59">
        <f t="shared" si="146"/>
        <v>7.2580000000000009</v>
      </c>
      <c r="F447" s="91">
        <v>177</v>
      </c>
      <c r="G447" s="88">
        <f t="shared" si="147"/>
        <v>45.458000000000006</v>
      </c>
      <c r="H447" s="92"/>
      <c r="I447" s="59"/>
    </row>
    <row r="448" spans="1:9">
      <c r="A448" s="171">
        <f t="shared" si="145"/>
        <v>42776</v>
      </c>
      <c r="B448" s="171">
        <v>42779</v>
      </c>
      <c r="C448" s="76" t="s">
        <v>164</v>
      </c>
      <c r="D448" s="167">
        <v>37.42</v>
      </c>
      <c r="E448" s="59">
        <f t="shared" si="146"/>
        <v>7.1098000000000008</v>
      </c>
      <c r="F448" s="91">
        <v>177</v>
      </c>
      <c r="G448" s="88">
        <f t="shared" si="147"/>
        <v>44.529800000000002</v>
      </c>
      <c r="H448" s="92"/>
      <c r="I448" s="59"/>
    </row>
    <row r="449" spans="1:9">
      <c r="A449" s="171">
        <f t="shared" ref="A449:A455" si="148">+B448+1</f>
        <v>42780</v>
      </c>
      <c r="B449" s="171">
        <v>42782</v>
      </c>
      <c r="C449" s="76" t="s">
        <v>164</v>
      </c>
      <c r="D449" s="167">
        <v>39.08</v>
      </c>
      <c r="E449" s="59">
        <f t="shared" ref="E449:E455" si="149">+D449*19%</f>
        <v>7.4251999999999994</v>
      </c>
      <c r="F449" s="91">
        <v>177</v>
      </c>
      <c r="G449" s="88">
        <f t="shared" si="147"/>
        <v>46.505199999999995</v>
      </c>
      <c r="H449" s="92"/>
      <c r="I449" s="59"/>
    </row>
    <row r="450" spans="1:9">
      <c r="A450" s="171">
        <f t="shared" si="148"/>
        <v>42783</v>
      </c>
      <c r="B450" s="171">
        <v>42786</v>
      </c>
      <c r="C450" s="76" t="s">
        <v>164</v>
      </c>
      <c r="D450" s="167">
        <v>38.19</v>
      </c>
      <c r="E450" s="59">
        <f t="shared" si="149"/>
        <v>7.2561</v>
      </c>
      <c r="F450" s="91">
        <v>177</v>
      </c>
      <c r="G450" s="88">
        <f t="shared" ref="G450:G455" si="150">+D450+E450</f>
        <v>45.446100000000001</v>
      </c>
      <c r="H450" s="92"/>
      <c r="I450" s="59"/>
    </row>
    <row r="451" spans="1:9">
      <c r="A451" s="171">
        <f t="shared" si="148"/>
        <v>42787</v>
      </c>
      <c r="B451" s="171">
        <v>42789</v>
      </c>
      <c r="C451" s="76" t="s">
        <v>164</v>
      </c>
      <c r="D451" s="167">
        <v>37.56</v>
      </c>
      <c r="E451" s="59">
        <f t="shared" si="149"/>
        <v>7.1364000000000001</v>
      </c>
      <c r="F451" s="91">
        <v>177</v>
      </c>
      <c r="G451" s="88">
        <f t="shared" si="150"/>
        <v>44.696400000000004</v>
      </c>
      <c r="H451" s="92"/>
      <c r="I451" s="59"/>
    </row>
    <row r="452" spans="1:9">
      <c r="A452" s="171">
        <f t="shared" si="148"/>
        <v>42790</v>
      </c>
      <c r="B452" s="171">
        <v>42793</v>
      </c>
      <c r="C452" s="76" t="s">
        <v>164</v>
      </c>
      <c r="D452" s="167">
        <v>37.119999999999997</v>
      </c>
      <c r="E452" s="59">
        <f t="shared" si="149"/>
        <v>7.0527999999999995</v>
      </c>
      <c r="F452" s="91">
        <v>177</v>
      </c>
      <c r="G452" s="88">
        <f t="shared" si="150"/>
        <v>44.172799999999995</v>
      </c>
      <c r="H452" s="92"/>
      <c r="I452" s="59"/>
    </row>
    <row r="453" spans="1:9">
      <c r="A453" s="171">
        <f t="shared" si="148"/>
        <v>42794</v>
      </c>
      <c r="B453" s="171">
        <v>42796</v>
      </c>
      <c r="C453" s="76" t="s">
        <v>164</v>
      </c>
      <c r="D453" s="167">
        <v>38.409999999999997</v>
      </c>
      <c r="E453" s="59">
        <f t="shared" si="149"/>
        <v>7.2978999999999994</v>
      </c>
      <c r="F453" s="91">
        <v>177</v>
      </c>
      <c r="G453" s="88">
        <f t="shared" si="150"/>
        <v>45.707899999999995</v>
      </c>
      <c r="H453" s="92"/>
      <c r="I453" s="59"/>
    </row>
    <row r="454" spans="1:9">
      <c r="A454" s="171">
        <f t="shared" si="148"/>
        <v>42797</v>
      </c>
      <c r="B454" s="171">
        <v>42800</v>
      </c>
      <c r="C454" s="76" t="s">
        <v>164</v>
      </c>
      <c r="D454" s="167">
        <v>38.51</v>
      </c>
      <c r="E454" s="59">
        <f t="shared" si="149"/>
        <v>7.3168999999999995</v>
      </c>
      <c r="F454" s="91">
        <v>177</v>
      </c>
      <c r="G454" s="88">
        <f t="shared" si="150"/>
        <v>45.826899999999995</v>
      </c>
      <c r="H454" s="92"/>
      <c r="I454" s="59"/>
    </row>
    <row r="455" spans="1:9">
      <c r="A455" s="171">
        <f t="shared" si="148"/>
        <v>42801</v>
      </c>
      <c r="B455" s="171">
        <v>42803</v>
      </c>
      <c r="C455" s="76" t="s">
        <v>164</v>
      </c>
      <c r="D455" s="167">
        <v>37.659999999999997</v>
      </c>
      <c r="E455" s="59">
        <f t="shared" si="149"/>
        <v>7.1553999999999993</v>
      </c>
      <c r="F455" s="91">
        <v>177</v>
      </c>
      <c r="G455" s="88">
        <f t="shared" si="150"/>
        <v>44.815399999999997</v>
      </c>
      <c r="H455" s="92"/>
      <c r="I455" s="59"/>
    </row>
    <row r="456" spans="1:9">
      <c r="A456" s="171">
        <f t="shared" ref="A456:A461" si="151">+B455+1</f>
        <v>42804</v>
      </c>
      <c r="B456" s="171">
        <v>42807</v>
      </c>
      <c r="C456" s="76" t="s">
        <v>164</v>
      </c>
      <c r="D456" s="167">
        <v>35.26</v>
      </c>
      <c r="E456" s="59">
        <f t="shared" ref="E456:E461" si="152">+D456*19%</f>
        <v>6.6993999999999998</v>
      </c>
      <c r="F456" s="91">
        <v>177</v>
      </c>
      <c r="G456" s="88">
        <f t="shared" ref="G456:G461" si="153">+D456+E456</f>
        <v>41.959399999999995</v>
      </c>
      <c r="H456" s="92"/>
      <c r="I456" s="59"/>
    </row>
    <row r="457" spans="1:9">
      <c r="A457" s="171">
        <f t="shared" si="151"/>
        <v>42808</v>
      </c>
      <c r="B457" s="171">
        <v>42810</v>
      </c>
      <c r="C457" s="76" t="s">
        <v>164</v>
      </c>
      <c r="D457" s="167">
        <v>33.67</v>
      </c>
      <c r="E457" s="59">
        <f t="shared" si="152"/>
        <v>6.3973000000000004</v>
      </c>
      <c r="F457" s="91">
        <v>177</v>
      </c>
      <c r="G457" s="88">
        <f t="shared" si="153"/>
        <v>40.067300000000003</v>
      </c>
      <c r="H457" s="92"/>
      <c r="I457" s="59"/>
    </row>
    <row r="458" spans="1:9">
      <c r="A458" s="171">
        <f t="shared" si="151"/>
        <v>42811</v>
      </c>
      <c r="B458" s="171">
        <v>42815</v>
      </c>
      <c r="C458" s="76" t="s">
        <v>164</v>
      </c>
      <c r="D458" s="167">
        <v>33.64</v>
      </c>
      <c r="E458" s="59">
        <f t="shared" si="152"/>
        <v>6.3916000000000004</v>
      </c>
      <c r="F458" s="91">
        <v>177</v>
      </c>
      <c r="G458" s="88">
        <f t="shared" si="153"/>
        <v>40.031599999999997</v>
      </c>
      <c r="H458" s="92"/>
      <c r="I458" s="59"/>
    </row>
    <row r="459" spans="1:9">
      <c r="A459" s="171">
        <f t="shared" si="151"/>
        <v>42816</v>
      </c>
      <c r="B459" s="171">
        <v>42817</v>
      </c>
      <c r="C459" s="76" t="s">
        <v>164</v>
      </c>
      <c r="D459" s="167">
        <v>33.19</v>
      </c>
      <c r="E459" s="59">
        <f t="shared" si="152"/>
        <v>6.3060999999999998</v>
      </c>
      <c r="F459" s="91">
        <v>177</v>
      </c>
      <c r="G459" s="88">
        <f t="shared" si="153"/>
        <v>39.496099999999998</v>
      </c>
      <c r="H459" s="92"/>
      <c r="I459" s="59"/>
    </row>
    <row r="460" spans="1:9">
      <c r="A460" s="171">
        <f t="shared" si="151"/>
        <v>42818</v>
      </c>
      <c r="B460" s="171">
        <v>42821</v>
      </c>
      <c r="C460" s="76" t="s">
        <v>164</v>
      </c>
      <c r="D460" s="167">
        <v>32.450000000000003</v>
      </c>
      <c r="E460" s="59">
        <f t="shared" si="152"/>
        <v>6.1655000000000006</v>
      </c>
      <c r="F460" s="91">
        <v>177</v>
      </c>
      <c r="G460" s="88">
        <f t="shared" si="153"/>
        <v>38.615500000000004</v>
      </c>
      <c r="H460" s="92"/>
      <c r="I460" s="59"/>
    </row>
    <row r="461" spans="1:9">
      <c r="A461" s="171">
        <f t="shared" si="151"/>
        <v>42822</v>
      </c>
      <c r="B461" s="171">
        <v>42824</v>
      </c>
      <c r="C461" s="76" t="s">
        <v>164</v>
      </c>
      <c r="D461" s="167">
        <v>32.4</v>
      </c>
      <c r="E461" s="59">
        <f t="shared" si="152"/>
        <v>6.1559999999999997</v>
      </c>
      <c r="F461" s="91">
        <v>177</v>
      </c>
      <c r="G461" s="88">
        <f t="shared" si="153"/>
        <v>38.555999999999997</v>
      </c>
      <c r="H461" s="92"/>
      <c r="I461" s="59"/>
    </row>
    <row r="462" spans="1:9">
      <c r="A462" s="171">
        <f t="shared" ref="A462:A467" si="154">+B461+1</f>
        <v>42825</v>
      </c>
      <c r="B462" s="171">
        <v>42825</v>
      </c>
      <c r="C462" s="76" t="s">
        <v>164</v>
      </c>
      <c r="D462" s="167">
        <v>33.85</v>
      </c>
      <c r="E462" s="59">
        <f t="shared" ref="E462:E467" si="155">+D462*19%</f>
        <v>6.4315000000000007</v>
      </c>
      <c r="F462" s="91">
        <v>177</v>
      </c>
      <c r="G462" s="88">
        <f t="shared" ref="G462:G467" si="156">+D462+E462</f>
        <v>40.281500000000001</v>
      </c>
      <c r="H462" s="92"/>
      <c r="I462" s="59"/>
    </row>
    <row r="463" spans="1:9">
      <c r="A463" s="171">
        <f t="shared" si="154"/>
        <v>42826</v>
      </c>
      <c r="B463" s="171">
        <v>42828</v>
      </c>
      <c r="C463" s="76" t="s">
        <v>164</v>
      </c>
      <c r="D463" s="167">
        <v>34.549999999999997</v>
      </c>
      <c r="E463" s="59">
        <f t="shared" si="155"/>
        <v>6.5644999999999998</v>
      </c>
      <c r="F463" s="91">
        <v>177</v>
      </c>
      <c r="G463" s="88">
        <f t="shared" si="156"/>
        <v>41.1145</v>
      </c>
      <c r="H463" s="92"/>
      <c r="I463" s="59"/>
    </row>
    <row r="464" spans="1:9">
      <c r="A464" s="171">
        <f t="shared" si="154"/>
        <v>42829</v>
      </c>
      <c r="B464" s="171">
        <v>42831</v>
      </c>
      <c r="C464" s="76" t="s">
        <v>164</v>
      </c>
      <c r="D464" s="167">
        <v>34.79</v>
      </c>
      <c r="E464" s="59">
        <f t="shared" si="155"/>
        <v>6.6101000000000001</v>
      </c>
      <c r="F464" s="91">
        <v>177</v>
      </c>
      <c r="G464" s="88">
        <f t="shared" si="156"/>
        <v>41.400100000000002</v>
      </c>
      <c r="H464" s="92"/>
      <c r="I464" s="59"/>
    </row>
    <row r="465" spans="1:9">
      <c r="A465" s="171">
        <f t="shared" si="154"/>
        <v>42832</v>
      </c>
      <c r="B465" s="171">
        <v>42835</v>
      </c>
      <c r="C465" s="76" t="s">
        <v>164</v>
      </c>
      <c r="D465" s="167">
        <v>35.549999999999997</v>
      </c>
      <c r="E465" s="59">
        <f t="shared" si="155"/>
        <v>6.7544999999999993</v>
      </c>
      <c r="F465" s="91">
        <v>177</v>
      </c>
      <c r="G465" s="88">
        <f t="shared" si="156"/>
        <v>42.304499999999997</v>
      </c>
      <c r="H465" s="92"/>
      <c r="I465" s="59"/>
    </row>
    <row r="466" spans="1:9">
      <c r="A466" s="171">
        <f t="shared" si="154"/>
        <v>42836</v>
      </c>
      <c r="B466" s="171">
        <v>42837</v>
      </c>
      <c r="C466" s="76" t="s">
        <v>164</v>
      </c>
      <c r="D466" s="167">
        <v>36.56</v>
      </c>
      <c r="E466" s="59">
        <f t="shared" si="155"/>
        <v>6.9464000000000006</v>
      </c>
      <c r="F466" s="91">
        <v>177</v>
      </c>
      <c r="G466" s="88">
        <f t="shared" si="156"/>
        <v>43.506399999999999</v>
      </c>
      <c r="H466" s="92"/>
      <c r="I466" s="59"/>
    </row>
    <row r="467" spans="1:9">
      <c r="A467" s="171">
        <f t="shared" si="154"/>
        <v>42838</v>
      </c>
      <c r="B467" s="171">
        <v>42842</v>
      </c>
      <c r="C467" s="76" t="s">
        <v>164</v>
      </c>
      <c r="D467" s="167">
        <v>37.229999999999997</v>
      </c>
      <c r="E467" s="59">
        <f t="shared" si="155"/>
        <v>7.0736999999999997</v>
      </c>
      <c r="F467" s="91">
        <v>177</v>
      </c>
      <c r="G467" s="88">
        <f t="shared" si="156"/>
        <v>44.303699999999999</v>
      </c>
      <c r="H467" s="92"/>
      <c r="I467" s="59"/>
    </row>
    <row r="468" spans="1:9">
      <c r="A468" s="171">
        <f>+B467+1</f>
        <v>42843</v>
      </c>
      <c r="B468" s="171">
        <v>42845</v>
      </c>
      <c r="C468" s="76" t="s">
        <v>164</v>
      </c>
      <c r="D468" s="167">
        <v>37.47</v>
      </c>
      <c r="E468" s="59">
        <f t="shared" ref="E468:E474" si="157">+D468*19%</f>
        <v>7.1193</v>
      </c>
      <c r="F468" s="91">
        <v>177</v>
      </c>
      <c r="G468" s="88">
        <f t="shared" ref="G468:G473" si="158">+D468+E468</f>
        <v>44.589300000000001</v>
      </c>
      <c r="H468" s="92"/>
      <c r="I468" s="59"/>
    </row>
    <row r="469" spans="1:9">
      <c r="A469" s="171">
        <f>+B468+1</f>
        <v>42846</v>
      </c>
      <c r="B469" s="171">
        <v>42849</v>
      </c>
      <c r="C469" s="76" t="s">
        <v>164</v>
      </c>
      <c r="D469" s="167">
        <v>35.1</v>
      </c>
      <c r="E469" s="59">
        <f t="shared" si="157"/>
        <v>6.6690000000000005</v>
      </c>
      <c r="F469" s="91">
        <v>177</v>
      </c>
      <c r="G469" s="88">
        <f t="shared" si="158"/>
        <v>41.769000000000005</v>
      </c>
      <c r="H469" s="92"/>
      <c r="I469" s="59"/>
    </row>
    <row r="470" spans="1:9">
      <c r="A470" s="171">
        <f>+Crudos!A479</f>
        <v>42850</v>
      </c>
      <c r="B470" s="171">
        <f>+Crudos!B479</f>
        <v>42852</v>
      </c>
      <c r="C470" s="76" t="s">
        <v>164</v>
      </c>
      <c r="D470" s="167">
        <v>33.9</v>
      </c>
      <c r="E470" s="59">
        <f t="shared" si="157"/>
        <v>6.4409999999999998</v>
      </c>
      <c r="F470" s="91">
        <v>177</v>
      </c>
      <c r="G470" s="88">
        <f t="shared" si="158"/>
        <v>40.341000000000001</v>
      </c>
      <c r="H470" s="92"/>
      <c r="I470" s="59"/>
    </row>
    <row r="471" spans="1:9">
      <c r="A471" s="171">
        <f>+Crudos!A480</f>
        <v>42853</v>
      </c>
      <c r="B471" s="171">
        <f>+Crudos!B480</f>
        <v>42857</v>
      </c>
      <c r="C471" s="76" t="s">
        <v>164</v>
      </c>
      <c r="D471" s="167">
        <v>34.15</v>
      </c>
      <c r="E471" s="59">
        <f t="shared" si="157"/>
        <v>6.4885000000000002</v>
      </c>
      <c r="F471" s="91">
        <v>177</v>
      </c>
      <c r="G471" s="88">
        <f t="shared" si="158"/>
        <v>40.638500000000001</v>
      </c>
      <c r="H471" s="92"/>
      <c r="I471" s="59"/>
    </row>
    <row r="472" spans="1:9">
      <c r="A472" s="171">
        <f>+Crudos!A481</f>
        <v>42858</v>
      </c>
      <c r="B472" s="171">
        <f>+Crudos!B481</f>
        <v>42859</v>
      </c>
      <c r="C472" s="76" t="s">
        <v>164</v>
      </c>
      <c r="D472" s="167">
        <v>34.1</v>
      </c>
      <c r="E472" s="59">
        <f t="shared" si="157"/>
        <v>6.4790000000000001</v>
      </c>
      <c r="F472" s="91">
        <v>177</v>
      </c>
      <c r="G472" s="88">
        <f t="shared" si="158"/>
        <v>40.579000000000001</v>
      </c>
      <c r="H472" s="92"/>
      <c r="I472" s="59"/>
    </row>
    <row r="473" spans="1:9">
      <c r="A473" s="171">
        <f>+Crudos!A482</f>
        <v>42860</v>
      </c>
      <c r="B473" s="171">
        <f>+Crudos!B482</f>
        <v>42863</v>
      </c>
      <c r="C473" s="76" t="s">
        <v>164</v>
      </c>
      <c r="D473" s="167">
        <v>33.69</v>
      </c>
      <c r="E473" s="59">
        <f t="shared" si="157"/>
        <v>6.4010999999999996</v>
      </c>
      <c r="F473" s="91">
        <v>177</v>
      </c>
      <c r="G473" s="88">
        <f t="shared" si="158"/>
        <v>40.091099999999997</v>
      </c>
      <c r="H473" s="92"/>
      <c r="I473" s="59"/>
    </row>
    <row r="474" spans="1:9">
      <c r="A474" s="171">
        <f>+Crudos!A483</f>
        <v>42864</v>
      </c>
      <c r="B474" s="171">
        <f>+Crudos!B483</f>
        <v>42866</v>
      </c>
      <c r="C474" s="76" t="s">
        <v>164</v>
      </c>
      <c r="D474" s="167">
        <v>32.67</v>
      </c>
      <c r="E474" s="59">
        <f t="shared" si="157"/>
        <v>6.2073</v>
      </c>
      <c r="F474" s="91">
        <v>177</v>
      </c>
      <c r="G474" s="88">
        <f t="shared" ref="G474:G479" si="159">+D474+E474</f>
        <v>38.877300000000005</v>
      </c>
      <c r="H474" s="92"/>
      <c r="I474" s="59"/>
    </row>
    <row r="475" spans="1:9">
      <c r="A475" s="171">
        <f>+Crudos!A484</f>
        <v>42867</v>
      </c>
      <c r="B475" s="171">
        <f>+Crudos!B484</f>
        <v>42870</v>
      </c>
      <c r="C475" s="76" t="s">
        <v>164</v>
      </c>
      <c r="D475" s="167">
        <v>33.549999999999997</v>
      </c>
      <c r="E475" s="59">
        <f t="shared" ref="E475:E481" si="160">+D475*19%</f>
        <v>6.3744999999999994</v>
      </c>
      <c r="F475" s="91">
        <v>177</v>
      </c>
      <c r="G475" s="88">
        <f t="shared" si="159"/>
        <v>39.924499999999995</v>
      </c>
      <c r="H475" s="92"/>
      <c r="I475" s="59"/>
    </row>
    <row r="476" spans="1:9">
      <c r="A476" s="171">
        <f>+Crudos!A485</f>
        <v>42871</v>
      </c>
      <c r="B476" s="171">
        <f>+Crudos!B485</f>
        <v>42873</v>
      </c>
      <c r="C476" s="76" t="s">
        <v>164</v>
      </c>
      <c r="D476" s="167">
        <v>34.53</v>
      </c>
      <c r="E476" s="59">
        <f t="shared" si="160"/>
        <v>6.5607000000000006</v>
      </c>
      <c r="F476" s="91">
        <v>177</v>
      </c>
      <c r="G476" s="88">
        <f t="shared" si="159"/>
        <v>41.090699999999998</v>
      </c>
      <c r="H476" s="92"/>
      <c r="I476" s="59"/>
    </row>
    <row r="477" spans="1:9">
      <c r="A477" s="171">
        <f>+Crudos!A486</f>
        <v>42874</v>
      </c>
      <c r="B477" s="171">
        <f>+Crudos!B486</f>
        <v>42877</v>
      </c>
      <c r="C477" s="76" t="s">
        <v>164</v>
      </c>
      <c r="D477" s="167">
        <v>35.840000000000003</v>
      </c>
      <c r="E477" s="59">
        <f t="shared" si="160"/>
        <v>6.8096000000000005</v>
      </c>
      <c r="F477" s="91">
        <v>177</v>
      </c>
      <c r="G477" s="88">
        <f t="shared" si="159"/>
        <v>42.649600000000007</v>
      </c>
      <c r="H477" s="92"/>
      <c r="I477" s="59"/>
    </row>
    <row r="478" spans="1:9">
      <c r="A478" s="171">
        <f>+Crudos!A487</f>
        <v>42878</v>
      </c>
      <c r="B478" s="171">
        <f>+Crudos!B487</f>
        <v>42880</v>
      </c>
      <c r="C478" s="76" t="s">
        <v>164</v>
      </c>
      <c r="D478" s="167">
        <v>36.69</v>
      </c>
      <c r="E478" s="59">
        <f t="shared" si="160"/>
        <v>6.9710999999999999</v>
      </c>
      <c r="F478" s="91">
        <v>177</v>
      </c>
      <c r="G478" s="88">
        <f t="shared" si="159"/>
        <v>43.661099999999998</v>
      </c>
      <c r="H478" s="92"/>
      <c r="I478" s="59"/>
    </row>
    <row r="479" spans="1:9">
      <c r="A479" s="171">
        <f>+Crudos!A488</f>
        <v>42881</v>
      </c>
      <c r="B479" s="171">
        <f>+Crudos!B488</f>
        <v>42885</v>
      </c>
      <c r="C479" s="76" t="s">
        <v>164</v>
      </c>
      <c r="D479" s="167">
        <v>37.39</v>
      </c>
      <c r="E479" s="59">
        <f t="shared" si="160"/>
        <v>7.1040999999999999</v>
      </c>
      <c r="F479" s="91">
        <v>177</v>
      </c>
      <c r="G479" s="88">
        <f t="shared" si="159"/>
        <v>44.494100000000003</v>
      </c>
      <c r="H479" s="92"/>
      <c r="I479" s="59"/>
    </row>
    <row r="480" spans="1:9">
      <c r="A480" s="171">
        <f>+Crudos!A489</f>
        <v>42886</v>
      </c>
      <c r="B480" s="171">
        <f>+Crudos!B489</f>
        <v>42887</v>
      </c>
      <c r="C480" s="76" t="s">
        <v>164</v>
      </c>
      <c r="D480" s="167">
        <v>35.6</v>
      </c>
      <c r="E480" s="59">
        <f t="shared" si="160"/>
        <v>6.7640000000000002</v>
      </c>
      <c r="F480" s="91">
        <v>177</v>
      </c>
      <c r="G480" s="88">
        <f t="shared" ref="G480:G485" si="161">+D480+E480</f>
        <v>42.364000000000004</v>
      </c>
      <c r="H480" s="92"/>
      <c r="I480" s="59"/>
    </row>
    <row r="481" spans="1:9">
      <c r="A481" s="171">
        <f>+Crudos!A490</f>
        <v>42888</v>
      </c>
      <c r="B481" s="171">
        <f>+Crudos!B490</f>
        <v>42891</v>
      </c>
      <c r="C481" s="76" t="s">
        <v>164</v>
      </c>
      <c r="D481" s="167">
        <v>34.200000000000003</v>
      </c>
      <c r="E481" s="59">
        <f t="shared" si="160"/>
        <v>6.4980000000000002</v>
      </c>
      <c r="F481" s="91">
        <v>177</v>
      </c>
      <c r="G481" s="88">
        <f t="shared" si="161"/>
        <v>40.698</v>
      </c>
      <c r="H481" s="92"/>
      <c r="I481" s="59"/>
    </row>
    <row r="482" spans="1:9">
      <c r="A482" s="171">
        <f>+Crudos!A491</f>
        <v>42892</v>
      </c>
      <c r="B482" s="171">
        <f>+Crudos!B491</f>
        <v>42894</v>
      </c>
      <c r="C482" s="76" t="s">
        <v>164</v>
      </c>
      <c r="D482" s="167">
        <v>33.65</v>
      </c>
      <c r="E482" s="59">
        <f t="shared" ref="E482:E488" si="162">+D482*19%</f>
        <v>6.3934999999999995</v>
      </c>
      <c r="F482" s="91">
        <v>177</v>
      </c>
      <c r="G482" s="88">
        <f t="shared" si="161"/>
        <v>40.043499999999995</v>
      </c>
      <c r="H482" s="92"/>
      <c r="I482" s="59"/>
    </row>
    <row r="483" spans="1:9">
      <c r="A483" s="171">
        <f>+Crudos!A492</f>
        <v>42895</v>
      </c>
      <c r="B483" s="171">
        <f>+Crudos!B492</f>
        <v>42898</v>
      </c>
      <c r="C483" s="76" t="s">
        <v>164</v>
      </c>
      <c r="D483" s="167">
        <v>32.26</v>
      </c>
      <c r="E483" s="59">
        <f t="shared" si="162"/>
        <v>6.1293999999999995</v>
      </c>
      <c r="F483" s="91">
        <v>177</v>
      </c>
      <c r="G483" s="88">
        <f t="shared" si="161"/>
        <v>38.389399999999995</v>
      </c>
      <c r="H483" s="92"/>
      <c r="I483" s="59"/>
    </row>
    <row r="484" spans="1:9">
      <c r="A484" s="171">
        <f>+Crudos!A493</f>
        <v>42899</v>
      </c>
      <c r="B484" s="171">
        <f>+Crudos!B493</f>
        <v>42901</v>
      </c>
      <c r="C484" s="76" t="s">
        <v>164</v>
      </c>
      <c r="D484" s="167">
        <v>32.71</v>
      </c>
      <c r="E484" s="59">
        <f t="shared" si="162"/>
        <v>6.2149000000000001</v>
      </c>
      <c r="F484" s="91">
        <v>177</v>
      </c>
      <c r="G484" s="88">
        <f t="shared" si="161"/>
        <v>38.924900000000001</v>
      </c>
      <c r="H484" s="92"/>
      <c r="I484" s="59"/>
    </row>
    <row r="485" spans="1:9">
      <c r="A485" s="171">
        <f>+Crudos!A494</f>
        <v>42902</v>
      </c>
      <c r="B485" s="171">
        <f>+Crudos!B494</f>
        <v>42906</v>
      </c>
      <c r="C485" s="76" t="s">
        <v>164</v>
      </c>
      <c r="D485" s="167">
        <v>31.909999999999997</v>
      </c>
      <c r="E485" s="59">
        <f t="shared" si="162"/>
        <v>6.0628999999999991</v>
      </c>
      <c r="F485" s="91">
        <v>177</v>
      </c>
      <c r="G485" s="88">
        <f t="shared" si="161"/>
        <v>37.972899999999996</v>
      </c>
      <c r="H485" s="92"/>
      <c r="I485" s="59"/>
    </row>
    <row r="486" spans="1:9">
      <c r="A486" s="171">
        <f>+Crudos!A495</f>
        <v>42907</v>
      </c>
      <c r="B486" s="171">
        <f>+Crudos!B495</f>
        <v>42908</v>
      </c>
      <c r="C486" s="76" t="s">
        <v>164</v>
      </c>
      <c r="D486" s="167">
        <v>31.83</v>
      </c>
      <c r="E486" s="59">
        <f t="shared" si="162"/>
        <v>6.0476999999999999</v>
      </c>
      <c r="F486" s="91">
        <v>177</v>
      </c>
      <c r="G486" s="88">
        <f t="shared" ref="G486:G491" si="163">+D486+E486</f>
        <v>37.877699999999997</v>
      </c>
      <c r="H486" s="92"/>
      <c r="I486" s="59"/>
    </row>
    <row r="487" spans="1:9">
      <c r="A487" s="171">
        <f>+Crudos!A496</f>
        <v>42909</v>
      </c>
      <c r="B487" s="171">
        <f>+Crudos!B496</f>
        <v>42913</v>
      </c>
      <c r="C487" s="76" t="s">
        <v>164</v>
      </c>
      <c r="D487" s="167">
        <v>30.43</v>
      </c>
      <c r="E487" s="59">
        <f t="shared" si="162"/>
        <v>5.7816999999999998</v>
      </c>
      <c r="F487" s="91">
        <v>177</v>
      </c>
      <c r="G487" s="88">
        <f t="shared" si="163"/>
        <v>36.2117</v>
      </c>
      <c r="H487" s="92"/>
      <c r="I487" s="59"/>
    </row>
    <row r="488" spans="1:9">
      <c r="A488" s="171">
        <f>+Crudos!A497</f>
        <v>42914</v>
      </c>
      <c r="B488" s="171">
        <f>+Crudos!B497</f>
        <v>42915</v>
      </c>
      <c r="C488" s="76" t="s">
        <v>164</v>
      </c>
      <c r="D488" s="167">
        <v>31.71</v>
      </c>
      <c r="E488" s="59">
        <f t="shared" si="162"/>
        <v>6.0249000000000006</v>
      </c>
      <c r="F488" s="91">
        <v>177</v>
      </c>
      <c r="G488" s="88">
        <f t="shared" si="163"/>
        <v>37.734900000000003</v>
      </c>
      <c r="H488" s="92"/>
      <c r="I488" s="59"/>
    </row>
    <row r="489" spans="1:9">
      <c r="A489" s="171">
        <f>+Crudos!A498</f>
        <v>42916</v>
      </c>
      <c r="B489" s="171">
        <f>+Crudos!B498</f>
        <v>42916</v>
      </c>
      <c r="C489" s="76" t="s">
        <v>164</v>
      </c>
      <c r="D489" s="167">
        <v>33.43</v>
      </c>
      <c r="E489" s="59">
        <f t="shared" ref="E489:E495" si="164">+D489*19%</f>
        <v>6.3517000000000001</v>
      </c>
      <c r="F489" s="91">
        <v>177</v>
      </c>
      <c r="G489" s="88">
        <f t="shared" si="163"/>
        <v>39.781700000000001</v>
      </c>
      <c r="H489" s="92"/>
      <c r="I489" s="59"/>
    </row>
    <row r="490" spans="1:9">
      <c r="A490" s="171">
        <f>+Crudos!A499</f>
        <v>42917</v>
      </c>
      <c r="B490" s="171">
        <f>+Crudos!B499</f>
        <v>42920</v>
      </c>
      <c r="C490" s="76" t="s">
        <v>177</v>
      </c>
      <c r="D490" s="167">
        <v>35.43</v>
      </c>
      <c r="E490" s="59">
        <f t="shared" si="164"/>
        <v>6.7317</v>
      </c>
      <c r="F490" s="91">
        <v>177</v>
      </c>
      <c r="G490" s="88">
        <f t="shared" si="163"/>
        <v>42.161699999999996</v>
      </c>
      <c r="H490" s="92"/>
      <c r="I490" s="59"/>
    </row>
    <row r="491" spans="1:9">
      <c r="A491" s="171">
        <f>+Crudos!A500</f>
        <v>42921</v>
      </c>
      <c r="B491" s="171">
        <f>+Crudos!B500</f>
        <v>42922</v>
      </c>
      <c r="C491" s="76" t="s">
        <v>177</v>
      </c>
      <c r="D491" s="167">
        <v>37.08</v>
      </c>
      <c r="E491" s="59">
        <f t="shared" si="164"/>
        <v>7.0451999999999995</v>
      </c>
      <c r="F491" s="91">
        <v>177</v>
      </c>
      <c r="G491" s="88">
        <f t="shared" si="163"/>
        <v>44.1252</v>
      </c>
      <c r="H491" s="92"/>
      <c r="I491" s="59"/>
    </row>
    <row r="492" spans="1:9">
      <c r="A492" s="171">
        <f>+Crudos!A501</f>
        <v>42923</v>
      </c>
      <c r="B492" s="171">
        <f>+Crudos!B501</f>
        <v>42926</v>
      </c>
      <c r="C492" s="76" t="s">
        <v>177</v>
      </c>
      <c r="D492" s="167">
        <v>35.94</v>
      </c>
      <c r="E492" s="59">
        <f t="shared" si="164"/>
        <v>6.8285999999999998</v>
      </c>
      <c r="F492" s="91">
        <v>177</v>
      </c>
      <c r="G492" s="88">
        <f t="shared" ref="G492:G497" si="165">+D492+E492</f>
        <v>42.768599999999999</v>
      </c>
      <c r="H492" s="92"/>
      <c r="I492" s="59"/>
    </row>
    <row r="493" spans="1:9">
      <c r="A493" s="171">
        <f>+Crudos!A502</f>
        <v>42927</v>
      </c>
      <c r="B493" s="171">
        <f>+Crudos!B502</f>
        <v>42929</v>
      </c>
      <c r="C493" s="76" t="s">
        <v>177</v>
      </c>
      <c r="D493" s="167">
        <v>34.92</v>
      </c>
      <c r="E493" s="59">
        <f t="shared" si="164"/>
        <v>6.6348000000000003</v>
      </c>
      <c r="F493" s="91">
        <v>177</v>
      </c>
      <c r="G493" s="88">
        <f t="shared" si="165"/>
        <v>41.5548</v>
      </c>
      <c r="H493" s="92"/>
      <c r="I493" s="59"/>
    </row>
    <row r="494" spans="1:9">
      <c r="A494" s="171">
        <f>+Crudos!A503</f>
        <v>42930</v>
      </c>
      <c r="B494" s="171">
        <f>+Crudos!B503</f>
        <v>42933</v>
      </c>
      <c r="C494" s="76" t="s">
        <v>177</v>
      </c>
      <c r="D494" s="167">
        <v>36.409999999999997</v>
      </c>
      <c r="E494" s="59">
        <f t="shared" si="164"/>
        <v>6.9178999999999995</v>
      </c>
      <c r="F494" s="91">
        <v>177</v>
      </c>
      <c r="G494" s="88">
        <f t="shared" si="165"/>
        <v>43.3279</v>
      </c>
      <c r="H494" s="92"/>
      <c r="I494" s="59"/>
    </row>
    <row r="495" spans="1:9">
      <c r="A495" s="171">
        <f>+Crudos!A504</f>
        <v>42934</v>
      </c>
      <c r="B495" s="171">
        <f>+Crudos!B504</f>
        <v>42935</v>
      </c>
      <c r="C495" s="76" t="s">
        <v>177</v>
      </c>
      <c r="D495" s="167">
        <v>38.43</v>
      </c>
      <c r="E495" s="59">
        <f t="shared" si="164"/>
        <v>7.3017000000000003</v>
      </c>
      <c r="F495" s="91">
        <v>177</v>
      </c>
      <c r="G495" s="88">
        <f t="shared" si="165"/>
        <v>45.731700000000004</v>
      </c>
      <c r="H495" s="92"/>
      <c r="I495" s="59"/>
    </row>
    <row r="496" spans="1:9">
      <c r="A496" s="171">
        <f>+Crudos!A505</f>
        <v>42936</v>
      </c>
      <c r="B496" s="171">
        <f>+Crudos!B505</f>
        <v>42940</v>
      </c>
      <c r="C496" s="76" t="s">
        <v>177</v>
      </c>
      <c r="D496" s="167">
        <v>38.049999999999997</v>
      </c>
      <c r="E496" s="59">
        <f t="shared" ref="E496:E502" si="166">+D496*19%</f>
        <v>7.2294999999999998</v>
      </c>
      <c r="F496" s="91">
        <v>177</v>
      </c>
      <c r="G496" s="88">
        <f t="shared" si="165"/>
        <v>45.279499999999999</v>
      </c>
      <c r="H496" s="92"/>
      <c r="I496" s="59"/>
    </row>
    <row r="497" spans="1:9">
      <c r="A497" s="171">
        <f>+Crudos!A506</f>
        <v>42941</v>
      </c>
      <c r="B497" s="171">
        <f>+Crudos!B506</f>
        <v>42943</v>
      </c>
      <c r="C497" s="76" t="s">
        <v>177</v>
      </c>
      <c r="D497" s="167">
        <v>36.71</v>
      </c>
      <c r="E497" s="59">
        <f t="shared" si="166"/>
        <v>6.9748999999999999</v>
      </c>
      <c r="F497" s="91">
        <v>177</v>
      </c>
      <c r="G497" s="88">
        <f t="shared" si="165"/>
        <v>43.684899999999999</v>
      </c>
      <c r="H497" s="92"/>
      <c r="I497" s="59"/>
    </row>
    <row r="498" spans="1:9">
      <c r="A498" s="171">
        <f>+Crudos!A507</f>
        <v>42944</v>
      </c>
      <c r="B498" s="171">
        <f>+Crudos!B507</f>
        <v>42947</v>
      </c>
      <c r="C498" s="76" t="s">
        <v>177</v>
      </c>
      <c r="D498" s="167">
        <v>38.97</v>
      </c>
      <c r="E498" s="59">
        <f t="shared" si="166"/>
        <v>7.4043000000000001</v>
      </c>
      <c r="F498" s="91">
        <v>177</v>
      </c>
      <c r="G498" s="88">
        <f t="shared" ref="G498:G503" si="167">+D498+E498</f>
        <v>46.374299999999998</v>
      </c>
      <c r="H498" s="92"/>
      <c r="I498" s="59"/>
    </row>
    <row r="499" spans="1:9">
      <c r="A499" s="171">
        <f>+Crudos!A508</f>
        <v>42948</v>
      </c>
      <c r="B499" s="171">
        <f>+Crudos!B508</f>
        <v>42950</v>
      </c>
      <c r="C499" s="76" t="s">
        <v>177</v>
      </c>
      <c r="D499" s="167">
        <v>40.11</v>
      </c>
      <c r="E499" s="59">
        <f t="shared" si="166"/>
        <v>7.6208999999999998</v>
      </c>
      <c r="F499" s="91">
        <v>177</v>
      </c>
      <c r="G499" s="88">
        <f t="shared" si="167"/>
        <v>47.730899999999998</v>
      </c>
      <c r="H499" s="92"/>
      <c r="I499" s="59"/>
    </row>
    <row r="500" spans="1:9">
      <c r="A500" s="171">
        <f>+Crudos!A509</f>
        <v>42951</v>
      </c>
      <c r="B500" s="171">
        <f>+Crudos!B509</f>
        <v>42955</v>
      </c>
      <c r="C500" s="76" t="s">
        <v>177</v>
      </c>
      <c r="D500" s="167">
        <v>38.85</v>
      </c>
      <c r="E500" s="59">
        <f t="shared" si="166"/>
        <v>7.3815</v>
      </c>
      <c r="F500" s="91">
        <v>177</v>
      </c>
      <c r="G500" s="88">
        <f t="shared" si="167"/>
        <v>46.231500000000004</v>
      </c>
      <c r="H500" s="92"/>
      <c r="I500" s="59"/>
    </row>
    <row r="501" spans="1:9">
      <c r="A501" s="171">
        <f>+Crudos!A510</f>
        <v>42956</v>
      </c>
      <c r="B501" s="171">
        <f>+Crudos!B510</f>
        <v>42957</v>
      </c>
      <c r="C501" s="76" t="s">
        <v>177</v>
      </c>
      <c r="D501" s="167">
        <v>39.57</v>
      </c>
      <c r="E501" s="59">
        <f t="shared" si="166"/>
        <v>7.5183</v>
      </c>
      <c r="F501" s="91">
        <v>177</v>
      </c>
      <c r="G501" s="88">
        <f t="shared" si="167"/>
        <v>47.088300000000004</v>
      </c>
      <c r="H501" s="92"/>
      <c r="I501" s="59"/>
    </row>
    <row r="502" spans="1:9">
      <c r="A502" s="171">
        <f>+Crudos!A511</f>
        <v>42958</v>
      </c>
      <c r="B502" s="171">
        <f>+Crudos!B511</f>
        <v>42961</v>
      </c>
      <c r="C502" s="76" t="s">
        <v>177</v>
      </c>
      <c r="D502" s="167">
        <v>39.799999999999997</v>
      </c>
      <c r="E502" s="59">
        <f t="shared" si="166"/>
        <v>7.5619999999999994</v>
      </c>
      <c r="F502" s="91">
        <v>177</v>
      </c>
      <c r="G502" s="88">
        <f t="shared" si="167"/>
        <v>47.361999999999995</v>
      </c>
      <c r="H502" s="92"/>
      <c r="I502" s="59"/>
    </row>
    <row r="503" spans="1:9">
      <c r="A503" s="171">
        <f>+Crudos!A512</f>
        <v>42962</v>
      </c>
      <c r="B503" s="171">
        <f>+Crudos!B512</f>
        <v>42964</v>
      </c>
      <c r="C503" s="76" t="s">
        <v>177</v>
      </c>
      <c r="D503" s="167">
        <v>39.14</v>
      </c>
      <c r="E503" s="59">
        <f t="shared" ref="E503:E509" si="168">+D503*19%</f>
        <v>7.4366000000000003</v>
      </c>
      <c r="F503" s="91">
        <v>177</v>
      </c>
      <c r="G503" s="88">
        <f t="shared" si="167"/>
        <v>46.576599999999999</v>
      </c>
      <c r="H503" s="92"/>
      <c r="I503" s="59"/>
    </row>
    <row r="504" spans="1:9">
      <c r="A504" s="171">
        <f>+Crudos!A513</f>
        <v>42965</v>
      </c>
      <c r="B504" s="171">
        <f>+Crudos!B513</f>
        <v>42969</v>
      </c>
      <c r="C504" s="76" t="s">
        <v>177</v>
      </c>
      <c r="D504" s="167">
        <v>36.950000000000003</v>
      </c>
      <c r="E504" s="59">
        <f t="shared" si="168"/>
        <v>7.0205000000000002</v>
      </c>
      <c r="F504" s="91">
        <v>177</v>
      </c>
      <c r="G504" s="88">
        <f t="shared" ref="G504:G509" si="169">+D504+E504</f>
        <v>43.970500000000001</v>
      </c>
      <c r="H504" s="92"/>
      <c r="I504" s="59"/>
    </row>
    <row r="505" spans="1:9">
      <c r="A505" s="171">
        <f>+Crudos!A514</f>
        <v>42970</v>
      </c>
      <c r="B505" s="171">
        <f>+Crudos!B514</f>
        <v>42971</v>
      </c>
      <c r="C505" s="76" t="s">
        <v>177</v>
      </c>
      <c r="D505" s="167">
        <v>37.78</v>
      </c>
      <c r="E505" s="59">
        <f t="shared" si="168"/>
        <v>7.1782000000000004</v>
      </c>
      <c r="F505" s="91">
        <v>177</v>
      </c>
      <c r="G505" s="88">
        <f t="shared" si="169"/>
        <v>44.958200000000005</v>
      </c>
      <c r="H505" s="92"/>
      <c r="I505" s="59"/>
    </row>
    <row r="506" spans="1:9">
      <c r="A506" s="171">
        <f>+Crudos!A515</f>
        <v>42972</v>
      </c>
      <c r="B506" s="171">
        <f>+Crudos!B515</f>
        <v>42975</v>
      </c>
      <c r="C506" s="76" t="s">
        <v>177</v>
      </c>
      <c r="D506" s="167">
        <v>39</v>
      </c>
      <c r="E506" s="59">
        <f t="shared" si="168"/>
        <v>7.41</v>
      </c>
      <c r="F506" s="91">
        <v>177</v>
      </c>
      <c r="G506" s="88">
        <f t="shared" si="169"/>
        <v>46.41</v>
      </c>
      <c r="H506" s="92"/>
      <c r="I506" s="59"/>
    </row>
    <row r="507" spans="1:9">
      <c r="A507" s="171">
        <f>+Crudos!A516</f>
        <v>42976</v>
      </c>
      <c r="B507" s="171">
        <f>+Crudos!B516</f>
        <v>42978</v>
      </c>
      <c r="C507" s="76" t="s">
        <v>177</v>
      </c>
      <c r="D507" s="167">
        <v>39.200000000000003</v>
      </c>
      <c r="E507" s="59">
        <f t="shared" si="168"/>
        <v>7.4480000000000004</v>
      </c>
      <c r="F507" s="91">
        <v>177</v>
      </c>
      <c r="G507" s="88">
        <f t="shared" si="169"/>
        <v>46.648000000000003</v>
      </c>
      <c r="H507" s="92"/>
      <c r="I507" s="59"/>
    </row>
    <row r="508" spans="1:9">
      <c r="A508" s="171">
        <f>+Crudos!A517</f>
        <v>42979</v>
      </c>
      <c r="B508" s="171">
        <f>+Crudos!B517</f>
        <v>42982</v>
      </c>
      <c r="C508" s="76" t="s">
        <v>177</v>
      </c>
      <c r="D508" s="167">
        <v>38.68</v>
      </c>
      <c r="E508" s="59">
        <f t="shared" si="168"/>
        <v>7.3491999999999997</v>
      </c>
      <c r="F508" s="91">
        <v>177</v>
      </c>
      <c r="G508" s="88">
        <f t="shared" si="169"/>
        <v>46.029200000000003</v>
      </c>
      <c r="H508" s="92"/>
      <c r="I508" s="59"/>
    </row>
    <row r="509" spans="1:9">
      <c r="A509" s="171">
        <f>+Crudos!A518</f>
        <v>42983</v>
      </c>
      <c r="B509" s="171">
        <f>+Crudos!B518</f>
        <v>42985</v>
      </c>
      <c r="C509" s="76" t="s">
        <v>177</v>
      </c>
      <c r="D509" s="167">
        <v>40.61</v>
      </c>
      <c r="E509" s="59">
        <f t="shared" si="168"/>
        <v>7.7159000000000004</v>
      </c>
      <c r="F509" s="91">
        <v>177</v>
      </c>
      <c r="G509" s="88">
        <f t="shared" si="169"/>
        <v>48.325899999999997</v>
      </c>
      <c r="H509" s="92"/>
      <c r="I509" s="59"/>
    </row>
    <row r="510" spans="1:9">
      <c r="A510" s="171">
        <f>+Crudos!A519</f>
        <v>42986</v>
      </c>
      <c r="B510" s="171">
        <f>+Crudos!B519</f>
        <v>42989</v>
      </c>
      <c r="C510" s="76" t="s">
        <v>177</v>
      </c>
      <c r="D510" s="167">
        <v>41.75</v>
      </c>
      <c r="E510" s="59">
        <f t="shared" ref="E510:E516" si="170">+D510*19%</f>
        <v>7.9325000000000001</v>
      </c>
      <c r="F510" s="91">
        <v>177</v>
      </c>
      <c r="G510" s="88">
        <f t="shared" ref="G510:G515" si="171">+D510+E510</f>
        <v>49.682499999999997</v>
      </c>
      <c r="H510" s="92"/>
      <c r="I510" s="59"/>
    </row>
    <row r="511" spans="1:9">
      <c r="A511" s="171">
        <f>+Crudos!A520</f>
        <v>42990</v>
      </c>
      <c r="B511" s="171">
        <f>+Crudos!B520</f>
        <v>42992</v>
      </c>
      <c r="C511" s="76" t="s">
        <v>177</v>
      </c>
      <c r="D511" s="167">
        <v>41.31</v>
      </c>
      <c r="E511" s="59">
        <f t="shared" si="170"/>
        <v>7.8489000000000004</v>
      </c>
      <c r="F511" s="91">
        <v>177</v>
      </c>
      <c r="G511" s="88">
        <f t="shared" si="171"/>
        <v>49.158900000000003</v>
      </c>
      <c r="H511" s="92"/>
      <c r="I511" s="59"/>
    </row>
    <row r="512" spans="1:9">
      <c r="A512" s="171">
        <f>+Crudos!A521</f>
        <v>42993</v>
      </c>
      <c r="B512" s="171">
        <f>+Crudos!B521</f>
        <v>42996</v>
      </c>
      <c r="C512" s="76" t="s">
        <v>177</v>
      </c>
      <c r="D512" s="167">
        <v>42.5</v>
      </c>
      <c r="E512" s="59">
        <f t="shared" si="170"/>
        <v>8.0749999999999993</v>
      </c>
      <c r="F512" s="91">
        <v>177</v>
      </c>
      <c r="G512" s="88">
        <f t="shared" si="171"/>
        <v>50.575000000000003</v>
      </c>
      <c r="H512" s="92"/>
      <c r="I512" s="59"/>
    </row>
    <row r="513" spans="1:9">
      <c r="A513" s="171">
        <f>+Crudos!A522</f>
        <v>42997</v>
      </c>
      <c r="B513" s="171">
        <f>+Crudos!B522</f>
        <v>42999</v>
      </c>
      <c r="C513" s="76" t="s">
        <v>177</v>
      </c>
      <c r="D513" s="167">
        <v>43.45</v>
      </c>
      <c r="E513" s="59">
        <f t="shared" si="170"/>
        <v>8.2555000000000014</v>
      </c>
      <c r="F513" s="91">
        <v>177</v>
      </c>
      <c r="G513" s="88">
        <f t="shared" si="171"/>
        <v>51.705500000000001</v>
      </c>
      <c r="H513" s="92"/>
      <c r="I513" s="59"/>
    </row>
    <row r="514" spans="1:9">
      <c r="A514" s="171">
        <f>+Crudos!A523</f>
        <v>43000</v>
      </c>
      <c r="B514" s="171">
        <f>+Crudos!B523</f>
        <v>43003</v>
      </c>
      <c r="C514" s="76" t="s">
        <v>177</v>
      </c>
      <c r="D514" s="167">
        <v>41.6</v>
      </c>
      <c r="E514" s="59">
        <f t="shared" si="170"/>
        <v>7.9040000000000008</v>
      </c>
      <c r="F514" s="91">
        <v>177</v>
      </c>
      <c r="G514" s="88">
        <f t="shared" si="171"/>
        <v>49.504000000000005</v>
      </c>
      <c r="H514" s="92"/>
      <c r="I514" s="59"/>
    </row>
    <row r="515" spans="1:9">
      <c r="A515" s="171">
        <f>+Crudos!A524</f>
        <v>43004</v>
      </c>
      <c r="B515" s="171">
        <f>+Crudos!B524</f>
        <v>43006</v>
      </c>
      <c r="C515" s="76" t="s">
        <v>177</v>
      </c>
      <c r="D515" s="167">
        <v>41.3</v>
      </c>
      <c r="E515" s="59">
        <f t="shared" si="170"/>
        <v>7.8469999999999995</v>
      </c>
      <c r="F515" s="91">
        <v>177</v>
      </c>
      <c r="G515" s="88">
        <f t="shared" si="171"/>
        <v>49.146999999999998</v>
      </c>
      <c r="H515" s="92"/>
      <c r="I515" s="59"/>
    </row>
    <row r="516" spans="1:9">
      <c r="A516" s="171">
        <f>+Crudos!A525</f>
        <v>43007</v>
      </c>
      <c r="B516" s="171">
        <f>+Crudos!B525</f>
        <v>43008</v>
      </c>
      <c r="C516" s="76" t="s">
        <v>177</v>
      </c>
      <c r="D516" s="167">
        <v>42.28</v>
      </c>
      <c r="E516" s="59">
        <f t="shared" si="170"/>
        <v>8.0332000000000008</v>
      </c>
      <c r="F516" s="91">
        <v>177</v>
      </c>
      <c r="G516" s="88">
        <f t="shared" ref="G516:G521" si="172">+D516+E516</f>
        <v>50.313200000000002</v>
      </c>
      <c r="H516" s="92"/>
      <c r="I516" s="59"/>
    </row>
    <row r="517" spans="1:9">
      <c r="A517" s="171">
        <f>+Crudos!A526</f>
        <v>43009</v>
      </c>
      <c r="B517" s="171">
        <f>+Crudos!B526</f>
        <v>43010</v>
      </c>
      <c r="C517" s="76" t="s">
        <v>177</v>
      </c>
      <c r="D517" s="167">
        <v>42.28</v>
      </c>
      <c r="E517" s="59">
        <f t="shared" ref="E517:E523" si="173">+D517*19%</f>
        <v>8.0332000000000008</v>
      </c>
      <c r="F517" s="91">
        <v>177</v>
      </c>
      <c r="G517" s="88">
        <f t="shared" si="172"/>
        <v>50.313200000000002</v>
      </c>
      <c r="H517" s="92"/>
      <c r="I517" s="59"/>
    </row>
    <row r="518" spans="1:9">
      <c r="A518" s="171">
        <f>+Crudos!A527</f>
        <v>43011</v>
      </c>
      <c r="B518" s="171">
        <f>+Crudos!B527</f>
        <v>43013</v>
      </c>
      <c r="C518" s="76" t="s">
        <v>177</v>
      </c>
      <c r="D518" s="167">
        <v>41.25</v>
      </c>
      <c r="E518" s="59">
        <f t="shared" si="173"/>
        <v>7.8375000000000004</v>
      </c>
      <c r="F518" s="91">
        <v>177</v>
      </c>
      <c r="G518" s="88">
        <f t="shared" si="172"/>
        <v>49.087499999999999</v>
      </c>
      <c r="H518" s="92"/>
      <c r="I518" s="59"/>
    </row>
    <row r="519" spans="1:9">
      <c r="A519" s="171">
        <f>+Crudos!A528</f>
        <v>43014</v>
      </c>
      <c r="B519" s="171">
        <f>+Crudos!B528</f>
        <v>43017</v>
      </c>
      <c r="C519" s="76" t="s">
        <v>177</v>
      </c>
      <c r="D519" s="167">
        <v>40.119999999999997</v>
      </c>
      <c r="E519" s="59">
        <f t="shared" si="173"/>
        <v>7.6227999999999998</v>
      </c>
      <c r="F519" s="91">
        <v>177</v>
      </c>
      <c r="G519" s="88">
        <f t="shared" si="172"/>
        <v>47.742799999999995</v>
      </c>
      <c r="H519" s="92"/>
      <c r="I519" s="59"/>
    </row>
    <row r="520" spans="1:9">
      <c r="A520" s="171">
        <f>+Crudos!A529</f>
        <v>43018</v>
      </c>
      <c r="B520" s="171">
        <f>+Crudos!B529</f>
        <v>43020</v>
      </c>
      <c r="C520" s="76" t="s">
        <v>177</v>
      </c>
      <c r="D520" s="167">
        <v>40.049999999999997</v>
      </c>
      <c r="E520" s="59">
        <f t="shared" si="173"/>
        <v>7.6094999999999997</v>
      </c>
      <c r="F520" s="91">
        <v>177</v>
      </c>
      <c r="G520" s="88">
        <f t="shared" si="172"/>
        <v>47.659499999999994</v>
      </c>
      <c r="H520" s="92"/>
      <c r="I520" s="59"/>
    </row>
    <row r="521" spans="1:9">
      <c r="A521" s="171">
        <f>+Crudos!A530</f>
        <v>43021</v>
      </c>
      <c r="B521" s="171">
        <f>+Crudos!B530</f>
        <v>43025</v>
      </c>
      <c r="C521" s="76" t="s">
        <v>177</v>
      </c>
      <c r="D521" s="167">
        <v>41.89</v>
      </c>
      <c r="E521" s="59">
        <f t="shared" si="173"/>
        <v>7.9591000000000003</v>
      </c>
      <c r="F521" s="91">
        <v>177</v>
      </c>
      <c r="G521" s="88">
        <f t="shared" si="172"/>
        <v>49.8491</v>
      </c>
      <c r="H521" s="92"/>
      <c r="I521" s="59"/>
    </row>
    <row r="522" spans="1:9">
      <c r="A522" s="171">
        <f>+Crudos!A531</f>
        <v>43026</v>
      </c>
      <c r="B522" s="171">
        <f>+Crudos!B531</f>
        <v>43027</v>
      </c>
      <c r="C522" s="76" t="s">
        <v>177</v>
      </c>
      <c r="D522" s="167">
        <v>42.53</v>
      </c>
      <c r="E522" s="59">
        <f t="shared" si="173"/>
        <v>8.0807000000000002</v>
      </c>
      <c r="F522" s="91">
        <v>177</v>
      </c>
      <c r="G522" s="88">
        <f t="shared" ref="G522:G527" si="174">+D522+E522</f>
        <v>50.610700000000001</v>
      </c>
      <c r="H522" s="92"/>
      <c r="I522" s="59"/>
    </row>
    <row r="523" spans="1:9">
      <c r="A523" s="171">
        <f>+Crudos!A532</f>
        <v>43028</v>
      </c>
      <c r="B523" s="171">
        <f>+Crudos!B532</f>
        <v>43031</v>
      </c>
      <c r="C523" s="76" t="s">
        <v>177</v>
      </c>
      <c r="D523" s="167">
        <v>42.8</v>
      </c>
      <c r="E523" s="59">
        <f t="shared" si="173"/>
        <v>8.1319999999999997</v>
      </c>
      <c r="F523" s="91">
        <v>177</v>
      </c>
      <c r="G523" s="88">
        <f t="shared" si="174"/>
        <v>50.931999999999995</v>
      </c>
      <c r="H523" s="92"/>
      <c r="I523" s="59"/>
    </row>
    <row r="524" spans="1:9">
      <c r="A524" s="171">
        <f>+Crudos!A533</f>
        <v>43032</v>
      </c>
      <c r="B524" s="171">
        <f>+Crudos!B533</f>
        <v>43034</v>
      </c>
      <c r="C524" s="76" t="s">
        <v>177</v>
      </c>
      <c r="D524" s="167">
        <v>42.49</v>
      </c>
      <c r="E524" s="59">
        <f t="shared" ref="E524:E530" si="175">+D524*19%</f>
        <v>8.0731000000000002</v>
      </c>
      <c r="F524" s="91">
        <v>177</v>
      </c>
      <c r="G524" s="88">
        <f t="shared" si="174"/>
        <v>50.563100000000006</v>
      </c>
      <c r="H524" s="92"/>
      <c r="I524" s="59"/>
    </row>
    <row r="525" spans="1:9">
      <c r="A525" s="171">
        <f>+Crudos!A534</f>
        <v>43035</v>
      </c>
      <c r="B525" s="171">
        <f>+Crudos!B534</f>
        <v>43038</v>
      </c>
      <c r="C525" s="76" t="s">
        <v>177</v>
      </c>
      <c r="D525" s="167">
        <v>43.19</v>
      </c>
      <c r="E525" s="59">
        <f t="shared" si="175"/>
        <v>8.2060999999999993</v>
      </c>
      <c r="F525" s="91">
        <v>177</v>
      </c>
      <c r="G525" s="88">
        <f t="shared" si="174"/>
        <v>51.396099999999997</v>
      </c>
      <c r="H525" s="92"/>
      <c r="I525" s="59"/>
    </row>
    <row r="526" spans="1:9">
      <c r="A526" s="171">
        <f>+Crudos!A535</f>
        <v>43039</v>
      </c>
      <c r="B526" s="171">
        <f>+Crudos!B535</f>
        <v>43041</v>
      </c>
      <c r="C526" s="76" t="s">
        <v>177</v>
      </c>
      <c r="D526" s="167">
        <v>45.24</v>
      </c>
      <c r="E526" s="59">
        <f t="shared" si="175"/>
        <v>8.595600000000001</v>
      </c>
      <c r="F526" s="91">
        <v>177</v>
      </c>
      <c r="G526" s="88">
        <f t="shared" si="174"/>
        <v>53.835599999999999</v>
      </c>
      <c r="H526" s="92"/>
      <c r="I526" s="59"/>
    </row>
    <row r="527" spans="1:9">
      <c r="A527" s="171">
        <f>+Crudos!A536</f>
        <v>43042</v>
      </c>
      <c r="B527" s="171">
        <f>+Crudos!B536</f>
        <v>43046</v>
      </c>
      <c r="C527" s="76" t="s">
        <v>177</v>
      </c>
      <c r="D527" s="167">
        <v>46.77</v>
      </c>
      <c r="E527" s="59">
        <f t="shared" si="175"/>
        <v>8.8863000000000003</v>
      </c>
      <c r="F527" s="91">
        <v>177</v>
      </c>
      <c r="G527" s="88">
        <f t="shared" si="174"/>
        <v>55.656300000000002</v>
      </c>
      <c r="H527" s="92"/>
      <c r="I527" s="59"/>
    </row>
    <row r="528" spans="1:9">
      <c r="A528" s="171">
        <f>+Crudos!A537</f>
        <v>43047</v>
      </c>
      <c r="B528" s="171">
        <f>+Crudos!B537</f>
        <v>43048</v>
      </c>
      <c r="C528" s="76" t="s">
        <v>177</v>
      </c>
      <c r="D528" s="167">
        <v>50.38</v>
      </c>
      <c r="E528" s="59">
        <f t="shared" si="175"/>
        <v>9.5722000000000005</v>
      </c>
      <c r="F528" s="91">
        <v>177</v>
      </c>
      <c r="G528" s="88">
        <f t="shared" ref="G528:G533" si="176">+D528+E528</f>
        <v>59.952200000000005</v>
      </c>
      <c r="H528" s="92"/>
      <c r="I528" s="59"/>
    </row>
    <row r="529" spans="1:9">
      <c r="A529" s="171">
        <f>+Crudos!A538</f>
        <v>43049</v>
      </c>
      <c r="B529" s="171">
        <f>+Crudos!B538</f>
        <v>43053</v>
      </c>
      <c r="C529" s="76" t="s">
        <v>177</v>
      </c>
      <c r="D529" s="167">
        <v>50.02</v>
      </c>
      <c r="E529" s="59">
        <f t="shared" si="175"/>
        <v>9.5038</v>
      </c>
      <c r="F529" s="91">
        <v>177</v>
      </c>
      <c r="G529" s="88">
        <f t="shared" si="176"/>
        <v>59.523800000000001</v>
      </c>
      <c r="H529" s="92"/>
      <c r="I529" s="59"/>
    </row>
    <row r="530" spans="1:9">
      <c r="A530" s="171">
        <f>+Crudos!A539</f>
        <v>43054</v>
      </c>
      <c r="B530" s="171">
        <f>+Crudos!B539</f>
        <v>43055</v>
      </c>
      <c r="C530" s="76" t="s">
        <v>177</v>
      </c>
      <c r="D530" s="167">
        <v>48.8</v>
      </c>
      <c r="E530" s="59">
        <f t="shared" si="175"/>
        <v>9.2720000000000002</v>
      </c>
      <c r="F530" s="91">
        <v>177</v>
      </c>
      <c r="G530" s="88">
        <f t="shared" si="176"/>
        <v>58.071999999999996</v>
      </c>
      <c r="H530" s="92"/>
      <c r="I530" s="59"/>
    </row>
    <row r="531" spans="1:9">
      <c r="A531" s="171">
        <f>+Crudos!A540</f>
        <v>43056</v>
      </c>
      <c r="B531" s="171">
        <f>+Crudos!B540</f>
        <v>43059</v>
      </c>
      <c r="C531" s="76" t="s">
        <v>177</v>
      </c>
      <c r="D531" s="167">
        <v>47.38</v>
      </c>
      <c r="E531" s="59">
        <f t="shared" ref="E531:E537" si="177">+D531*19%</f>
        <v>9.0022000000000002</v>
      </c>
      <c r="F531" s="91">
        <v>177</v>
      </c>
      <c r="G531" s="88">
        <f t="shared" si="176"/>
        <v>56.382200000000005</v>
      </c>
      <c r="H531" s="92"/>
      <c r="I531" s="59"/>
    </row>
    <row r="532" spans="1:9">
      <c r="A532" s="171">
        <f>+Crudos!A541</f>
        <v>43060</v>
      </c>
      <c r="B532" s="171">
        <f>+Crudos!B541</f>
        <v>43062</v>
      </c>
      <c r="C532" s="76" t="s">
        <v>177</v>
      </c>
      <c r="D532" s="167">
        <v>47.68</v>
      </c>
      <c r="E532" s="59">
        <f t="shared" si="177"/>
        <v>9.0592000000000006</v>
      </c>
      <c r="F532" s="91">
        <v>177</v>
      </c>
      <c r="G532" s="88">
        <f t="shared" si="176"/>
        <v>56.739199999999997</v>
      </c>
      <c r="H532" s="92"/>
      <c r="I532" s="59"/>
    </row>
    <row r="533" spans="1:9">
      <c r="A533" s="171">
        <f>+Crudos!A542</f>
        <v>43063</v>
      </c>
      <c r="B533" s="171">
        <f>+Crudos!B542</f>
        <v>43066</v>
      </c>
      <c r="C533" s="76" t="s">
        <v>177</v>
      </c>
      <c r="D533" s="167">
        <v>47.66</v>
      </c>
      <c r="E533" s="59">
        <f t="shared" si="177"/>
        <v>9.0553999999999988</v>
      </c>
      <c r="F533" s="91">
        <v>177</v>
      </c>
      <c r="G533" s="88">
        <f t="shared" si="176"/>
        <v>56.715399999999995</v>
      </c>
      <c r="H533" s="92"/>
      <c r="I533" s="59"/>
    </row>
    <row r="534" spans="1:9">
      <c r="A534" s="171">
        <f>+Crudos!A543</f>
        <v>43067</v>
      </c>
      <c r="B534" s="171">
        <f>+Crudos!B543</f>
        <v>43069</v>
      </c>
      <c r="C534" s="76" t="s">
        <v>177</v>
      </c>
      <c r="D534" s="167">
        <v>47.66</v>
      </c>
      <c r="E534" s="59">
        <f t="shared" si="177"/>
        <v>9.0553999999999988</v>
      </c>
      <c r="F534" s="91">
        <v>177</v>
      </c>
      <c r="G534" s="88">
        <f t="shared" ref="G534:G539" si="178">+D534+E534</f>
        <v>56.715399999999995</v>
      </c>
      <c r="H534" s="92"/>
      <c r="I534" s="59"/>
    </row>
    <row r="535" spans="1:9">
      <c r="A535" s="171">
        <f>+Crudos!A544</f>
        <v>43070</v>
      </c>
      <c r="B535" s="171">
        <f>+Crudos!B544</f>
        <v>43073</v>
      </c>
      <c r="C535" s="76" t="s">
        <v>177</v>
      </c>
      <c r="D535" s="167">
        <v>47.35</v>
      </c>
      <c r="E535" s="59">
        <f t="shared" si="177"/>
        <v>8.9965000000000011</v>
      </c>
      <c r="F535" s="91">
        <v>177</v>
      </c>
      <c r="G535" s="88">
        <f t="shared" si="178"/>
        <v>56.346500000000006</v>
      </c>
      <c r="H535" s="92"/>
      <c r="I535" s="59"/>
    </row>
    <row r="536" spans="1:9">
      <c r="A536" s="171">
        <f>+Crudos!A545</f>
        <v>43074</v>
      </c>
      <c r="B536" s="171">
        <f>+Crudos!B545</f>
        <v>43076</v>
      </c>
      <c r="C536" s="76" t="s">
        <v>177</v>
      </c>
      <c r="D536" s="167">
        <v>48.27</v>
      </c>
      <c r="E536" s="59">
        <f t="shared" si="177"/>
        <v>9.1713000000000005</v>
      </c>
      <c r="F536" s="91">
        <v>177</v>
      </c>
      <c r="G536" s="88">
        <f t="shared" si="178"/>
        <v>57.441300000000005</v>
      </c>
      <c r="H536" s="92"/>
      <c r="I536" s="59"/>
    </row>
    <row r="537" spans="1:9">
      <c r="A537" s="171">
        <f>+Crudos!A546</f>
        <v>43077</v>
      </c>
      <c r="B537" s="171">
        <f>+Crudos!B546</f>
        <v>43080</v>
      </c>
      <c r="C537" s="76" t="s">
        <v>177</v>
      </c>
      <c r="D537" s="167">
        <v>45.15</v>
      </c>
      <c r="E537" s="59">
        <f t="shared" si="177"/>
        <v>8.5785</v>
      </c>
      <c r="F537" s="91">
        <v>177</v>
      </c>
      <c r="G537" s="88">
        <f t="shared" si="178"/>
        <v>53.728499999999997</v>
      </c>
      <c r="H537" s="92"/>
      <c r="I537" s="59"/>
    </row>
    <row r="538" spans="1:9">
      <c r="A538" s="171">
        <f>+Crudos!A547</f>
        <v>43081</v>
      </c>
      <c r="B538" s="171">
        <f>+Crudos!B547</f>
        <v>43083</v>
      </c>
      <c r="C538" s="76" t="s">
        <v>177</v>
      </c>
      <c r="D538" s="167">
        <v>46.58</v>
      </c>
      <c r="E538" s="59">
        <f t="shared" ref="E538:E545" si="179">+D538*19%</f>
        <v>8.8501999999999992</v>
      </c>
      <c r="F538" s="91">
        <v>177</v>
      </c>
      <c r="G538" s="88">
        <f t="shared" si="178"/>
        <v>55.430199999999999</v>
      </c>
      <c r="H538" s="92"/>
      <c r="I538" s="59"/>
    </row>
    <row r="539" spans="1:9">
      <c r="A539" s="171">
        <f>+Crudos!A548</f>
        <v>43084</v>
      </c>
      <c r="B539" s="171">
        <f>+Crudos!B548</f>
        <v>43087</v>
      </c>
      <c r="C539" s="76" t="s">
        <v>177</v>
      </c>
      <c r="D539" s="167">
        <v>45.68</v>
      </c>
      <c r="E539" s="59">
        <f t="shared" si="179"/>
        <v>8.6791999999999998</v>
      </c>
      <c r="F539" s="91">
        <v>177</v>
      </c>
      <c r="G539" s="88">
        <f t="shared" si="178"/>
        <v>54.359200000000001</v>
      </c>
      <c r="H539" s="92"/>
      <c r="I539" s="59"/>
    </row>
    <row r="540" spans="1:9">
      <c r="A540" s="171">
        <f>+Crudos!A549</f>
        <v>43088</v>
      </c>
      <c r="B540" s="171">
        <f>+Crudos!B549</f>
        <v>43090</v>
      </c>
      <c r="C540" s="76" t="s">
        <v>177</v>
      </c>
      <c r="D540" s="167">
        <v>46.1</v>
      </c>
      <c r="E540" s="59">
        <f t="shared" si="179"/>
        <v>8.7590000000000003</v>
      </c>
      <c r="F540" s="91">
        <v>177</v>
      </c>
      <c r="G540" s="88">
        <f t="shared" ref="G540:G545" si="180">+D540+E540</f>
        <v>54.859000000000002</v>
      </c>
      <c r="H540" s="92"/>
      <c r="I540" s="59"/>
    </row>
    <row r="541" spans="1:9">
      <c r="A541" s="171">
        <f>+Crudos!A550</f>
        <v>43091</v>
      </c>
      <c r="B541" s="171">
        <f>+Crudos!B550</f>
        <v>43095</v>
      </c>
      <c r="C541" s="76" t="s">
        <v>177</v>
      </c>
      <c r="D541" s="167">
        <v>47.85</v>
      </c>
      <c r="E541" s="59">
        <f t="shared" si="179"/>
        <v>9.0914999999999999</v>
      </c>
      <c r="F541" s="91">
        <v>177</v>
      </c>
      <c r="G541" s="88">
        <f t="shared" si="180"/>
        <v>56.941500000000005</v>
      </c>
      <c r="H541" s="92"/>
      <c r="I541" s="59"/>
    </row>
    <row r="542" spans="1:9">
      <c r="A542" s="171">
        <f>+Crudos!A551</f>
        <v>43096</v>
      </c>
      <c r="B542" s="171">
        <f>+Crudos!B551</f>
        <v>43097</v>
      </c>
      <c r="C542" s="76" t="s">
        <v>177</v>
      </c>
      <c r="D542" s="167">
        <v>47.69</v>
      </c>
      <c r="E542" s="59">
        <f t="shared" si="179"/>
        <v>9.0610999999999997</v>
      </c>
      <c r="F542" s="91">
        <v>177</v>
      </c>
      <c r="G542" s="88">
        <f t="shared" si="180"/>
        <v>56.751099999999994</v>
      </c>
      <c r="H542" s="92"/>
      <c r="I542" s="59"/>
    </row>
    <row r="543" spans="1:9">
      <c r="A543" s="171">
        <f>+Crudos!A552</f>
        <v>43098</v>
      </c>
      <c r="B543" s="171">
        <f>+Crudos!B552</f>
        <v>43100</v>
      </c>
      <c r="C543" s="76" t="s">
        <v>177</v>
      </c>
      <c r="D543" s="167">
        <v>48.62</v>
      </c>
      <c r="E543" s="59">
        <f t="shared" si="179"/>
        <v>9.2378</v>
      </c>
      <c r="F543" s="91">
        <v>177</v>
      </c>
      <c r="G543" s="88">
        <f t="shared" si="180"/>
        <v>57.857799999999997</v>
      </c>
      <c r="H543" s="92"/>
      <c r="I543" s="59"/>
    </row>
    <row r="544" spans="1:9">
      <c r="A544" s="171">
        <f>+Crudos!A553</f>
        <v>43101</v>
      </c>
      <c r="B544" s="171">
        <f>+Crudos!B553</f>
        <v>43102</v>
      </c>
      <c r="C544" s="76" t="s">
        <v>177</v>
      </c>
      <c r="D544" s="167">
        <v>48.62</v>
      </c>
      <c r="E544" s="59">
        <f t="shared" si="179"/>
        <v>9.2378</v>
      </c>
      <c r="F544" s="91">
        <v>177</v>
      </c>
      <c r="G544" s="88">
        <f t="shared" si="180"/>
        <v>57.857799999999997</v>
      </c>
      <c r="H544" s="92"/>
      <c r="I544" s="59"/>
    </row>
    <row r="545" spans="1:9">
      <c r="A545" s="171">
        <f>+Crudos!A554</f>
        <v>43103</v>
      </c>
      <c r="B545" s="171">
        <f>+Crudos!B554</f>
        <v>43104</v>
      </c>
      <c r="C545" s="76" t="s">
        <v>177</v>
      </c>
      <c r="D545" s="167">
        <v>49.15</v>
      </c>
      <c r="E545" s="59">
        <f t="shared" si="179"/>
        <v>9.3384999999999998</v>
      </c>
      <c r="F545" s="91">
        <v>177</v>
      </c>
      <c r="G545" s="88">
        <f t="shared" si="180"/>
        <v>58.488500000000002</v>
      </c>
      <c r="H545" s="92"/>
      <c r="I545" s="59"/>
    </row>
    <row r="546" spans="1:9">
      <c r="A546" s="171">
        <f>+Crudos!A555</f>
        <v>43105</v>
      </c>
      <c r="B546" s="171">
        <f>+Crudos!B555</f>
        <v>43109</v>
      </c>
      <c r="C546" s="76" t="s">
        <v>177</v>
      </c>
      <c r="D546" s="167">
        <v>49.52</v>
      </c>
      <c r="E546" s="59">
        <f t="shared" ref="E546:E552" si="181">+D546*19%</f>
        <v>9.4088000000000012</v>
      </c>
      <c r="F546" s="91">
        <v>177</v>
      </c>
      <c r="G546" s="88">
        <f t="shared" ref="G546:G551" si="182">+D546+E546</f>
        <v>58.928800000000003</v>
      </c>
      <c r="H546" s="92"/>
      <c r="I546" s="59"/>
    </row>
    <row r="547" spans="1:9">
      <c r="A547" s="171">
        <f>+Crudos!A556</f>
        <v>43110</v>
      </c>
      <c r="B547" s="171">
        <f>+Crudos!B556</f>
        <v>43111</v>
      </c>
      <c r="C547" s="76" t="s">
        <v>177</v>
      </c>
      <c r="D547" s="167">
        <v>49.07</v>
      </c>
      <c r="E547" s="59">
        <f t="shared" si="181"/>
        <v>9.3232999999999997</v>
      </c>
      <c r="F547" s="91">
        <v>177</v>
      </c>
      <c r="G547" s="88">
        <f t="shared" si="182"/>
        <v>58.393299999999996</v>
      </c>
      <c r="H547" s="92"/>
      <c r="I547" s="59"/>
    </row>
    <row r="548" spans="1:9">
      <c r="A548" s="171">
        <f>+Crudos!A557</f>
        <v>43112</v>
      </c>
      <c r="B548" s="171">
        <f>+Crudos!B557</f>
        <v>43115</v>
      </c>
      <c r="C548" s="76" t="s">
        <v>177</v>
      </c>
      <c r="D548" s="167">
        <v>49.7</v>
      </c>
      <c r="E548" s="59">
        <f t="shared" si="181"/>
        <v>9.4430000000000014</v>
      </c>
      <c r="F548" s="91">
        <v>177</v>
      </c>
      <c r="G548" s="88">
        <f t="shared" si="182"/>
        <v>59.143000000000001</v>
      </c>
      <c r="H548" s="92"/>
      <c r="I548" s="59"/>
    </row>
    <row r="549" spans="1:9">
      <c r="A549" s="171">
        <f>+Crudos!A558</f>
        <v>43116</v>
      </c>
      <c r="B549" s="171">
        <f>+Crudos!B558</f>
        <v>43118</v>
      </c>
      <c r="C549" s="76" t="s">
        <v>177</v>
      </c>
      <c r="D549" s="167">
        <v>50.5</v>
      </c>
      <c r="E549" s="59">
        <f t="shared" si="181"/>
        <v>9.5950000000000006</v>
      </c>
      <c r="F549" s="91">
        <v>177</v>
      </c>
      <c r="G549" s="88">
        <f t="shared" si="182"/>
        <v>60.094999999999999</v>
      </c>
      <c r="H549" s="92"/>
      <c r="I549" s="59"/>
    </row>
    <row r="550" spans="1:9">
      <c r="A550" s="171">
        <f>+Crudos!A559</f>
        <v>43119</v>
      </c>
      <c r="B550" s="171">
        <f>+Crudos!B559</f>
        <v>43122</v>
      </c>
      <c r="C550" s="76" t="s">
        <v>177</v>
      </c>
      <c r="D550" s="167">
        <v>49.6</v>
      </c>
      <c r="E550" s="59">
        <f t="shared" si="181"/>
        <v>9.4240000000000013</v>
      </c>
      <c r="F550" s="91">
        <v>177</v>
      </c>
      <c r="G550" s="88">
        <f t="shared" si="182"/>
        <v>59.024000000000001</v>
      </c>
      <c r="H550" s="92"/>
      <c r="I550" s="59"/>
    </row>
    <row r="551" spans="1:9">
      <c r="A551" s="171">
        <f>+Crudos!A560</f>
        <v>43123</v>
      </c>
      <c r="B551" s="171">
        <f>+Crudos!B560</f>
        <v>43125</v>
      </c>
      <c r="C551" s="76" t="s">
        <v>177</v>
      </c>
      <c r="D551" s="167">
        <v>49.56</v>
      </c>
      <c r="E551" s="59">
        <f t="shared" si="181"/>
        <v>9.4164000000000012</v>
      </c>
      <c r="F551" s="91">
        <v>177</v>
      </c>
      <c r="G551" s="88">
        <f t="shared" si="182"/>
        <v>58.976400000000005</v>
      </c>
      <c r="H551" s="92"/>
      <c r="I551" s="59"/>
    </row>
    <row r="552" spans="1:9">
      <c r="A552" s="171">
        <f>+Crudos!A561</f>
        <v>43126</v>
      </c>
      <c r="B552" s="171">
        <f>+Crudos!B561</f>
        <v>43129</v>
      </c>
      <c r="C552" s="76" t="s">
        <v>177</v>
      </c>
      <c r="D552" s="167">
        <v>50.1</v>
      </c>
      <c r="E552" s="59">
        <f t="shared" si="181"/>
        <v>9.5190000000000001</v>
      </c>
      <c r="F552" s="91">
        <v>177</v>
      </c>
      <c r="G552" s="88">
        <f t="shared" ref="G552:G557" si="183">+D552+E552</f>
        <v>59.619</v>
      </c>
      <c r="H552" s="92"/>
      <c r="I552" s="59"/>
    </row>
    <row r="553" spans="1:9">
      <c r="A553" s="171">
        <f>+Crudos!A562</f>
        <v>43130</v>
      </c>
      <c r="B553" s="171">
        <f>+Crudos!B562</f>
        <v>43132</v>
      </c>
      <c r="C553" s="76" t="s">
        <v>177</v>
      </c>
      <c r="D553" s="167">
        <v>50.8</v>
      </c>
      <c r="E553" s="59">
        <f t="shared" ref="E553:E559" si="184">+D553*19%</f>
        <v>9.6519999999999992</v>
      </c>
      <c r="F553" s="93">
        <v>186</v>
      </c>
      <c r="G553" s="88">
        <f t="shared" si="183"/>
        <v>60.451999999999998</v>
      </c>
      <c r="H553" s="92"/>
      <c r="I553" s="59"/>
    </row>
    <row r="554" spans="1:9">
      <c r="A554" s="171">
        <f>+Crudos!A563</f>
        <v>43133</v>
      </c>
      <c r="B554" s="171">
        <f>+Crudos!B563</f>
        <v>43136</v>
      </c>
      <c r="C554" s="76" t="s">
        <v>177</v>
      </c>
      <c r="D554" s="167">
        <v>50.39</v>
      </c>
      <c r="E554" s="59">
        <f t="shared" si="184"/>
        <v>9.5740999999999996</v>
      </c>
      <c r="F554" s="91">
        <v>186</v>
      </c>
      <c r="G554" s="88">
        <f t="shared" si="183"/>
        <v>59.964100000000002</v>
      </c>
      <c r="H554" s="92"/>
      <c r="I554" s="59"/>
    </row>
    <row r="555" spans="1:9">
      <c r="A555" s="171">
        <f>+Crudos!A564</f>
        <v>43137</v>
      </c>
      <c r="B555" s="171">
        <f>+Crudos!B564</f>
        <v>43139</v>
      </c>
      <c r="C555" s="76" t="s">
        <v>177</v>
      </c>
      <c r="D555" s="167">
        <v>49.25</v>
      </c>
      <c r="E555" s="59">
        <f t="shared" si="184"/>
        <v>9.3574999999999999</v>
      </c>
      <c r="F555" s="91">
        <v>186</v>
      </c>
      <c r="G555" s="88">
        <f t="shared" si="183"/>
        <v>58.607500000000002</v>
      </c>
      <c r="H555" s="92"/>
      <c r="I555" s="59"/>
    </row>
    <row r="556" spans="1:9">
      <c r="A556" s="171">
        <f>+Crudos!A565</f>
        <v>43140</v>
      </c>
      <c r="B556" s="171">
        <f>+Crudos!B565</f>
        <v>43143</v>
      </c>
      <c r="C556" s="76" t="s">
        <v>177</v>
      </c>
      <c r="D556" s="167">
        <v>46.66</v>
      </c>
      <c r="E556" s="59">
        <f t="shared" si="184"/>
        <v>8.8653999999999993</v>
      </c>
      <c r="F556" s="91">
        <v>186</v>
      </c>
      <c r="G556" s="88">
        <f t="shared" si="183"/>
        <v>55.525399999999998</v>
      </c>
      <c r="H556" s="92"/>
      <c r="I556" s="59"/>
    </row>
    <row r="557" spans="1:9">
      <c r="A557" s="171">
        <f>+Crudos!A566</f>
        <v>43144</v>
      </c>
      <c r="B557" s="171">
        <f>+Crudos!B566</f>
        <v>43146</v>
      </c>
      <c r="C557" s="76" t="s">
        <v>177</v>
      </c>
      <c r="D557" s="167">
        <v>44.31</v>
      </c>
      <c r="E557" s="59">
        <f t="shared" si="184"/>
        <v>8.4189000000000007</v>
      </c>
      <c r="F557" s="91">
        <v>186</v>
      </c>
      <c r="G557" s="88">
        <f t="shared" si="183"/>
        <v>52.728900000000003</v>
      </c>
      <c r="H557" s="92"/>
      <c r="I557" s="59"/>
    </row>
    <row r="558" spans="1:9">
      <c r="A558" s="171">
        <f>+Crudos!A567</f>
        <v>43147</v>
      </c>
      <c r="B558" s="171">
        <f>+Crudos!B567</f>
        <v>43150</v>
      </c>
      <c r="C558" s="76" t="s">
        <v>177</v>
      </c>
      <c r="D558" s="167">
        <v>46.5</v>
      </c>
      <c r="E558" s="59">
        <f t="shared" si="184"/>
        <v>8.8350000000000009</v>
      </c>
      <c r="F558" s="91">
        <v>186</v>
      </c>
      <c r="G558" s="88">
        <f t="shared" ref="G558:G563" si="185">+D558+E558</f>
        <v>55.335000000000001</v>
      </c>
      <c r="H558" s="92"/>
      <c r="I558" s="59"/>
    </row>
    <row r="559" spans="1:9">
      <c r="A559" s="171">
        <f>+Crudos!A568</f>
        <v>43151</v>
      </c>
      <c r="B559" s="171">
        <f>+Crudos!B568</f>
        <v>43153</v>
      </c>
      <c r="C559" s="76" t="s">
        <v>177</v>
      </c>
      <c r="D559" s="167">
        <v>47.18</v>
      </c>
      <c r="E559" s="59">
        <f t="shared" si="184"/>
        <v>8.9641999999999999</v>
      </c>
      <c r="F559" s="91">
        <v>186</v>
      </c>
      <c r="G559" s="88">
        <f t="shared" si="185"/>
        <v>56.144199999999998</v>
      </c>
      <c r="H559" s="92"/>
      <c r="I559" s="59"/>
    </row>
    <row r="560" spans="1:9">
      <c r="A560" s="171">
        <f>+Crudos!A569</f>
        <v>43154</v>
      </c>
      <c r="B560" s="171">
        <f>+Crudos!B569</f>
        <v>43157</v>
      </c>
      <c r="C560" s="76" t="s">
        <v>177</v>
      </c>
      <c r="D560" s="167">
        <v>47.09</v>
      </c>
      <c r="E560" s="59">
        <f t="shared" ref="E560:E566" si="186">+D560*19%</f>
        <v>8.9471000000000007</v>
      </c>
      <c r="F560" s="91">
        <v>186</v>
      </c>
      <c r="G560" s="88">
        <f t="shared" si="185"/>
        <v>56.037100000000002</v>
      </c>
      <c r="H560" s="92"/>
      <c r="I560" s="59"/>
    </row>
    <row r="561" spans="1:9">
      <c r="A561" s="171">
        <f>+Crudos!A570</f>
        <v>43158</v>
      </c>
      <c r="B561" s="171">
        <f>+Crudos!B570</f>
        <v>43160</v>
      </c>
      <c r="C561" s="76" t="s">
        <v>177</v>
      </c>
      <c r="D561" s="167">
        <v>48.02</v>
      </c>
      <c r="E561" s="59">
        <f t="shared" si="186"/>
        <v>9.123800000000001</v>
      </c>
      <c r="F561" s="91">
        <v>186</v>
      </c>
      <c r="G561" s="88">
        <f t="shared" si="185"/>
        <v>57.143800000000006</v>
      </c>
      <c r="H561" s="92"/>
      <c r="I561" s="59"/>
    </row>
    <row r="562" spans="1:9">
      <c r="A562" s="171">
        <f>+Crudos!A571</f>
        <v>43161</v>
      </c>
      <c r="B562" s="171">
        <f>+Crudos!B571</f>
        <v>43164</v>
      </c>
      <c r="C562" s="76" t="s">
        <v>177</v>
      </c>
      <c r="D562" s="167">
        <v>45.96</v>
      </c>
      <c r="E562" s="59">
        <f t="shared" si="186"/>
        <v>8.7324000000000002</v>
      </c>
      <c r="F562" s="91">
        <v>186</v>
      </c>
      <c r="G562" s="88">
        <f t="shared" si="185"/>
        <v>54.692399999999999</v>
      </c>
      <c r="H562" s="92"/>
      <c r="I562" s="59"/>
    </row>
    <row r="563" spans="1:9">
      <c r="A563" s="171">
        <f>+Crudos!A572</f>
        <v>43165</v>
      </c>
      <c r="B563" s="171">
        <f>+Crudos!B572</f>
        <v>43167</v>
      </c>
      <c r="C563" s="76" t="s">
        <v>177</v>
      </c>
      <c r="D563" s="167">
        <v>46.2</v>
      </c>
      <c r="E563" s="59">
        <f t="shared" si="186"/>
        <v>8.7780000000000005</v>
      </c>
      <c r="F563" s="91">
        <v>186</v>
      </c>
      <c r="G563" s="88">
        <f t="shared" si="185"/>
        <v>54.978000000000002</v>
      </c>
      <c r="H563" s="92"/>
      <c r="I563" s="59"/>
    </row>
    <row r="564" spans="1:9">
      <c r="A564" s="171">
        <f>+Crudos!A573</f>
        <v>43168</v>
      </c>
      <c r="B564" s="171">
        <f>+Crudos!B573</f>
        <v>43171</v>
      </c>
      <c r="C564" s="76" t="s">
        <v>177</v>
      </c>
      <c r="D564" s="167">
        <v>46.35</v>
      </c>
      <c r="E564" s="59">
        <f t="shared" si="186"/>
        <v>8.8064999999999998</v>
      </c>
      <c r="F564" s="91">
        <v>186</v>
      </c>
      <c r="G564" s="88">
        <f t="shared" ref="G564:G569" si="187">+D564+E564</f>
        <v>55.156500000000001</v>
      </c>
      <c r="H564" s="92"/>
      <c r="I564" s="59"/>
    </row>
    <row r="565" spans="1:9">
      <c r="A565" s="171">
        <f>+Crudos!A574</f>
        <v>43172</v>
      </c>
      <c r="B565" s="171">
        <f>+Crudos!B574</f>
        <v>43174</v>
      </c>
      <c r="C565" s="76" t="s">
        <v>177</v>
      </c>
      <c r="D565" s="167">
        <v>47.41</v>
      </c>
      <c r="E565" s="59">
        <f t="shared" si="186"/>
        <v>9.0078999999999994</v>
      </c>
      <c r="F565" s="91">
        <v>186</v>
      </c>
      <c r="G565" s="88">
        <f t="shared" si="187"/>
        <v>56.417899999999996</v>
      </c>
      <c r="H565" s="92"/>
      <c r="I565" s="59"/>
    </row>
    <row r="566" spans="1:9">
      <c r="A566" s="171">
        <f>+Crudos!A575</f>
        <v>43175</v>
      </c>
      <c r="B566" s="171">
        <f>+Crudos!B575</f>
        <v>43179</v>
      </c>
      <c r="C566" s="76" t="s">
        <v>177</v>
      </c>
      <c r="D566" s="167">
        <v>46.8</v>
      </c>
      <c r="E566" s="59">
        <f t="shared" si="186"/>
        <v>8.8919999999999995</v>
      </c>
      <c r="F566" s="91">
        <v>186</v>
      </c>
      <c r="G566" s="88">
        <f t="shared" si="187"/>
        <v>55.691999999999993</v>
      </c>
      <c r="H566" s="92"/>
      <c r="I566" s="59"/>
    </row>
    <row r="567" spans="1:9">
      <c r="A567" s="171">
        <f>+Crudos!A576</f>
        <v>43180</v>
      </c>
      <c r="B567" s="171">
        <f>+Crudos!B576</f>
        <v>43181</v>
      </c>
      <c r="C567" s="76" t="s">
        <v>177</v>
      </c>
      <c r="D567" s="167">
        <v>47.05</v>
      </c>
      <c r="E567" s="59">
        <f t="shared" ref="E567:E572" si="188">+D567*19%</f>
        <v>8.9394999999999989</v>
      </c>
      <c r="F567" s="91">
        <v>186</v>
      </c>
      <c r="G567" s="88">
        <f t="shared" si="187"/>
        <v>55.989499999999992</v>
      </c>
      <c r="H567" s="92"/>
      <c r="I567" s="59"/>
    </row>
    <row r="568" spans="1:9">
      <c r="A568" s="171">
        <f>+Crudos!A577</f>
        <v>43182</v>
      </c>
      <c r="B568" s="171">
        <f>+Crudos!B577</f>
        <v>43185</v>
      </c>
      <c r="C568" s="76" t="s">
        <v>177</v>
      </c>
      <c r="D568" s="167">
        <v>48.9</v>
      </c>
      <c r="E568" s="59">
        <f t="shared" si="188"/>
        <v>9.2910000000000004</v>
      </c>
      <c r="F568" s="91">
        <v>186</v>
      </c>
      <c r="G568" s="88">
        <f t="shared" si="187"/>
        <v>58.191000000000003</v>
      </c>
      <c r="H568" s="92"/>
      <c r="I568" s="59"/>
    </row>
    <row r="569" spans="1:9">
      <c r="A569" s="171">
        <f>+Crudos!A578</f>
        <v>43186</v>
      </c>
      <c r="B569" s="171">
        <f>+Crudos!B578</f>
        <v>43187</v>
      </c>
      <c r="C569" s="76" t="s">
        <v>177</v>
      </c>
      <c r="D569" s="167">
        <v>49.3</v>
      </c>
      <c r="E569" s="59">
        <f t="shared" si="188"/>
        <v>9.3669999999999991</v>
      </c>
      <c r="F569" s="91">
        <v>186</v>
      </c>
      <c r="G569" s="88">
        <f t="shared" si="187"/>
        <v>58.666999999999994</v>
      </c>
      <c r="H569" s="92"/>
      <c r="I569" s="59"/>
    </row>
    <row r="570" spans="1:9">
      <c r="A570" s="171">
        <f>+Crudos!A579</f>
        <v>43188</v>
      </c>
      <c r="B570" s="171">
        <f>+Crudos!B579</f>
        <v>43190</v>
      </c>
      <c r="C570" s="76" t="s">
        <v>177</v>
      </c>
      <c r="D570" s="167">
        <v>48.5</v>
      </c>
      <c r="E570" s="59">
        <f t="shared" si="188"/>
        <v>9.2149999999999999</v>
      </c>
      <c r="F570" s="91">
        <v>186</v>
      </c>
      <c r="G570" s="88">
        <f t="shared" ref="G570:G575" si="189">+D570+E570</f>
        <v>57.715000000000003</v>
      </c>
      <c r="H570" s="92"/>
      <c r="I570" s="59"/>
    </row>
    <row r="571" spans="1:9">
      <c r="A571" s="171">
        <f>+Crudos!A580</f>
        <v>43191</v>
      </c>
      <c r="B571" s="171">
        <f>+Crudos!B580</f>
        <v>43192</v>
      </c>
      <c r="C571" s="76" t="s">
        <v>177</v>
      </c>
      <c r="D571" s="167">
        <v>48.5</v>
      </c>
      <c r="E571" s="59">
        <f t="shared" si="188"/>
        <v>9.2149999999999999</v>
      </c>
      <c r="F571" s="91">
        <v>186</v>
      </c>
      <c r="G571" s="88">
        <f t="shared" si="189"/>
        <v>57.715000000000003</v>
      </c>
      <c r="H571" s="92"/>
      <c r="I571" s="59"/>
    </row>
    <row r="572" spans="1:9">
      <c r="A572" s="171">
        <f>+Crudos!A581</f>
        <v>43193</v>
      </c>
      <c r="B572" s="171">
        <f>+Crudos!B581</f>
        <v>43195</v>
      </c>
      <c r="C572" s="76" t="s">
        <v>177</v>
      </c>
      <c r="D572" s="167">
        <v>47.76</v>
      </c>
      <c r="E572" s="59">
        <f t="shared" si="188"/>
        <v>9.0743999999999989</v>
      </c>
      <c r="F572" s="91">
        <v>186</v>
      </c>
      <c r="G572" s="88">
        <f t="shared" si="189"/>
        <v>56.834399999999995</v>
      </c>
      <c r="H572" s="92"/>
      <c r="I572" s="59"/>
    </row>
    <row r="573" spans="1:9">
      <c r="A573" s="171">
        <f>+Crudos!A582</f>
        <v>43196</v>
      </c>
      <c r="B573" s="171">
        <f>+Crudos!B582</f>
        <v>43199</v>
      </c>
      <c r="C573" s="76" t="s">
        <v>177</v>
      </c>
      <c r="D573" s="167">
        <v>47.72</v>
      </c>
      <c r="E573" s="59">
        <f t="shared" ref="E573:E579" si="190">+D573*19%</f>
        <v>9.0668000000000006</v>
      </c>
      <c r="F573" s="91">
        <v>186</v>
      </c>
      <c r="G573" s="88">
        <f t="shared" si="189"/>
        <v>56.786799999999999</v>
      </c>
      <c r="H573" s="92"/>
      <c r="I573" s="59"/>
    </row>
    <row r="574" spans="1:9">
      <c r="A574" s="171">
        <f>+Crudos!A583</f>
        <v>43200</v>
      </c>
      <c r="B574" s="171">
        <f>+Crudos!B583</f>
        <v>43202</v>
      </c>
      <c r="C574" s="76" t="s">
        <v>177</v>
      </c>
      <c r="D574" s="167">
        <v>47.6</v>
      </c>
      <c r="E574" s="59">
        <f t="shared" si="190"/>
        <v>9.0440000000000005</v>
      </c>
      <c r="F574" s="91">
        <v>186</v>
      </c>
      <c r="G574" s="88">
        <f t="shared" si="189"/>
        <v>56.644000000000005</v>
      </c>
      <c r="H574" s="92"/>
      <c r="I574" s="59"/>
    </row>
    <row r="575" spans="1:9">
      <c r="A575" s="171">
        <f>+Crudos!A584</f>
        <v>43203</v>
      </c>
      <c r="B575" s="171">
        <f>+Crudos!B584</f>
        <v>43206</v>
      </c>
      <c r="C575" s="76" t="s">
        <v>177</v>
      </c>
      <c r="D575" s="167">
        <v>50.65</v>
      </c>
      <c r="E575" s="59">
        <f t="shared" si="190"/>
        <v>9.6234999999999999</v>
      </c>
      <c r="F575" s="91">
        <v>186</v>
      </c>
      <c r="G575" s="88">
        <f t="shared" si="189"/>
        <v>60.273499999999999</v>
      </c>
      <c r="H575" s="92"/>
      <c r="I575" s="59"/>
    </row>
    <row r="576" spans="1:9">
      <c r="A576" s="171">
        <f>+Crudos!A585</f>
        <v>43207</v>
      </c>
      <c r="B576" s="171">
        <f>+Crudos!B585</f>
        <v>43209</v>
      </c>
      <c r="C576" s="76" t="s">
        <v>177</v>
      </c>
      <c r="D576" s="167">
        <v>51.1</v>
      </c>
      <c r="E576" s="59">
        <f t="shared" si="190"/>
        <v>9.7089999999999996</v>
      </c>
      <c r="F576" s="91">
        <v>186</v>
      </c>
      <c r="G576" s="88">
        <f t="shared" ref="G576:G581" si="191">+D576+E576</f>
        <v>60.808999999999997</v>
      </c>
      <c r="H576" s="92"/>
      <c r="I576" s="59"/>
    </row>
    <row r="577" spans="1:9">
      <c r="A577" s="171">
        <f>+Crudos!A586</f>
        <v>43210</v>
      </c>
      <c r="B577" s="171">
        <f>+Crudos!B586</f>
        <v>43213</v>
      </c>
      <c r="C577" s="76" t="s">
        <v>177</v>
      </c>
      <c r="D577" s="167">
        <v>51.66</v>
      </c>
      <c r="E577" s="59">
        <f t="shared" si="190"/>
        <v>9.8154000000000003</v>
      </c>
      <c r="F577" s="91">
        <v>186</v>
      </c>
      <c r="G577" s="88">
        <f t="shared" si="191"/>
        <v>61.475399999999993</v>
      </c>
      <c r="H577" s="92"/>
      <c r="I577" s="59"/>
    </row>
    <row r="578" spans="1:9">
      <c r="A578" s="171">
        <f>+Crudos!A587</f>
        <v>43214</v>
      </c>
      <c r="B578" s="171">
        <f>+Crudos!B587</f>
        <v>43216</v>
      </c>
      <c r="C578" s="76" t="s">
        <v>177</v>
      </c>
      <c r="D578" s="167">
        <v>52.07</v>
      </c>
      <c r="E578" s="59">
        <f t="shared" si="190"/>
        <v>9.8933</v>
      </c>
      <c r="F578" s="91">
        <v>186</v>
      </c>
      <c r="G578" s="88">
        <f t="shared" si="191"/>
        <v>61.963300000000004</v>
      </c>
      <c r="H578" s="92"/>
      <c r="I578" s="59"/>
    </row>
    <row r="579" spans="1:9">
      <c r="A579" s="171">
        <f>+Crudos!A588</f>
        <v>43217</v>
      </c>
      <c r="B579" s="171">
        <f>+Crudos!B588</f>
        <v>43220</v>
      </c>
      <c r="C579" s="76" t="s">
        <v>177</v>
      </c>
      <c r="D579" s="167">
        <v>52.29</v>
      </c>
      <c r="E579" s="59">
        <f t="shared" si="190"/>
        <v>9.9351000000000003</v>
      </c>
      <c r="F579" s="91">
        <v>186</v>
      </c>
      <c r="G579" s="88">
        <f t="shared" si="191"/>
        <v>62.225099999999998</v>
      </c>
      <c r="H579" s="92"/>
      <c r="I579" s="59"/>
    </row>
    <row r="580" spans="1:9">
      <c r="A580" s="171">
        <f>+Crudos!A589</f>
        <v>43221</v>
      </c>
      <c r="B580" s="171">
        <f>+Crudos!B589</f>
        <v>43223</v>
      </c>
      <c r="C580" s="76" t="s">
        <v>177</v>
      </c>
      <c r="D580" s="167">
        <v>53.39</v>
      </c>
      <c r="E580" s="59">
        <f t="shared" ref="E580:E586" si="192">+D580*19%</f>
        <v>10.1441</v>
      </c>
      <c r="F580" s="91">
        <v>186</v>
      </c>
      <c r="G580" s="88">
        <f t="shared" si="191"/>
        <v>63.534100000000002</v>
      </c>
      <c r="H580" s="92"/>
      <c r="I580" s="59"/>
    </row>
    <row r="581" spans="1:9">
      <c r="A581" s="171">
        <f>+Crudos!A590</f>
        <v>43224</v>
      </c>
      <c r="B581" s="171">
        <f>+Crudos!B590</f>
        <v>43227</v>
      </c>
      <c r="C581" s="76" t="s">
        <v>177</v>
      </c>
      <c r="D581" s="167">
        <v>53.78</v>
      </c>
      <c r="E581" s="59">
        <f t="shared" si="192"/>
        <v>10.2182</v>
      </c>
      <c r="F581" s="91">
        <v>186</v>
      </c>
      <c r="G581" s="88">
        <f t="shared" si="191"/>
        <v>63.998199999999997</v>
      </c>
      <c r="H581" s="92"/>
      <c r="I581" s="59"/>
    </row>
    <row r="582" spans="1:9">
      <c r="A582" s="171">
        <f>+Crudos!A591</f>
        <v>43228</v>
      </c>
      <c r="B582" s="171">
        <f>+Crudos!B591</f>
        <v>43230</v>
      </c>
      <c r="C582" s="76" t="s">
        <v>177</v>
      </c>
      <c r="D582" s="167">
        <v>54.88</v>
      </c>
      <c r="E582" s="59">
        <f t="shared" si="192"/>
        <v>10.427200000000001</v>
      </c>
      <c r="F582" s="91">
        <v>186</v>
      </c>
      <c r="G582" s="88">
        <f t="shared" ref="G582:G587" si="193">+D582+E582</f>
        <v>65.307200000000009</v>
      </c>
      <c r="H582" s="92"/>
      <c r="I582" s="59"/>
    </row>
    <row r="583" spans="1:9">
      <c r="A583" s="171">
        <f>+Crudos!A592</f>
        <v>43231</v>
      </c>
      <c r="B583" s="171">
        <f>+Crudos!B592</f>
        <v>43235</v>
      </c>
      <c r="C583" s="76" t="s">
        <v>177</v>
      </c>
      <c r="D583" s="167">
        <v>57.230000000000004</v>
      </c>
      <c r="E583" s="59">
        <f t="shared" si="192"/>
        <v>10.873700000000001</v>
      </c>
      <c r="F583" s="91">
        <v>186</v>
      </c>
      <c r="G583" s="88">
        <f t="shared" si="193"/>
        <v>68.103700000000003</v>
      </c>
      <c r="H583" s="92"/>
      <c r="I583" s="59"/>
    </row>
    <row r="584" spans="1:9">
      <c r="A584" s="171">
        <f>+Crudos!A593</f>
        <v>43236</v>
      </c>
      <c r="B584" s="171">
        <f>+Crudos!B593</f>
        <v>43237</v>
      </c>
      <c r="C584" s="76" t="s">
        <v>177</v>
      </c>
      <c r="D584" s="167">
        <v>58.53</v>
      </c>
      <c r="E584" s="59">
        <f t="shared" si="192"/>
        <v>11.120700000000001</v>
      </c>
      <c r="F584" s="91">
        <v>186</v>
      </c>
      <c r="G584" s="88">
        <f t="shared" si="193"/>
        <v>69.650700000000001</v>
      </c>
      <c r="H584" s="92"/>
      <c r="I584" s="59"/>
    </row>
    <row r="585" spans="1:9">
      <c r="A585" s="171">
        <f>+Crudos!A594</f>
        <v>43238</v>
      </c>
      <c r="B585" s="171">
        <f>+Crudos!B594</f>
        <v>43241</v>
      </c>
      <c r="C585" s="76" t="s">
        <v>177</v>
      </c>
      <c r="D585" s="167">
        <v>60.86</v>
      </c>
      <c r="E585" s="59">
        <f t="shared" si="192"/>
        <v>11.5634</v>
      </c>
      <c r="F585" s="91">
        <v>186</v>
      </c>
      <c r="G585" s="88">
        <f t="shared" si="193"/>
        <v>72.423400000000001</v>
      </c>
      <c r="H585" s="92"/>
      <c r="I585" s="59"/>
    </row>
    <row r="586" spans="1:9">
      <c r="A586" s="171">
        <f>+Crudos!A595</f>
        <v>43242</v>
      </c>
      <c r="B586" s="171">
        <f>+Crudos!B595</f>
        <v>43244</v>
      </c>
      <c r="C586" s="76" t="s">
        <v>177</v>
      </c>
      <c r="D586" s="167">
        <v>61.150000000000006</v>
      </c>
      <c r="E586" s="59">
        <f t="shared" si="192"/>
        <v>11.618500000000001</v>
      </c>
      <c r="F586" s="91">
        <v>186</v>
      </c>
      <c r="G586" s="88">
        <f t="shared" si="193"/>
        <v>72.768500000000003</v>
      </c>
      <c r="H586" s="92"/>
      <c r="I586" s="59"/>
    </row>
    <row r="587" spans="1:9">
      <c r="A587" s="171">
        <f>+Crudos!A596</f>
        <v>43245</v>
      </c>
      <c r="B587" s="171">
        <f>+Crudos!B596</f>
        <v>43248</v>
      </c>
      <c r="C587" s="76" t="s">
        <v>177</v>
      </c>
      <c r="D587" s="167">
        <v>61.120000000000005</v>
      </c>
      <c r="E587" s="59">
        <f t="shared" ref="E587:E593" si="194">+D587*19%</f>
        <v>11.612800000000002</v>
      </c>
      <c r="F587" s="91">
        <v>186</v>
      </c>
      <c r="G587" s="88">
        <f t="shared" si="193"/>
        <v>72.732800000000012</v>
      </c>
      <c r="H587" s="92"/>
      <c r="I587" s="59"/>
    </row>
    <row r="588" spans="1:9">
      <c r="A588" s="171">
        <f>+Crudos!A597</f>
        <v>43249</v>
      </c>
      <c r="B588" s="171">
        <f>+Crudos!B597</f>
        <v>43251</v>
      </c>
      <c r="C588" s="76" t="s">
        <v>177</v>
      </c>
      <c r="D588" s="167">
        <v>56.9</v>
      </c>
      <c r="E588" s="59">
        <f t="shared" si="194"/>
        <v>10.811</v>
      </c>
      <c r="F588" s="91">
        <v>186</v>
      </c>
      <c r="G588" s="88">
        <f t="shared" ref="G588:G593" si="195">+D588+E588</f>
        <v>67.710999999999999</v>
      </c>
      <c r="H588" s="92"/>
      <c r="I588" s="59"/>
    </row>
    <row r="589" spans="1:9">
      <c r="A589" s="171">
        <f>+Crudos!A598</f>
        <v>43252</v>
      </c>
      <c r="B589" s="171">
        <f>+Crudos!B598</f>
        <v>43256</v>
      </c>
      <c r="C589" s="76" t="s">
        <v>177</v>
      </c>
      <c r="D589" s="167">
        <v>57.959999999999994</v>
      </c>
      <c r="E589" s="59">
        <f t="shared" si="194"/>
        <v>11.0124</v>
      </c>
      <c r="F589" s="91">
        <v>186</v>
      </c>
      <c r="G589" s="88">
        <f t="shared" si="195"/>
        <v>68.972399999999993</v>
      </c>
      <c r="H589" s="92"/>
      <c r="I589" s="59"/>
    </row>
    <row r="590" spans="1:9">
      <c r="A590" s="171">
        <f>+Crudos!A599</f>
        <v>43257</v>
      </c>
      <c r="B590" s="171">
        <f>+Crudos!B599</f>
        <v>43258</v>
      </c>
      <c r="C590" s="76" t="s">
        <v>177</v>
      </c>
      <c r="D590" s="167">
        <v>56.4</v>
      </c>
      <c r="E590" s="59">
        <f t="shared" si="194"/>
        <v>10.715999999999999</v>
      </c>
      <c r="F590" s="91">
        <v>186</v>
      </c>
      <c r="G590" s="88">
        <f t="shared" si="195"/>
        <v>67.116</v>
      </c>
      <c r="H590" s="92"/>
      <c r="I590" s="59"/>
    </row>
    <row r="591" spans="1:9">
      <c r="A591" s="171">
        <f>+Crudos!A600</f>
        <v>43259</v>
      </c>
      <c r="B591" s="171">
        <f>+Crudos!B600</f>
        <v>43263</v>
      </c>
      <c r="C591" s="76" t="s">
        <v>177</v>
      </c>
      <c r="D591" s="167">
        <v>56.35</v>
      </c>
      <c r="E591" s="59">
        <f t="shared" si="194"/>
        <v>10.7065</v>
      </c>
      <c r="F591" s="91">
        <v>186</v>
      </c>
      <c r="G591" s="88">
        <f t="shared" si="195"/>
        <v>67.0565</v>
      </c>
      <c r="H591" s="92"/>
      <c r="I591" s="59"/>
    </row>
    <row r="592" spans="1:9">
      <c r="A592" s="171">
        <f>+Crudos!A601</f>
        <v>43264</v>
      </c>
      <c r="B592" s="171">
        <f>+Crudos!B601</f>
        <v>43265</v>
      </c>
      <c r="C592" s="76" t="s">
        <v>177</v>
      </c>
      <c r="D592" s="167">
        <v>57.349999999999994</v>
      </c>
      <c r="E592" s="59">
        <f t="shared" si="194"/>
        <v>10.8965</v>
      </c>
      <c r="F592" s="91">
        <v>186</v>
      </c>
      <c r="G592" s="88">
        <f t="shared" si="195"/>
        <v>68.246499999999997</v>
      </c>
      <c r="H592" s="92"/>
      <c r="I592" s="59"/>
    </row>
    <row r="593" spans="1:9">
      <c r="A593" s="171">
        <f>+Crudos!A602</f>
        <v>43266</v>
      </c>
      <c r="B593" s="171">
        <f>+Crudos!B602</f>
        <v>43269</v>
      </c>
      <c r="C593" s="76" t="s">
        <v>177</v>
      </c>
      <c r="D593" s="167">
        <v>57.05</v>
      </c>
      <c r="E593" s="59">
        <f t="shared" si="194"/>
        <v>10.839499999999999</v>
      </c>
      <c r="F593" s="91">
        <v>186</v>
      </c>
      <c r="G593" s="88">
        <f t="shared" si="195"/>
        <v>67.889499999999998</v>
      </c>
      <c r="H593" s="92"/>
      <c r="I593" s="59"/>
    </row>
    <row r="594" spans="1:9">
      <c r="A594" s="171">
        <f>+Crudos!A603</f>
        <v>43270</v>
      </c>
      <c r="B594" s="171">
        <f>+Crudos!B603</f>
        <v>43272</v>
      </c>
      <c r="C594" s="76" t="s">
        <v>177</v>
      </c>
      <c r="D594" s="167">
        <v>54.94</v>
      </c>
      <c r="E594" s="59">
        <f t="shared" ref="E594:E600" si="196">+D594*19%</f>
        <v>10.438599999999999</v>
      </c>
      <c r="F594" s="91">
        <v>186</v>
      </c>
      <c r="G594" s="88">
        <f t="shared" ref="G594:G599" si="197">+D594+E594</f>
        <v>65.378599999999992</v>
      </c>
      <c r="H594" s="92"/>
      <c r="I594" s="59"/>
    </row>
    <row r="595" spans="1:9">
      <c r="A595" s="171">
        <f>+Crudos!A604</f>
        <v>43273</v>
      </c>
      <c r="B595" s="171">
        <f>+Crudos!B604</f>
        <v>43276</v>
      </c>
      <c r="C595" s="76" t="s">
        <v>177</v>
      </c>
      <c r="D595" s="167">
        <v>56.82</v>
      </c>
      <c r="E595" s="59">
        <f t="shared" si="196"/>
        <v>10.7958</v>
      </c>
      <c r="F595" s="91">
        <v>186</v>
      </c>
      <c r="G595" s="88">
        <f t="shared" si="197"/>
        <v>67.615800000000007</v>
      </c>
      <c r="H595" s="92"/>
      <c r="I595" s="59"/>
    </row>
    <row r="596" spans="1:9">
      <c r="A596" s="171">
        <f>+Crudos!A605</f>
        <v>43277</v>
      </c>
      <c r="B596" s="171">
        <f>+Crudos!B605</f>
        <v>43279</v>
      </c>
      <c r="C596" s="76" t="s">
        <v>177</v>
      </c>
      <c r="D596" s="167">
        <v>57.64</v>
      </c>
      <c r="E596" s="59">
        <f t="shared" si="196"/>
        <v>10.951600000000001</v>
      </c>
      <c r="F596" s="91">
        <v>186</v>
      </c>
      <c r="G596" s="88">
        <f t="shared" si="197"/>
        <v>68.5916</v>
      </c>
      <c r="H596" s="92"/>
      <c r="I596" s="59"/>
    </row>
    <row r="597" spans="1:9">
      <c r="A597" s="171">
        <f>+Crudos!A606</f>
        <v>43280</v>
      </c>
      <c r="B597" s="171">
        <f>+Crudos!B606</f>
        <v>43281</v>
      </c>
      <c r="C597" s="76" t="s">
        <v>177</v>
      </c>
      <c r="D597" s="167">
        <v>60.61</v>
      </c>
      <c r="E597" s="59">
        <f t="shared" si="196"/>
        <v>11.5159</v>
      </c>
      <c r="F597" s="91">
        <v>186</v>
      </c>
      <c r="G597" s="88">
        <f t="shared" si="197"/>
        <v>72.125900000000001</v>
      </c>
      <c r="H597" s="92"/>
      <c r="I597" s="59"/>
    </row>
    <row r="598" spans="1:9">
      <c r="A598" s="171">
        <f>+Crudos!A607</f>
        <v>43282</v>
      </c>
      <c r="B598" s="171">
        <f>+Crudos!B607</f>
        <v>43284</v>
      </c>
      <c r="C598" s="76" t="s">
        <v>177</v>
      </c>
      <c r="D598" s="167">
        <v>60.61</v>
      </c>
      <c r="E598" s="59">
        <f t="shared" si="196"/>
        <v>11.5159</v>
      </c>
      <c r="F598" s="91">
        <v>186</v>
      </c>
      <c r="G598" s="88">
        <f t="shared" si="197"/>
        <v>72.125900000000001</v>
      </c>
      <c r="H598" s="92"/>
      <c r="I598" s="59"/>
    </row>
    <row r="599" spans="1:9">
      <c r="A599" s="171">
        <f>+Crudos!A608</f>
        <v>43285</v>
      </c>
      <c r="B599" s="171">
        <f>+Crudos!B608</f>
        <v>43286</v>
      </c>
      <c r="C599" s="76" t="s">
        <v>177</v>
      </c>
      <c r="D599" s="167">
        <v>63.28</v>
      </c>
      <c r="E599" s="59">
        <f t="shared" si="196"/>
        <v>12.023200000000001</v>
      </c>
      <c r="F599" s="91">
        <v>186</v>
      </c>
      <c r="G599" s="88">
        <f t="shared" si="197"/>
        <v>75.303200000000004</v>
      </c>
      <c r="H599" s="92"/>
      <c r="I599" s="59"/>
    </row>
    <row r="600" spans="1:9">
      <c r="A600" s="171">
        <f>+Crudos!A609</f>
        <v>43287</v>
      </c>
      <c r="B600" s="171">
        <f>+Crudos!B609</f>
        <v>43290</v>
      </c>
      <c r="C600" s="76" t="s">
        <v>177</v>
      </c>
      <c r="D600" s="167">
        <v>62.31</v>
      </c>
      <c r="E600" s="59">
        <f t="shared" si="196"/>
        <v>11.838900000000001</v>
      </c>
      <c r="F600" s="91">
        <v>186</v>
      </c>
      <c r="G600" s="88">
        <f t="shared" ref="G600:G605" si="198">+D600+E600</f>
        <v>74.148899999999998</v>
      </c>
      <c r="H600" s="92"/>
      <c r="I600" s="59"/>
    </row>
    <row r="601" spans="1:9">
      <c r="A601" s="171">
        <f>+Crudos!A610</f>
        <v>43291</v>
      </c>
      <c r="B601" s="171">
        <f>+Crudos!B610</f>
        <v>43293</v>
      </c>
      <c r="C601" s="76" t="s">
        <v>177</v>
      </c>
      <c r="D601" s="167">
        <v>61.900000000000006</v>
      </c>
      <c r="E601" s="59">
        <f t="shared" ref="E601:E607" si="199">+D601*19%</f>
        <v>11.761000000000001</v>
      </c>
      <c r="F601" s="91">
        <v>186</v>
      </c>
      <c r="G601" s="88">
        <f t="shared" si="198"/>
        <v>73.661000000000001</v>
      </c>
      <c r="H601" s="92"/>
      <c r="I601" s="59"/>
    </row>
    <row r="602" spans="1:9">
      <c r="A602" s="171">
        <f>+Crudos!A611</f>
        <v>43294</v>
      </c>
      <c r="B602" s="171">
        <f>+Crudos!B611</f>
        <v>43297</v>
      </c>
      <c r="C602" s="76" t="s">
        <v>177</v>
      </c>
      <c r="D602" s="167">
        <v>59.290000000000006</v>
      </c>
      <c r="E602" s="59">
        <f t="shared" si="199"/>
        <v>11.265100000000002</v>
      </c>
      <c r="F602" s="91">
        <v>186</v>
      </c>
      <c r="G602" s="88">
        <f t="shared" si="198"/>
        <v>70.55510000000001</v>
      </c>
      <c r="H602" s="92"/>
      <c r="I602" s="59"/>
    </row>
    <row r="603" spans="1:9">
      <c r="A603" s="171">
        <f>+Crudos!A612</f>
        <v>43298</v>
      </c>
      <c r="B603" s="171">
        <f>+Crudos!B612</f>
        <v>43300</v>
      </c>
      <c r="C603" s="76" t="s">
        <v>177</v>
      </c>
      <c r="D603" s="167">
        <v>61.650000000000006</v>
      </c>
      <c r="E603" s="59">
        <f t="shared" si="199"/>
        <v>11.713500000000002</v>
      </c>
      <c r="F603" s="91">
        <v>186</v>
      </c>
      <c r="G603" s="88">
        <f t="shared" si="198"/>
        <v>73.363500000000002</v>
      </c>
      <c r="H603" s="92"/>
      <c r="I603" s="59"/>
    </row>
    <row r="604" spans="1:9">
      <c r="A604" s="171">
        <f>+Crudos!A613</f>
        <v>43301</v>
      </c>
      <c r="B604" s="171">
        <f>+Crudos!B613</f>
        <v>43304</v>
      </c>
      <c r="C604" s="76" t="s">
        <v>177</v>
      </c>
      <c r="D604" s="167">
        <v>58.099999999999994</v>
      </c>
      <c r="E604" s="59">
        <f t="shared" si="199"/>
        <v>11.039</v>
      </c>
      <c r="F604" s="91">
        <v>186</v>
      </c>
      <c r="G604" s="88">
        <f t="shared" si="198"/>
        <v>69.138999999999996</v>
      </c>
      <c r="H604" s="92"/>
      <c r="I604" s="59"/>
    </row>
    <row r="605" spans="1:9">
      <c r="A605" s="171">
        <f>+Crudos!A614</f>
        <v>43305</v>
      </c>
      <c r="B605" s="171">
        <f>+Crudos!B614</f>
        <v>43307</v>
      </c>
      <c r="C605" s="76" t="s">
        <v>177</v>
      </c>
      <c r="D605" s="168">
        <v>58.44</v>
      </c>
      <c r="E605" s="59">
        <f t="shared" si="199"/>
        <v>11.1036</v>
      </c>
      <c r="F605" s="91">
        <v>186</v>
      </c>
      <c r="G605" s="88">
        <f t="shared" si="198"/>
        <v>69.543599999999998</v>
      </c>
      <c r="H605" s="92"/>
      <c r="I605" s="59"/>
    </row>
    <row r="606" spans="1:9">
      <c r="A606" s="171">
        <f>+Crudos!A615</f>
        <v>43308</v>
      </c>
      <c r="B606" s="171">
        <f>+Crudos!B615</f>
        <v>43311</v>
      </c>
      <c r="C606" s="76" t="s">
        <v>177</v>
      </c>
      <c r="D606" s="168">
        <v>59.91</v>
      </c>
      <c r="E606" s="59">
        <f t="shared" si="199"/>
        <v>11.382899999999999</v>
      </c>
      <c r="F606" s="91">
        <v>186</v>
      </c>
      <c r="G606" s="88">
        <f t="shared" ref="G606:G611" si="200">+D606+E606</f>
        <v>71.292900000000003</v>
      </c>
      <c r="H606" s="92"/>
      <c r="I606" s="59"/>
    </row>
    <row r="607" spans="1:9">
      <c r="A607" s="171">
        <f>+Crudos!A616</f>
        <v>43312</v>
      </c>
      <c r="B607" s="171">
        <f>+Crudos!B616</f>
        <v>43314</v>
      </c>
      <c r="C607" s="76" t="s">
        <v>177</v>
      </c>
      <c r="D607" s="168">
        <v>59.91</v>
      </c>
      <c r="E607" s="59">
        <f t="shared" si="199"/>
        <v>11.382899999999999</v>
      </c>
      <c r="F607" s="91">
        <v>186</v>
      </c>
      <c r="G607" s="88">
        <f t="shared" si="200"/>
        <v>71.292900000000003</v>
      </c>
      <c r="H607" s="92"/>
      <c r="I607" s="59"/>
    </row>
    <row r="608" spans="1:9">
      <c r="A608" s="171">
        <f>+Crudos!A617</f>
        <v>43315</v>
      </c>
      <c r="B608" s="171">
        <f>+Crudos!B617</f>
        <v>43318</v>
      </c>
      <c r="C608" s="76" t="s">
        <v>177</v>
      </c>
      <c r="D608" s="168">
        <v>56.62</v>
      </c>
      <c r="E608" s="59">
        <f t="shared" ref="E608:E614" si="201">+D608*19%</f>
        <v>10.7578</v>
      </c>
      <c r="F608" s="91">
        <v>186</v>
      </c>
      <c r="G608" s="88">
        <f t="shared" si="200"/>
        <v>67.377799999999993</v>
      </c>
      <c r="H608" s="92"/>
      <c r="I608" s="59"/>
    </row>
    <row r="609" spans="1:9">
      <c r="A609" s="171">
        <f>+Crudos!A618</f>
        <v>43319</v>
      </c>
      <c r="B609" s="171">
        <f>+Crudos!B618</f>
        <v>43321</v>
      </c>
      <c r="C609" s="76" t="s">
        <v>177</v>
      </c>
      <c r="D609" s="168">
        <v>56.82</v>
      </c>
      <c r="E609" s="59">
        <f t="shared" si="201"/>
        <v>10.7958</v>
      </c>
      <c r="F609" s="91">
        <v>186</v>
      </c>
      <c r="G609" s="88">
        <f t="shared" si="200"/>
        <v>67.615800000000007</v>
      </c>
      <c r="H609" s="92"/>
      <c r="I609" s="59"/>
    </row>
    <row r="610" spans="1:9">
      <c r="A610" s="171">
        <f>+Crudos!A619</f>
        <v>43322</v>
      </c>
      <c r="B610" s="171">
        <f>+Crudos!B619</f>
        <v>43325</v>
      </c>
      <c r="C610" s="76" t="s">
        <v>177</v>
      </c>
      <c r="D610" s="168">
        <v>55.7</v>
      </c>
      <c r="E610" s="59">
        <f t="shared" si="201"/>
        <v>10.583</v>
      </c>
      <c r="F610" s="91">
        <v>186</v>
      </c>
      <c r="G610" s="88">
        <f t="shared" si="200"/>
        <v>66.283000000000001</v>
      </c>
      <c r="H610" s="92"/>
      <c r="I610" s="59"/>
    </row>
    <row r="611" spans="1:9">
      <c r="A611" s="171">
        <f>+Crudos!A620</f>
        <v>43326</v>
      </c>
      <c r="B611" s="171">
        <f>+Crudos!B620</f>
        <v>43328</v>
      </c>
      <c r="C611" s="76" t="s">
        <v>177</v>
      </c>
      <c r="D611" s="168">
        <v>56.48</v>
      </c>
      <c r="E611" s="59">
        <f t="shared" si="201"/>
        <v>10.731199999999999</v>
      </c>
      <c r="F611" s="91">
        <v>186</v>
      </c>
      <c r="G611" s="88">
        <f t="shared" si="200"/>
        <v>67.211199999999991</v>
      </c>
      <c r="H611" s="92"/>
      <c r="I611" s="59"/>
    </row>
    <row r="612" spans="1:9">
      <c r="A612" s="171">
        <f>+Crudos!A621</f>
        <v>43329</v>
      </c>
      <c r="B612" s="171">
        <f>+Crudos!B621</f>
        <v>43333</v>
      </c>
      <c r="C612" s="76" t="s">
        <v>177</v>
      </c>
      <c r="D612" s="168">
        <v>54.12</v>
      </c>
      <c r="E612" s="59">
        <f t="shared" si="201"/>
        <v>10.2828</v>
      </c>
      <c r="F612" s="91">
        <v>186</v>
      </c>
      <c r="G612" s="88">
        <f t="shared" ref="G612:G617" si="202">+D612+E612</f>
        <v>64.402799999999999</v>
      </c>
      <c r="H612" s="92"/>
      <c r="I612" s="59"/>
    </row>
    <row r="613" spans="1:9">
      <c r="A613" s="171">
        <f>+Crudos!A622</f>
        <v>43334</v>
      </c>
      <c r="B613" s="171">
        <f>+Crudos!B622</f>
        <v>43335</v>
      </c>
      <c r="C613" s="76" t="s">
        <v>177</v>
      </c>
      <c r="D613" s="168">
        <v>55.15</v>
      </c>
      <c r="E613" s="59">
        <f t="shared" si="201"/>
        <v>10.4785</v>
      </c>
      <c r="F613" s="91">
        <v>186</v>
      </c>
      <c r="G613" s="88">
        <f t="shared" si="202"/>
        <v>65.628500000000003</v>
      </c>
      <c r="H613" s="92"/>
      <c r="I613" s="59"/>
    </row>
    <row r="614" spans="1:9">
      <c r="A614" s="171">
        <f>+Crudos!A623</f>
        <v>43336</v>
      </c>
      <c r="B614" s="171">
        <f>+Crudos!B623</f>
        <v>43339</v>
      </c>
      <c r="C614" s="76" t="s">
        <v>177</v>
      </c>
      <c r="D614" s="168">
        <v>57.599999999999994</v>
      </c>
      <c r="E614" s="59">
        <f t="shared" si="201"/>
        <v>10.943999999999999</v>
      </c>
      <c r="F614" s="91">
        <v>186</v>
      </c>
      <c r="G614" s="88">
        <f t="shared" si="202"/>
        <v>68.543999999999997</v>
      </c>
      <c r="H614" s="92"/>
      <c r="I614" s="59"/>
    </row>
    <row r="615" spans="1:9">
      <c r="A615" s="171">
        <f>+Crudos!A624</f>
        <v>43340</v>
      </c>
      <c r="B615" s="171">
        <f>+Crudos!B624</f>
        <v>43342</v>
      </c>
      <c r="C615" s="76" t="s">
        <v>177</v>
      </c>
      <c r="D615" s="168">
        <v>58.2</v>
      </c>
      <c r="E615" s="59">
        <f t="shared" ref="E615:E621" si="203">+D615*19%</f>
        <v>11.058</v>
      </c>
      <c r="F615" s="91">
        <v>186</v>
      </c>
      <c r="G615" s="88">
        <f t="shared" si="202"/>
        <v>69.25800000000001</v>
      </c>
      <c r="H615" s="92"/>
      <c r="I615" s="59"/>
    </row>
    <row r="616" spans="1:9">
      <c r="A616" s="171">
        <f>+Crudos!A625</f>
        <v>43343</v>
      </c>
      <c r="B616" s="171">
        <f>+Crudos!B625</f>
        <v>43346</v>
      </c>
      <c r="C616" s="76" t="s">
        <v>177</v>
      </c>
      <c r="D616" s="168">
        <v>59.739999999999995</v>
      </c>
      <c r="E616" s="59">
        <f t="shared" si="203"/>
        <v>11.3506</v>
      </c>
      <c r="F616" s="91">
        <v>186</v>
      </c>
      <c r="G616" s="88">
        <f t="shared" si="202"/>
        <v>71.090599999999995</v>
      </c>
      <c r="H616" s="92"/>
      <c r="I616" s="59"/>
    </row>
    <row r="617" spans="1:9">
      <c r="A617" s="171">
        <f>+Crudos!A626</f>
        <v>43347</v>
      </c>
      <c r="B617" s="171">
        <f>+Crudos!B626</f>
        <v>43349</v>
      </c>
      <c r="C617" s="76" t="s">
        <v>177</v>
      </c>
      <c r="D617" s="168">
        <v>59.67</v>
      </c>
      <c r="E617" s="59">
        <f t="shared" si="203"/>
        <v>11.337300000000001</v>
      </c>
      <c r="F617" s="91">
        <v>186</v>
      </c>
      <c r="G617" s="88">
        <f t="shared" si="202"/>
        <v>71.007300000000001</v>
      </c>
      <c r="H617" s="92"/>
      <c r="I617" s="59"/>
    </row>
    <row r="618" spans="1:9">
      <c r="A618" s="171">
        <f>+Crudos!A627</f>
        <v>43350</v>
      </c>
      <c r="B618" s="171">
        <f>+Crudos!B627</f>
        <v>43353</v>
      </c>
      <c r="C618" s="76" t="s">
        <v>177</v>
      </c>
      <c r="D618" s="168">
        <v>56.73</v>
      </c>
      <c r="E618" s="59">
        <f t="shared" si="203"/>
        <v>10.778699999999999</v>
      </c>
      <c r="F618" s="91">
        <v>186</v>
      </c>
      <c r="G618" s="88">
        <f t="shared" ref="G618:G623" si="204">+D618+E618</f>
        <v>67.50869999999999</v>
      </c>
      <c r="H618" s="92"/>
      <c r="I618" s="59"/>
    </row>
    <row r="619" spans="1:9">
      <c r="A619" s="171">
        <f>+Crudos!A628</f>
        <v>43354</v>
      </c>
      <c r="B619" s="171">
        <f>+Crudos!B628</f>
        <v>43356</v>
      </c>
      <c r="C619" s="76" t="s">
        <v>177</v>
      </c>
      <c r="D619" s="168">
        <v>57.44</v>
      </c>
      <c r="E619" s="59">
        <f t="shared" si="203"/>
        <v>10.913599999999999</v>
      </c>
      <c r="F619" s="91">
        <v>186</v>
      </c>
      <c r="G619" s="88">
        <f t="shared" si="204"/>
        <v>68.3536</v>
      </c>
      <c r="H619" s="92"/>
      <c r="I619" s="59"/>
    </row>
    <row r="620" spans="1:9">
      <c r="A620" s="171">
        <f>+Crudos!A629</f>
        <v>43357</v>
      </c>
      <c r="B620" s="171">
        <f>+Crudos!B629</f>
        <v>43360</v>
      </c>
      <c r="C620" s="76" t="s">
        <v>177</v>
      </c>
      <c r="D620" s="168">
        <v>59.3</v>
      </c>
      <c r="E620" s="59">
        <f t="shared" si="203"/>
        <v>11.266999999999999</v>
      </c>
      <c r="F620" s="91">
        <v>186</v>
      </c>
      <c r="G620" s="88">
        <f t="shared" si="204"/>
        <v>70.566999999999993</v>
      </c>
      <c r="H620" s="92"/>
      <c r="I620" s="59"/>
    </row>
    <row r="621" spans="1:9">
      <c r="A621" s="171">
        <f>+Crudos!A630</f>
        <v>43361</v>
      </c>
      <c r="B621" s="171">
        <f>+Crudos!B630</f>
        <v>43363</v>
      </c>
      <c r="C621" s="76" t="s">
        <v>177</v>
      </c>
      <c r="D621" s="168">
        <v>57.849999999999994</v>
      </c>
      <c r="E621" s="59">
        <f t="shared" si="203"/>
        <v>10.991499999999998</v>
      </c>
      <c r="F621" s="91">
        <v>186</v>
      </c>
      <c r="G621" s="88">
        <f t="shared" si="204"/>
        <v>68.841499999999996</v>
      </c>
      <c r="H621" s="92"/>
      <c r="I621" s="59"/>
    </row>
    <row r="622" spans="1:9">
      <c r="A622" s="171">
        <f>+Crudos!A631</f>
        <v>43364</v>
      </c>
      <c r="B622" s="171">
        <f>+Crudos!B631</f>
        <v>43367</v>
      </c>
      <c r="C622" s="76" t="s">
        <v>177</v>
      </c>
      <c r="D622" s="168">
        <v>59.569999999999993</v>
      </c>
      <c r="E622" s="59">
        <f t="shared" ref="E622:E628" si="205">+D622*19%</f>
        <v>11.318299999999999</v>
      </c>
      <c r="F622" s="91">
        <v>186</v>
      </c>
      <c r="G622" s="88">
        <f t="shared" si="204"/>
        <v>70.888299999999987</v>
      </c>
      <c r="H622" s="92"/>
      <c r="I622" s="59"/>
    </row>
    <row r="623" spans="1:9">
      <c r="A623" s="171">
        <f>+Crudos!A632</f>
        <v>43368</v>
      </c>
      <c r="B623" s="171">
        <f>+Crudos!B632</f>
        <v>43370</v>
      </c>
      <c r="C623" s="76" t="s">
        <v>177</v>
      </c>
      <c r="D623" s="168">
        <v>59.480000000000004</v>
      </c>
      <c r="E623" s="59">
        <f t="shared" si="205"/>
        <v>11.301200000000001</v>
      </c>
      <c r="F623" s="91">
        <v>186</v>
      </c>
      <c r="G623" s="88">
        <f t="shared" si="204"/>
        <v>70.781200000000013</v>
      </c>
      <c r="H623" s="92"/>
      <c r="I623" s="59"/>
    </row>
    <row r="624" spans="1:9">
      <c r="A624" s="171">
        <f>+Crudos!A633</f>
        <v>43371</v>
      </c>
      <c r="B624" s="171">
        <f>+Crudos!B633</f>
        <v>43374</v>
      </c>
      <c r="C624" s="76" t="s">
        <v>177</v>
      </c>
      <c r="D624" s="168">
        <v>61.66</v>
      </c>
      <c r="E624" s="59">
        <f t="shared" si="205"/>
        <v>11.715399999999999</v>
      </c>
      <c r="F624" s="91">
        <v>186</v>
      </c>
      <c r="G624" s="88">
        <f t="shared" ref="G624:G629" si="206">+D624+E624</f>
        <v>73.375399999999999</v>
      </c>
      <c r="H624" s="92"/>
      <c r="I624" s="59"/>
    </row>
    <row r="625" spans="1:9">
      <c r="A625" s="171">
        <f>+Crudos!A634</f>
        <v>43375</v>
      </c>
      <c r="B625" s="171">
        <f>+Crudos!B634</f>
        <v>43377</v>
      </c>
      <c r="C625" s="76" t="s">
        <v>177</v>
      </c>
      <c r="D625" s="168">
        <v>63.599999999999994</v>
      </c>
      <c r="E625" s="59">
        <f t="shared" si="205"/>
        <v>12.084</v>
      </c>
      <c r="F625" s="91">
        <v>186</v>
      </c>
      <c r="G625" s="88">
        <f t="shared" si="206"/>
        <v>75.683999999999997</v>
      </c>
      <c r="H625" s="92"/>
      <c r="I625" s="59"/>
    </row>
    <row r="626" spans="1:9">
      <c r="A626" s="171">
        <f>+Crudos!A635</f>
        <v>43378</v>
      </c>
      <c r="B626" s="171">
        <f>+Crudos!B635</f>
        <v>43381</v>
      </c>
      <c r="C626" s="76" t="s">
        <v>177</v>
      </c>
      <c r="D626" s="168">
        <v>66.430000000000007</v>
      </c>
      <c r="E626" s="59">
        <f t="shared" si="205"/>
        <v>12.621700000000001</v>
      </c>
      <c r="F626" s="91">
        <v>186</v>
      </c>
      <c r="G626" s="88">
        <f t="shared" si="206"/>
        <v>79.051700000000011</v>
      </c>
      <c r="H626" s="92"/>
      <c r="I626" s="59"/>
    </row>
    <row r="627" spans="1:9">
      <c r="A627" s="171">
        <f>+Crudos!A636</f>
        <v>43382</v>
      </c>
      <c r="B627" s="171">
        <f>+Crudos!B636</f>
        <v>43384</v>
      </c>
      <c r="C627" s="76" t="s">
        <v>177</v>
      </c>
      <c r="D627" s="168">
        <v>65.28</v>
      </c>
      <c r="E627" s="59">
        <f t="shared" si="205"/>
        <v>12.4032</v>
      </c>
      <c r="F627" s="91">
        <v>186</v>
      </c>
      <c r="G627" s="88">
        <f t="shared" si="206"/>
        <v>77.683199999999999</v>
      </c>
      <c r="H627" s="92"/>
      <c r="I627" s="59"/>
    </row>
    <row r="628" spans="1:9">
      <c r="A628" s="171">
        <f>+Crudos!A637</f>
        <v>43385</v>
      </c>
      <c r="B628" s="171">
        <f>+Crudos!B637</f>
        <v>43389</v>
      </c>
      <c r="C628" s="76" t="s">
        <v>177</v>
      </c>
      <c r="D628" s="168">
        <v>64.53</v>
      </c>
      <c r="E628" s="59">
        <f t="shared" si="205"/>
        <v>12.2607</v>
      </c>
      <c r="F628" s="91">
        <v>186</v>
      </c>
      <c r="G628" s="88">
        <f t="shared" si="206"/>
        <v>76.790700000000001</v>
      </c>
      <c r="H628" s="92"/>
      <c r="I628" s="59"/>
    </row>
    <row r="629" spans="1:9">
      <c r="A629" s="171">
        <f>+Crudos!A638</f>
        <v>43390</v>
      </c>
      <c r="B629" s="171">
        <f>+Crudos!B638</f>
        <v>43391</v>
      </c>
      <c r="C629" s="76" t="s">
        <v>177</v>
      </c>
      <c r="D629" s="168">
        <v>63.25</v>
      </c>
      <c r="E629" s="59">
        <f t="shared" ref="E629:E635" si="207">+D629*19%</f>
        <v>12.0175</v>
      </c>
      <c r="F629" s="91">
        <v>186</v>
      </c>
      <c r="G629" s="88">
        <f t="shared" si="206"/>
        <v>75.267499999999998</v>
      </c>
      <c r="H629" s="92"/>
      <c r="I629" s="59"/>
    </row>
    <row r="630" spans="1:9">
      <c r="A630" s="171">
        <f>+Crudos!A639</f>
        <v>43392</v>
      </c>
      <c r="B630" s="171">
        <f>+Crudos!B639</f>
        <v>43395</v>
      </c>
      <c r="C630" s="76" t="s">
        <v>177</v>
      </c>
      <c r="D630" s="168">
        <v>62.81</v>
      </c>
      <c r="E630" s="59">
        <f t="shared" si="207"/>
        <v>11.933900000000001</v>
      </c>
      <c r="F630" s="91">
        <v>186</v>
      </c>
      <c r="G630" s="88">
        <f t="shared" ref="G630:G635" si="208">+D630+E630</f>
        <v>74.743899999999996</v>
      </c>
      <c r="H630" s="92"/>
      <c r="I630" s="59"/>
    </row>
    <row r="631" spans="1:9">
      <c r="A631" s="171">
        <f>+Crudos!A640</f>
        <v>43396</v>
      </c>
      <c r="B631" s="171">
        <f>+Crudos!B640</f>
        <v>43398</v>
      </c>
      <c r="C631" s="76" t="s">
        <v>177</v>
      </c>
      <c r="D631" s="168">
        <v>63.400000000000006</v>
      </c>
      <c r="E631" s="59">
        <f t="shared" si="207"/>
        <v>12.046000000000001</v>
      </c>
      <c r="F631" s="91">
        <v>186</v>
      </c>
      <c r="G631" s="88">
        <f t="shared" si="208"/>
        <v>75.446000000000012</v>
      </c>
      <c r="H631" s="92"/>
      <c r="I631" s="59"/>
    </row>
    <row r="632" spans="1:9">
      <c r="A632" s="171">
        <f>+Crudos!A641</f>
        <v>43399</v>
      </c>
      <c r="B632" s="171">
        <f>+Crudos!B641</f>
        <v>43402</v>
      </c>
      <c r="C632" s="76" t="s">
        <v>177</v>
      </c>
      <c r="D632" s="168">
        <v>61.510000000000005</v>
      </c>
      <c r="E632" s="59">
        <f t="shared" si="207"/>
        <v>11.686900000000001</v>
      </c>
      <c r="F632" s="91">
        <v>186</v>
      </c>
      <c r="G632" s="88">
        <f t="shared" si="208"/>
        <v>73.196899999999999</v>
      </c>
      <c r="H632" s="92"/>
      <c r="I632" s="59"/>
    </row>
    <row r="633" spans="1:9">
      <c r="A633" s="171">
        <f>+Crudos!A642</f>
        <v>43403</v>
      </c>
      <c r="B633" s="171">
        <f>+Crudos!B642</f>
        <v>43405</v>
      </c>
      <c r="C633" s="76" t="s">
        <v>177</v>
      </c>
      <c r="D633" s="168">
        <v>63.7</v>
      </c>
      <c r="E633" s="59">
        <f t="shared" si="207"/>
        <v>12.103000000000002</v>
      </c>
      <c r="F633" s="91">
        <v>186</v>
      </c>
      <c r="G633" s="88">
        <f t="shared" si="208"/>
        <v>75.802999999999997</v>
      </c>
      <c r="H633" s="92"/>
      <c r="I633" s="59"/>
    </row>
    <row r="634" spans="1:9">
      <c r="A634" s="171">
        <f>+Crudos!A643</f>
        <v>43406</v>
      </c>
      <c r="B634" s="171">
        <f>+Crudos!B643</f>
        <v>43410</v>
      </c>
      <c r="C634" s="76" t="s">
        <v>177</v>
      </c>
      <c r="D634" s="168">
        <v>61.400000000000006</v>
      </c>
      <c r="E634" s="59">
        <f t="shared" si="207"/>
        <v>11.666</v>
      </c>
      <c r="F634" s="91">
        <v>186</v>
      </c>
      <c r="G634" s="88">
        <f t="shared" si="208"/>
        <v>73.066000000000003</v>
      </c>
      <c r="H634" s="92"/>
      <c r="I634" s="59"/>
    </row>
    <row r="635" spans="1:9">
      <c r="A635" s="171">
        <f>+Crudos!A644</f>
        <v>43411</v>
      </c>
      <c r="B635" s="171">
        <f>+Crudos!B644</f>
        <v>43412</v>
      </c>
      <c r="C635" s="76" t="s">
        <v>177</v>
      </c>
      <c r="D635" s="168">
        <v>59.84</v>
      </c>
      <c r="E635" s="59">
        <f t="shared" si="207"/>
        <v>11.3696</v>
      </c>
      <c r="F635" s="91">
        <v>186</v>
      </c>
      <c r="G635" s="88">
        <f t="shared" si="208"/>
        <v>71.209600000000009</v>
      </c>
      <c r="H635" s="92"/>
      <c r="I635" s="59"/>
    </row>
    <row r="636" spans="1:9">
      <c r="A636" s="171">
        <f>+Crudos!A645</f>
        <v>43413</v>
      </c>
      <c r="B636" s="171">
        <f>+Crudos!B645</f>
        <v>43417</v>
      </c>
      <c r="C636" s="76" t="s">
        <v>177</v>
      </c>
      <c r="D636" s="168">
        <v>59.86</v>
      </c>
      <c r="E636" s="59">
        <f t="shared" ref="E636:E642" si="209">+D636*19%</f>
        <v>11.3734</v>
      </c>
      <c r="F636" s="91">
        <v>186</v>
      </c>
      <c r="G636" s="88">
        <f t="shared" ref="G636:G641" si="210">+D636+E636</f>
        <v>71.233400000000003</v>
      </c>
      <c r="H636" s="92"/>
      <c r="I636" s="59"/>
    </row>
    <row r="637" spans="1:9">
      <c r="A637" s="171">
        <f>+Crudos!A646</f>
        <v>43418</v>
      </c>
      <c r="B637" s="171">
        <f>+Crudos!B646</f>
        <v>43419</v>
      </c>
      <c r="C637" s="76" t="s">
        <v>177</v>
      </c>
      <c r="D637" s="168">
        <v>57.540000000000006</v>
      </c>
      <c r="E637" s="59">
        <f t="shared" si="209"/>
        <v>10.932600000000001</v>
      </c>
      <c r="F637" s="91">
        <v>186</v>
      </c>
      <c r="G637" s="88">
        <f t="shared" si="210"/>
        <v>68.4726</v>
      </c>
      <c r="H637" s="92"/>
      <c r="I637" s="59"/>
    </row>
    <row r="638" spans="1:9">
      <c r="A638" s="171">
        <f>+Crudos!A647</f>
        <v>43420</v>
      </c>
      <c r="B638" s="171">
        <f>+Crudos!B647</f>
        <v>43423</v>
      </c>
      <c r="C638" s="76" t="s">
        <v>177</v>
      </c>
      <c r="D638" s="168">
        <v>54.25</v>
      </c>
      <c r="E638" s="59">
        <f t="shared" si="209"/>
        <v>10.307500000000001</v>
      </c>
      <c r="F638" s="91">
        <v>186</v>
      </c>
      <c r="G638" s="88">
        <f t="shared" si="210"/>
        <v>64.557500000000005</v>
      </c>
      <c r="H638" s="92"/>
      <c r="I638" s="59"/>
    </row>
    <row r="639" spans="1:9">
      <c r="A639" s="171">
        <f>+Crudos!A648</f>
        <v>43424</v>
      </c>
      <c r="B639" s="171">
        <f>+Crudos!B648</f>
        <v>43426</v>
      </c>
      <c r="C639" s="76" t="s">
        <v>177</v>
      </c>
      <c r="D639" s="168">
        <v>54.53</v>
      </c>
      <c r="E639" s="59">
        <f t="shared" si="209"/>
        <v>10.3607</v>
      </c>
      <c r="F639" s="91">
        <v>186</v>
      </c>
      <c r="G639" s="88">
        <f t="shared" si="210"/>
        <v>64.890699999999995</v>
      </c>
      <c r="H639" s="92"/>
      <c r="I639" s="59"/>
    </row>
    <row r="640" spans="1:9">
      <c r="A640" s="171">
        <f>+Crudos!A649</f>
        <v>43427</v>
      </c>
      <c r="B640" s="171">
        <f>+Crudos!B649</f>
        <v>43430</v>
      </c>
      <c r="C640" s="76" t="s">
        <v>177</v>
      </c>
      <c r="D640" s="168">
        <v>52.98</v>
      </c>
      <c r="E640" s="59">
        <f t="shared" si="209"/>
        <v>10.0662</v>
      </c>
      <c r="F640" s="91">
        <v>186</v>
      </c>
      <c r="G640" s="88">
        <f t="shared" si="210"/>
        <v>63.046199999999999</v>
      </c>
      <c r="H640" s="92"/>
      <c r="I640" s="59"/>
    </row>
    <row r="641" spans="1:9">
      <c r="A641" s="171">
        <f>+Crudos!A650</f>
        <v>43431</v>
      </c>
      <c r="B641" s="171">
        <f>+Crudos!B650</f>
        <v>43433</v>
      </c>
      <c r="C641" s="76" t="s">
        <v>177</v>
      </c>
      <c r="D641" s="168">
        <v>52.98</v>
      </c>
      <c r="E641" s="59">
        <f t="shared" si="209"/>
        <v>10.0662</v>
      </c>
      <c r="F641" s="91">
        <v>186</v>
      </c>
      <c r="G641" s="88">
        <f t="shared" si="210"/>
        <v>63.046199999999999</v>
      </c>
      <c r="H641" s="92"/>
      <c r="I641" s="59"/>
    </row>
    <row r="642" spans="1:9">
      <c r="A642" s="171">
        <f>+Crudos!A651</f>
        <v>43434</v>
      </c>
      <c r="B642" s="171">
        <f>+Crudos!B651</f>
        <v>43437</v>
      </c>
      <c r="C642" s="76" t="s">
        <v>177</v>
      </c>
      <c r="D642" s="167">
        <v>47.07</v>
      </c>
      <c r="E642" s="59">
        <f t="shared" si="209"/>
        <v>8.9433000000000007</v>
      </c>
      <c r="F642" s="91">
        <v>186</v>
      </c>
      <c r="G642" s="88">
        <f t="shared" ref="G642:G647" si="211">+D642+E642</f>
        <v>56.013300000000001</v>
      </c>
      <c r="H642" s="92"/>
      <c r="I642" s="59"/>
    </row>
    <row r="643" spans="1:9">
      <c r="A643" s="171">
        <f>+Crudos!A652</f>
        <v>43438</v>
      </c>
      <c r="B643" s="171">
        <f>+Crudos!B652</f>
        <v>43440</v>
      </c>
      <c r="C643" s="76" t="s">
        <v>177</v>
      </c>
      <c r="D643" s="167">
        <v>47.75</v>
      </c>
      <c r="E643" s="59">
        <f t="shared" ref="E643:E649" si="212">+D643*19%</f>
        <v>9.0724999999999998</v>
      </c>
      <c r="F643" s="91">
        <v>186</v>
      </c>
      <c r="G643" s="88">
        <f t="shared" si="211"/>
        <v>56.822499999999998</v>
      </c>
      <c r="H643" s="92"/>
      <c r="I643" s="59"/>
    </row>
    <row r="644" spans="1:9">
      <c r="A644" s="171">
        <f>+Crudos!A653</f>
        <v>43441</v>
      </c>
      <c r="B644" s="171">
        <f>+Crudos!B653</f>
        <v>43444</v>
      </c>
      <c r="C644" s="76" t="s">
        <v>177</v>
      </c>
      <c r="D644" s="167">
        <v>50.16</v>
      </c>
      <c r="E644" s="59">
        <f t="shared" si="212"/>
        <v>9.5304000000000002</v>
      </c>
      <c r="F644" s="91">
        <v>186</v>
      </c>
      <c r="G644" s="88">
        <f t="shared" si="211"/>
        <v>59.690399999999997</v>
      </c>
      <c r="H644" s="92"/>
      <c r="I644" s="59"/>
    </row>
    <row r="645" spans="1:9">
      <c r="A645" s="171">
        <f>+Crudos!A654</f>
        <v>43445</v>
      </c>
      <c r="B645" s="171">
        <f>+Crudos!B654</f>
        <v>43447</v>
      </c>
      <c r="C645" s="76" t="s">
        <v>177</v>
      </c>
      <c r="D645" s="167">
        <v>49.41</v>
      </c>
      <c r="E645" s="59">
        <f t="shared" si="212"/>
        <v>9.3879000000000001</v>
      </c>
      <c r="F645" s="91">
        <v>186</v>
      </c>
      <c r="G645" s="88">
        <f t="shared" si="211"/>
        <v>58.797899999999998</v>
      </c>
      <c r="H645" s="92"/>
      <c r="I645" s="59"/>
    </row>
    <row r="646" spans="1:9">
      <c r="A646" s="171">
        <f>+Crudos!A655</f>
        <v>43448</v>
      </c>
      <c r="B646" s="171">
        <f>+Crudos!B655</f>
        <v>43451</v>
      </c>
      <c r="C646" s="76" t="s">
        <v>177</v>
      </c>
      <c r="D646" s="167">
        <v>47.27</v>
      </c>
      <c r="E646" s="59">
        <f t="shared" si="212"/>
        <v>8.9813000000000009</v>
      </c>
      <c r="F646" s="91">
        <v>186</v>
      </c>
      <c r="G646" s="88">
        <f t="shared" si="211"/>
        <v>56.251300000000001</v>
      </c>
      <c r="H646" s="92"/>
      <c r="I646" s="59"/>
    </row>
    <row r="647" spans="1:9">
      <c r="A647" s="171">
        <f>+Crudos!A656</f>
        <v>43452</v>
      </c>
      <c r="B647" s="171">
        <f>+Crudos!B656</f>
        <v>43454</v>
      </c>
      <c r="C647" s="76" t="s">
        <v>177</v>
      </c>
      <c r="D647" s="167">
        <v>46.7</v>
      </c>
      <c r="E647" s="59">
        <f t="shared" si="212"/>
        <v>8.8730000000000011</v>
      </c>
      <c r="F647" s="91">
        <v>186</v>
      </c>
      <c r="G647" s="88">
        <f t="shared" si="211"/>
        <v>55.573000000000008</v>
      </c>
      <c r="H647" s="92"/>
      <c r="I647" s="59"/>
    </row>
    <row r="648" spans="1:9">
      <c r="A648" s="171">
        <f>+Crudos!A657</f>
        <v>43455</v>
      </c>
      <c r="B648" s="171">
        <f>+Crudos!B657</f>
        <v>43458</v>
      </c>
      <c r="C648" s="76" t="s">
        <v>177</v>
      </c>
      <c r="D648" s="167">
        <v>44.32</v>
      </c>
      <c r="E648" s="59">
        <f t="shared" si="212"/>
        <v>8.4207999999999998</v>
      </c>
      <c r="F648" s="91">
        <v>186</v>
      </c>
      <c r="G648" s="88">
        <f t="shared" ref="G648:G653" si="213">+D648+E648</f>
        <v>52.7408</v>
      </c>
      <c r="H648" s="92"/>
      <c r="I648" s="59"/>
    </row>
    <row r="649" spans="1:9">
      <c r="A649" s="171">
        <f>+Crudos!A658</f>
        <v>43459</v>
      </c>
      <c r="B649" s="171">
        <f>+Crudos!B658</f>
        <v>43461</v>
      </c>
      <c r="C649" s="76" t="s">
        <v>177</v>
      </c>
      <c r="D649" s="167">
        <v>41.37</v>
      </c>
      <c r="E649" s="59">
        <f t="shared" si="212"/>
        <v>7.8602999999999996</v>
      </c>
      <c r="F649" s="91">
        <v>186</v>
      </c>
      <c r="G649" s="88">
        <f t="shared" si="213"/>
        <v>49.2303</v>
      </c>
      <c r="H649" s="92"/>
      <c r="I649" s="59"/>
    </row>
    <row r="650" spans="1:9" ht="13.9" customHeight="1">
      <c r="A650" s="171">
        <f>+Crudos!A659</f>
        <v>43462</v>
      </c>
      <c r="B650" s="171">
        <f>+Crudos!B659</f>
        <v>43465</v>
      </c>
      <c r="C650" s="76" t="s">
        <v>177</v>
      </c>
      <c r="D650" s="167">
        <v>41.95</v>
      </c>
      <c r="E650" s="59">
        <f t="shared" ref="E650:E656" si="214">+D650*19%</f>
        <v>7.9705000000000004</v>
      </c>
      <c r="F650" s="91">
        <v>186</v>
      </c>
      <c r="G650" s="88">
        <f t="shared" si="213"/>
        <v>49.920500000000004</v>
      </c>
      <c r="H650" s="92"/>
      <c r="I650" s="59"/>
    </row>
    <row r="651" spans="1:9">
      <c r="A651" s="171">
        <f>+Crudos!A660</f>
        <v>43466</v>
      </c>
      <c r="B651" s="171">
        <f>+Crudos!B660</f>
        <v>43468</v>
      </c>
      <c r="C651" s="76" t="s">
        <v>177</v>
      </c>
      <c r="D651" s="167">
        <v>40.630000000000003</v>
      </c>
      <c r="E651" s="59">
        <f t="shared" si="214"/>
        <v>7.7197000000000005</v>
      </c>
      <c r="F651" s="91">
        <v>186</v>
      </c>
      <c r="G651" s="88">
        <f t="shared" si="213"/>
        <v>48.349700000000006</v>
      </c>
      <c r="H651" s="92"/>
      <c r="I651" s="59"/>
    </row>
    <row r="652" spans="1:9">
      <c r="A652" s="171">
        <f>+Crudos!A661</f>
        <v>43469</v>
      </c>
      <c r="B652" s="171">
        <f>+Crudos!B661</f>
        <v>43473</v>
      </c>
      <c r="C652" s="76" t="s">
        <v>177</v>
      </c>
      <c r="D652" s="167">
        <v>42.83</v>
      </c>
      <c r="E652" s="59">
        <f t="shared" si="214"/>
        <v>8.1377000000000006</v>
      </c>
      <c r="F652" s="91">
        <v>186</v>
      </c>
      <c r="G652" s="88">
        <f t="shared" si="213"/>
        <v>50.967700000000001</v>
      </c>
      <c r="H652" s="92"/>
      <c r="I652" s="59"/>
    </row>
    <row r="653" spans="1:9">
      <c r="A653" s="171">
        <f>+Crudos!A662</f>
        <v>43474</v>
      </c>
      <c r="B653" s="171">
        <f>+Crudos!B662</f>
        <v>43475</v>
      </c>
      <c r="C653" s="76" t="s">
        <v>177</v>
      </c>
      <c r="D653" s="167">
        <v>45.09</v>
      </c>
      <c r="E653" s="59">
        <f t="shared" si="214"/>
        <v>8.5670999999999999</v>
      </c>
      <c r="F653" s="91">
        <v>186</v>
      </c>
      <c r="G653" s="88">
        <f t="shared" si="213"/>
        <v>53.6571</v>
      </c>
      <c r="H653" s="92"/>
      <c r="I653" s="59"/>
    </row>
    <row r="654" spans="1:9">
      <c r="A654" s="171">
        <f>+Crudos!A663</f>
        <v>43476</v>
      </c>
      <c r="B654" s="171">
        <f>+Crudos!B663</f>
        <v>43479</v>
      </c>
      <c r="C654" s="76" t="s">
        <v>177</v>
      </c>
      <c r="D654" s="167">
        <v>50.63</v>
      </c>
      <c r="E654" s="59">
        <f t="shared" si="214"/>
        <v>9.6196999999999999</v>
      </c>
      <c r="F654" s="91">
        <v>186</v>
      </c>
      <c r="G654" s="88">
        <f t="shared" ref="G654:G659" si="215">+D654+E654</f>
        <v>60.249700000000004</v>
      </c>
      <c r="H654" s="92"/>
      <c r="I654" s="59"/>
    </row>
    <row r="655" spans="1:9">
      <c r="A655" s="171">
        <f>+Crudos!A664</f>
        <v>43480</v>
      </c>
      <c r="B655" s="171">
        <f>+Crudos!B664</f>
        <v>43482</v>
      </c>
      <c r="C655" s="76" t="s">
        <v>177</v>
      </c>
      <c r="D655" s="167">
        <v>49.57</v>
      </c>
      <c r="E655" s="59">
        <f t="shared" si="214"/>
        <v>9.4183000000000003</v>
      </c>
      <c r="F655" s="91">
        <v>186</v>
      </c>
      <c r="G655" s="88">
        <f t="shared" si="215"/>
        <v>58.988300000000002</v>
      </c>
      <c r="H655" s="92"/>
      <c r="I655" s="59"/>
    </row>
    <row r="656" spans="1:9">
      <c r="A656" s="171">
        <f>+Crudos!A665</f>
        <v>43483</v>
      </c>
      <c r="B656" s="171">
        <f>+Crudos!B665</f>
        <v>43486</v>
      </c>
      <c r="C656" s="76" t="s">
        <v>177</v>
      </c>
      <c r="D656" s="167">
        <v>49.4</v>
      </c>
      <c r="E656" s="59">
        <f t="shared" si="214"/>
        <v>9.3859999999999992</v>
      </c>
      <c r="F656" s="91">
        <v>186</v>
      </c>
      <c r="G656" s="88">
        <f t="shared" si="215"/>
        <v>58.786000000000001</v>
      </c>
      <c r="H656" s="92"/>
      <c r="I656" s="59"/>
    </row>
    <row r="657" spans="1:10">
      <c r="A657" s="171">
        <f>+Crudos!A666</f>
        <v>43487</v>
      </c>
      <c r="B657" s="171">
        <f>+Crudos!B666</f>
        <v>43489</v>
      </c>
      <c r="C657" s="76" t="s">
        <v>177</v>
      </c>
      <c r="D657" s="167">
        <v>50.78</v>
      </c>
      <c r="E657" s="59">
        <f t="shared" ref="E657:E663" si="216">+D657*19%</f>
        <v>9.648200000000001</v>
      </c>
      <c r="F657" s="91">
        <v>186</v>
      </c>
      <c r="G657" s="88">
        <f t="shared" si="215"/>
        <v>60.428200000000004</v>
      </c>
      <c r="H657" s="92"/>
      <c r="I657" s="59"/>
    </row>
    <row r="658" spans="1:10">
      <c r="A658" s="171">
        <f>+Crudos!A667</f>
        <v>43490</v>
      </c>
      <c r="B658" s="171">
        <f>+Crudos!B667</f>
        <v>43493</v>
      </c>
      <c r="C658" s="76" t="s">
        <v>177</v>
      </c>
      <c r="D658" s="167">
        <v>50.12</v>
      </c>
      <c r="E658" s="59">
        <f t="shared" si="216"/>
        <v>9.5228000000000002</v>
      </c>
      <c r="F658" s="91">
        <v>186</v>
      </c>
      <c r="G658" s="88">
        <f t="shared" si="215"/>
        <v>59.642799999999994</v>
      </c>
      <c r="H658" s="92"/>
      <c r="I658" s="59"/>
    </row>
    <row r="659" spans="1:10">
      <c r="A659" s="171">
        <f>+Crudos!A668</f>
        <v>43494</v>
      </c>
      <c r="B659" s="171">
        <f>+Crudos!B668</f>
        <v>43496</v>
      </c>
      <c r="C659" s="76" t="s">
        <v>177</v>
      </c>
      <c r="D659" s="167">
        <v>50.21</v>
      </c>
      <c r="E659" s="59">
        <f t="shared" si="216"/>
        <v>9.5399000000000012</v>
      </c>
      <c r="F659" s="91">
        <v>186</v>
      </c>
      <c r="G659" s="88">
        <f t="shared" si="215"/>
        <v>59.749900000000004</v>
      </c>
      <c r="H659" s="92"/>
      <c r="I659" s="59"/>
    </row>
    <row r="660" spans="1:10">
      <c r="A660" s="171">
        <f>+Crudos!A669</f>
        <v>43497</v>
      </c>
      <c r="B660" s="171">
        <f>+Crudos!B669</f>
        <v>43500</v>
      </c>
      <c r="C660" s="76" t="s">
        <v>177</v>
      </c>
      <c r="D660" s="167">
        <v>52.13</v>
      </c>
      <c r="E660" s="59">
        <f t="shared" si="216"/>
        <v>9.9047000000000001</v>
      </c>
      <c r="F660" s="120">
        <v>194</v>
      </c>
      <c r="G660" s="88">
        <f t="shared" ref="G660:G665" si="217">+D660+E660</f>
        <v>62.034700000000001</v>
      </c>
      <c r="H660" s="92"/>
      <c r="I660" s="59"/>
      <c r="J660" s="119" t="s">
        <v>208</v>
      </c>
    </row>
    <row r="661" spans="1:10">
      <c r="A661" s="171">
        <f>+Crudos!A670</f>
        <v>43501</v>
      </c>
      <c r="B661" s="171">
        <f>+Crudos!B670</f>
        <v>43503</v>
      </c>
      <c r="C661" s="76" t="s">
        <v>177</v>
      </c>
      <c r="D661" s="167">
        <v>53.26</v>
      </c>
      <c r="E661" s="59">
        <f t="shared" si="216"/>
        <v>10.119400000000001</v>
      </c>
      <c r="F661" s="91">
        <v>194</v>
      </c>
      <c r="G661" s="88">
        <f t="shared" si="217"/>
        <v>63.379399999999997</v>
      </c>
      <c r="H661" s="92"/>
      <c r="I661" s="59"/>
      <c r="J661" s="119" t="s">
        <v>0</v>
      </c>
    </row>
    <row r="662" spans="1:10">
      <c r="A662" s="171">
        <f>+Crudos!A671</f>
        <v>43504</v>
      </c>
      <c r="B662" s="171">
        <f>+Crudos!B671</f>
        <v>43507</v>
      </c>
      <c r="C662" s="76" t="s">
        <v>177</v>
      </c>
      <c r="D662" s="167">
        <v>54.35</v>
      </c>
      <c r="E662" s="59">
        <f t="shared" si="216"/>
        <v>10.326500000000001</v>
      </c>
      <c r="F662" s="91">
        <v>194</v>
      </c>
      <c r="G662" s="88">
        <f t="shared" si="217"/>
        <v>64.676500000000004</v>
      </c>
      <c r="H662" s="92"/>
      <c r="I662" s="59"/>
      <c r="J662" s="119" t="s">
        <v>0</v>
      </c>
    </row>
    <row r="663" spans="1:10">
      <c r="A663" s="171">
        <f>+Crudos!A672</f>
        <v>43508</v>
      </c>
      <c r="B663" s="171">
        <f>+Crudos!B672</f>
        <v>43510</v>
      </c>
      <c r="C663" s="76" t="s">
        <v>177</v>
      </c>
      <c r="D663" s="167">
        <v>54.47</v>
      </c>
      <c r="E663" s="59">
        <f t="shared" si="216"/>
        <v>10.349299999999999</v>
      </c>
      <c r="F663" s="91">
        <v>194</v>
      </c>
      <c r="G663" s="88">
        <f t="shared" si="217"/>
        <v>64.819299999999998</v>
      </c>
      <c r="H663" s="92"/>
      <c r="I663" s="59"/>
      <c r="J663" s="119" t="s">
        <v>0</v>
      </c>
    </row>
    <row r="664" spans="1:10">
      <c r="A664" s="171">
        <f>+Crudos!A673</f>
        <v>43511</v>
      </c>
      <c r="B664" s="171">
        <f>+Crudos!B673</f>
        <v>43514</v>
      </c>
      <c r="C664" s="76" t="s">
        <v>177</v>
      </c>
      <c r="D664" s="167">
        <v>56.88</v>
      </c>
      <c r="E664" s="59">
        <f>+D664*19%</f>
        <v>10.8072</v>
      </c>
      <c r="F664" s="91">
        <v>194</v>
      </c>
      <c r="G664" s="88">
        <f t="shared" si="217"/>
        <v>67.687200000000004</v>
      </c>
      <c r="H664" s="92"/>
      <c r="I664" s="59"/>
      <c r="J664" s="119" t="s">
        <v>0</v>
      </c>
    </row>
    <row r="665" spans="1:10">
      <c r="A665" s="171">
        <f>+Crudos!A674</f>
        <v>43515</v>
      </c>
      <c r="B665" s="171">
        <f>+Crudos!B674</f>
        <v>43517</v>
      </c>
      <c r="C665" s="76" t="s">
        <v>177</v>
      </c>
      <c r="D665" s="167">
        <v>59.53</v>
      </c>
      <c r="E665" s="59">
        <f>+D665*19%</f>
        <v>11.310700000000001</v>
      </c>
      <c r="F665" s="91">
        <v>194</v>
      </c>
      <c r="G665" s="88">
        <f t="shared" si="217"/>
        <v>70.840699999999998</v>
      </c>
      <c r="H665" s="92"/>
      <c r="I665" s="59"/>
      <c r="J665" s="119" t="s">
        <v>0</v>
      </c>
    </row>
    <row r="666" spans="1:10">
      <c r="A666" s="171">
        <f>+Crudos!A675</f>
        <v>43518</v>
      </c>
      <c r="B666" s="171">
        <f>+Crudos!B675</f>
        <v>43521</v>
      </c>
      <c r="C666" s="76" t="s">
        <v>177</v>
      </c>
      <c r="D666" s="167">
        <v>60.120000000000005</v>
      </c>
      <c r="E666" s="59">
        <f>+D666*19%</f>
        <v>11.422800000000001</v>
      </c>
      <c r="F666" s="91">
        <v>194</v>
      </c>
      <c r="G666" s="88">
        <f>+D666+E666</f>
        <v>71.5428</v>
      </c>
      <c r="H666" s="92"/>
      <c r="I666" s="59"/>
      <c r="J666" s="119" t="s">
        <v>0</v>
      </c>
    </row>
    <row r="667" spans="1:10">
      <c r="A667" s="171">
        <f>+Crudos!A676</f>
        <v>43522</v>
      </c>
      <c r="B667" s="171">
        <f>+Crudos!B676</f>
        <v>43524</v>
      </c>
      <c r="C667" s="76" t="s">
        <v>177</v>
      </c>
      <c r="D667" s="167">
        <v>58.599999999999994</v>
      </c>
      <c r="E667" s="59">
        <f>+D667*19%</f>
        <v>11.133999999999999</v>
      </c>
      <c r="F667" s="91">
        <v>194</v>
      </c>
      <c r="G667" s="88">
        <f>+D667+E667</f>
        <v>69.733999999999995</v>
      </c>
      <c r="H667" s="92"/>
      <c r="I667" s="59"/>
      <c r="J667" s="119" t="s">
        <v>0</v>
      </c>
    </row>
    <row r="668" spans="1:10">
      <c r="A668" s="171">
        <f>+Crudos!A677</f>
        <v>43525</v>
      </c>
      <c r="B668" s="171">
        <v>43528</v>
      </c>
      <c r="C668" s="76" t="s">
        <v>177</v>
      </c>
      <c r="D668" s="167">
        <v>58.1</v>
      </c>
      <c r="E668" s="59">
        <f>+D668*19%</f>
        <v>11.039</v>
      </c>
      <c r="F668" s="91">
        <v>194</v>
      </c>
      <c r="G668" s="88">
        <f>+D668+E668</f>
        <v>69.138999999999996</v>
      </c>
      <c r="H668" s="92"/>
      <c r="I668" s="59"/>
      <c r="J668" s="119" t="s">
        <v>0</v>
      </c>
    </row>
    <row r="669" spans="1:10">
      <c r="A669" s="171">
        <f>+Crudos!A686</f>
        <v>43529</v>
      </c>
      <c r="B669" s="171">
        <f>+Crudos!B686</f>
        <v>43531</v>
      </c>
      <c r="C669" s="76" t="s">
        <v>177</v>
      </c>
      <c r="D669" s="167">
        <v>58.3</v>
      </c>
      <c r="E669" s="59">
        <f t="shared" ref="E669:E678" si="218">+D669*19%</f>
        <v>11.077</v>
      </c>
      <c r="F669" s="91">
        <v>194</v>
      </c>
      <c r="G669" s="88">
        <f t="shared" ref="G669:G676" si="219">+D669+E669</f>
        <v>69.376999999999995</v>
      </c>
      <c r="H669" s="92"/>
      <c r="I669" s="59"/>
      <c r="J669" s="119"/>
    </row>
    <row r="670" spans="1:10">
      <c r="A670" s="171">
        <f>+Crudos!A687</f>
        <v>43532</v>
      </c>
      <c r="B670" s="171">
        <f>+Crudos!B687</f>
        <v>43535</v>
      </c>
      <c r="C670" s="76" t="s">
        <v>177</v>
      </c>
      <c r="D670" s="167">
        <v>57.5</v>
      </c>
      <c r="E670" s="59">
        <f t="shared" si="218"/>
        <v>10.925000000000001</v>
      </c>
      <c r="F670" s="91">
        <v>194</v>
      </c>
      <c r="G670" s="88">
        <f t="shared" si="219"/>
        <v>68.424999999999997</v>
      </c>
      <c r="H670" s="92"/>
      <c r="I670" s="59"/>
      <c r="J670" s="119"/>
    </row>
    <row r="671" spans="1:10">
      <c r="A671" s="171">
        <f>+Crudos!A688</f>
        <v>43536</v>
      </c>
      <c r="B671" s="171">
        <f>+Crudos!B688</f>
        <v>43538</v>
      </c>
      <c r="C671" s="76" t="s">
        <v>177</v>
      </c>
      <c r="D671" s="167">
        <v>56.8</v>
      </c>
      <c r="E671" s="59">
        <f t="shared" si="218"/>
        <v>10.792</v>
      </c>
      <c r="F671" s="91">
        <v>194</v>
      </c>
      <c r="G671" s="88">
        <f t="shared" si="219"/>
        <v>67.591999999999999</v>
      </c>
      <c r="H671" s="92"/>
      <c r="I671" s="59"/>
      <c r="J671" s="119"/>
    </row>
    <row r="672" spans="1:10">
      <c r="A672" s="171">
        <f>+Crudos!A689</f>
        <v>43539</v>
      </c>
      <c r="B672" s="171">
        <f>+Crudos!B689</f>
        <v>43542</v>
      </c>
      <c r="C672" s="76" t="s">
        <v>177</v>
      </c>
      <c r="D672" s="167">
        <v>57.480000000000004</v>
      </c>
      <c r="E672" s="59">
        <f t="shared" si="218"/>
        <v>10.921200000000001</v>
      </c>
      <c r="F672" s="91">
        <v>194</v>
      </c>
      <c r="G672" s="88">
        <f t="shared" si="219"/>
        <v>68.401200000000003</v>
      </c>
      <c r="H672" s="92"/>
      <c r="I672" s="59"/>
      <c r="J672" s="119"/>
    </row>
    <row r="673" spans="1:10">
      <c r="A673" s="171">
        <f>+Crudos!A690</f>
        <v>43543</v>
      </c>
      <c r="B673" s="171">
        <f>+Crudos!B690</f>
        <v>43545</v>
      </c>
      <c r="C673" s="76" t="s">
        <v>177</v>
      </c>
      <c r="D673" s="167">
        <v>56.41</v>
      </c>
      <c r="E673" s="59">
        <f t="shared" si="218"/>
        <v>10.7179</v>
      </c>
      <c r="F673" s="91">
        <v>194</v>
      </c>
      <c r="G673" s="88">
        <f t="shared" si="219"/>
        <v>67.127899999999997</v>
      </c>
      <c r="H673" s="92"/>
      <c r="I673" s="59"/>
      <c r="J673" s="119"/>
    </row>
    <row r="674" spans="1:10">
      <c r="A674" s="171">
        <f>+Crudos!A691</f>
        <v>43546</v>
      </c>
      <c r="B674" s="171">
        <f>+Crudos!B691</f>
        <v>43550</v>
      </c>
      <c r="C674" s="76" t="s">
        <v>177</v>
      </c>
      <c r="D674" s="167">
        <v>56.59</v>
      </c>
      <c r="E674" s="59">
        <f t="shared" si="218"/>
        <v>10.7521</v>
      </c>
      <c r="F674" s="91">
        <v>194</v>
      </c>
      <c r="G674" s="88">
        <f t="shared" si="219"/>
        <v>67.342100000000002</v>
      </c>
      <c r="H674" s="92"/>
      <c r="I674" s="59"/>
      <c r="J674" s="119"/>
    </row>
    <row r="675" spans="1:10">
      <c r="A675" s="171">
        <f>+Crudos!A692</f>
        <v>43551</v>
      </c>
      <c r="B675" s="171">
        <f>+Crudos!B692</f>
        <v>43552</v>
      </c>
      <c r="C675" s="76" t="s">
        <v>177</v>
      </c>
      <c r="D675" s="167">
        <v>55.57</v>
      </c>
      <c r="E675" s="59">
        <f t="shared" si="218"/>
        <v>10.558300000000001</v>
      </c>
      <c r="F675" s="91">
        <v>194</v>
      </c>
      <c r="G675" s="88">
        <f t="shared" si="219"/>
        <v>66.128299999999996</v>
      </c>
      <c r="H675" s="92"/>
      <c r="I675" s="59"/>
      <c r="J675" s="119"/>
    </row>
    <row r="676" spans="1:10">
      <c r="A676" s="171">
        <f>+Crudos!A693</f>
        <v>43553</v>
      </c>
      <c r="B676" s="171">
        <f>+Crudos!B693</f>
        <v>43555</v>
      </c>
      <c r="C676" s="76" t="s">
        <v>177</v>
      </c>
      <c r="D676" s="167">
        <v>56.93</v>
      </c>
      <c r="E676" s="59">
        <f t="shared" si="218"/>
        <v>10.816700000000001</v>
      </c>
      <c r="F676" s="91">
        <v>194</v>
      </c>
      <c r="G676" s="88">
        <f t="shared" si="219"/>
        <v>67.746700000000004</v>
      </c>
      <c r="H676" s="92"/>
      <c r="I676" s="59"/>
      <c r="J676" s="119"/>
    </row>
    <row r="677" spans="1:10">
      <c r="A677" s="171">
        <f>+Crudos!A694</f>
        <v>43556</v>
      </c>
      <c r="B677" s="171">
        <f>+Crudos!B694</f>
        <v>43556</v>
      </c>
      <c r="C677" s="76" t="s">
        <v>212</v>
      </c>
      <c r="D677" s="167">
        <v>55.43</v>
      </c>
      <c r="E677" s="59">
        <f t="shared" si="218"/>
        <v>10.531700000000001</v>
      </c>
      <c r="F677" s="91">
        <v>194</v>
      </c>
      <c r="G677" s="65"/>
      <c r="H677" s="92"/>
      <c r="I677" s="59"/>
      <c r="J677" s="119"/>
    </row>
    <row r="678" spans="1:10">
      <c r="A678" s="171">
        <f>+Crudos!A695</f>
        <v>43557</v>
      </c>
      <c r="B678" s="171">
        <f>+Crudos!B695</f>
        <v>43559</v>
      </c>
      <c r="C678" s="76" t="s">
        <v>212</v>
      </c>
      <c r="D678" s="167">
        <v>55.650000000000006</v>
      </c>
      <c r="E678" s="59">
        <f t="shared" si="218"/>
        <v>10.573500000000001</v>
      </c>
      <c r="F678" s="91">
        <v>194</v>
      </c>
      <c r="G678" s="65"/>
      <c r="H678" s="92"/>
      <c r="I678" s="59"/>
      <c r="J678" s="119"/>
    </row>
    <row r="679" spans="1:10">
      <c r="A679" s="171">
        <f>+Crudos!A696</f>
        <v>43560</v>
      </c>
      <c r="B679" s="171">
        <f>+Crudos!B696</f>
        <v>43563</v>
      </c>
      <c r="C679" s="76" t="s">
        <v>212</v>
      </c>
      <c r="D679" s="167">
        <v>56.379999999999995</v>
      </c>
      <c r="E679" s="59">
        <f t="shared" ref="E679:E684" si="220">+D679*19%</f>
        <v>10.712199999999999</v>
      </c>
      <c r="F679" s="91">
        <v>194</v>
      </c>
      <c r="G679" s="65"/>
      <c r="H679" s="92"/>
      <c r="I679" s="59"/>
      <c r="J679" s="119"/>
    </row>
    <row r="680" spans="1:10">
      <c r="A680" s="171">
        <f>+Crudos!A697</f>
        <v>43564</v>
      </c>
      <c r="B680" s="171">
        <f>+Crudos!B697</f>
        <v>43566</v>
      </c>
      <c r="C680" s="76" t="s">
        <v>212</v>
      </c>
      <c r="D680" s="167">
        <v>57.120000000000005</v>
      </c>
      <c r="E680" s="59">
        <f t="shared" si="220"/>
        <v>10.8528</v>
      </c>
      <c r="F680" s="91">
        <v>194</v>
      </c>
      <c r="G680" s="65"/>
      <c r="H680" s="92"/>
      <c r="I680" s="59"/>
      <c r="J680" s="119"/>
    </row>
    <row r="681" spans="1:10">
      <c r="A681" s="171">
        <f>+Crudos!A698</f>
        <v>43567</v>
      </c>
      <c r="B681" s="171">
        <f>+Crudos!B698</f>
        <v>43570</v>
      </c>
      <c r="C681" s="76" t="s">
        <v>212</v>
      </c>
      <c r="D681" s="167">
        <v>57.92</v>
      </c>
      <c r="E681" s="59">
        <f t="shared" si="220"/>
        <v>11.004800000000001</v>
      </c>
      <c r="F681" s="91">
        <v>194</v>
      </c>
      <c r="G681" s="65"/>
      <c r="H681" s="92"/>
      <c r="I681" s="59"/>
      <c r="J681" s="119"/>
    </row>
    <row r="682" spans="1:10">
      <c r="A682" s="171">
        <f>+Crudos!A699</f>
        <v>43571</v>
      </c>
      <c r="B682" s="171">
        <f>+Crudos!B699</f>
        <v>43572</v>
      </c>
      <c r="C682" s="76" t="s">
        <v>212</v>
      </c>
      <c r="D682" s="167">
        <v>58.41</v>
      </c>
      <c r="E682" s="59">
        <f t="shared" si="220"/>
        <v>11.097899999999999</v>
      </c>
      <c r="F682" s="91">
        <v>194</v>
      </c>
      <c r="G682" s="65"/>
      <c r="H682" s="92"/>
      <c r="I682" s="59"/>
      <c r="J682" s="119"/>
    </row>
    <row r="683" spans="1:10">
      <c r="A683" s="171">
        <f>+Crudos!A700</f>
        <v>43573</v>
      </c>
      <c r="B683" s="171">
        <f>+Crudos!B700</f>
        <v>43577</v>
      </c>
      <c r="C683" s="76" t="s">
        <v>212</v>
      </c>
      <c r="D683" s="167">
        <v>56.53</v>
      </c>
      <c r="E683" s="59">
        <f t="shared" si="220"/>
        <v>10.7407</v>
      </c>
      <c r="F683" s="91">
        <v>194</v>
      </c>
      <c r="G683" s="65"/>
      <c r="H683" s="92"/>
      <c r="I683" s="59"/>
      <c r="J683" s="119"/>
    </row>
    <row r="684" spans="1:10">
      <c r="A684" s="171">
        <f>+Crudos!A701</f>
        <v>43578</v>
      </c>
      <c r="B684" s="171">
        <f>+Crudos!B701</f>
        <v>43580</v>
      </c>
      <c r="C684" s="76" t="s">
        <v>212</v>
      </c>
      <c r="D684" s="167">
        <v>56.430000000000007</v>
      </c>
      <c r="E684" s="59">
        <f t="shared" si="220"/>
        <v>10.721700000000002</v>
      </c>
      <c r="F684" s="91">
        <v>194</v>
      </c>
      <c r="G684" s="65"/>
      <c r="H684" s="92"/>
      <c r="I684" s="59"/>
      <c r="J684" s="119"/>
    </row>
    <row r="685" spans="1:10">
      <c r="A685" s="171">
        <f>+Crudos!A702</f>
        <v>43581</v>
      </c>
      <c r="B685" s="171">
        <f>+Crudos!B702</f>
        <v>43584</v>
      </c>
      <c r="C685" s="76" t="s">
        <v>212</v>
      </c>
      <c r="D685" s="167">
        <v>59.75</v>
      </c>
      <c r="E685" s="59">
        <f t="shared" ref="E685:E691" si="221">+D685*19%</f>
        <v>11.352500000000001</v>
      </c>
      <c r="F685" s="91">
        <v>194</v>
      </c>
      <c r="G685" s="65"/>
      <c r="H685" s="92"/>
      <c r="I685" s="59"/>
      <c r="J685" s="119"/>
    </row>
    <row r="686" spans="1:10">
      <c r="A686" s="171">
        <f>+Crudos!A703</f>
        <v>43585</v>
      </c>
      <c r="B686" s="171">
        <f>+Crudos!B703</f>
        <v>43587</v>
      </c>
      <c r="C686" s="76" t="s">
        <v>212</v>
      </c>
      <c r="D686" s="167">
        <v>57.599999999999994</v>
      </c>
      <c r="E686" s="59">
        <f t="shared" si="221"/>
        <v>10.943999999999999</v>
      </c>
      <c r="F686" s="91">
        <v>194</v>
      </c>
      <c r="G686" s="65"/>
      <c r="H686" s="92"/>
      <c r="I686" s="59"/>
      <c r="J686" s="119"/>
    </row>
    <row r="687" spans="1:10">
      <c r="A687" s="171">
        <f>+Crudos!A704</f>
        <v>43588</v>
      </c>
      <c r="B687" s="171">
        <f>+Crudos!B704</f>
        <v>43591</v>
      </c>
      <c r="C687" s="76" t="s">
        <v>212</v>
      </c>
      <c r="D687" s="167">
        <v>58.209999999999994</v>
      </c>
      <c r="E687" s="59">
        <f t="shared" si="221"/>
        <v>11.059899999999999</v>
      </c>
      <c r="F687" s="91">
        <v>194</v>
      </c>
      <c r="G687" s="65"/>
      <c r="H687" s="92"/>
      <c r="I687" s="59"/>
      <c r="J687" s="119"/>
    </row>
    <row r="688" spans="1:10">
      <c r="A688" s="171">
        <f>+Crudos!A705</f>
        <v>43592</v>
      </c>
      <c r="B688" s="171">
        <f>+Crudos!B705</f>
        <v>43594</v>
      </c>
      <c r="C688" s="76" t="s">
        <v>212</v>
      </c>
      <c r="D688" s="167">
        <v>55.51</v>
      </c>
      <c r="E688" s="59">
        <f t="shared" si="221"/>
        <v>10.546899999999999</v>
      </c>
      <c r="F688" s="91">
        <v>194</v>
      </c>
      <c r="G688" s="65"/>
      <c r="H688" s="92"/>
      <c r="I688" s="59"/>
      <c r="J688" s="119"/>
    </row>
    <row r="689" spans="1:10">
      <c r="A689" s="171">
        <f>+Crudos!A706</f>
        <v>43595</v>
      </c>
      <c r="B689" s="171">
        <f>+Crudos!B706</f>
        <v>43598</v>
      </c>
      <c r="C689" s="76" t="s">
        <v>212</v>
      </c>
      <c r="D689" s="167">
        <v>54.95</v>
      </c>
      <c r="E689" s="59">
        <f t="shared" si="221"/>
        <v>10.4405</v>
      </c>
      <c r="F689" s="91">
        <v>194</v>
      </c>
      <c r="G689" s="65"/>
      <c r="H689" s="92"/>
      <c r="I689" s="59"/>
      <c r="J689" s="119"/>
    </row>
    <row r="690" spans="1:10">
      <c r="A690" s="171">
        <f>+Crudos!A707</f>
        <v>43599</v>
      </c>
      <c r="B690" s="171">
        <f>+Crudos!B707</f>
        <v>43601</v>
      </c>
      <c r="C690" s="76" t="s">
        <v>212</v>
      </c>
      <c r="D690" s="167">
        <v>54.86</v>
      </c>
      <c r="E690" s="59">
        <f t="shared" si="221"/>
        <v>10.423400000000001</v>
      </c>
      <c r="F690" s="91">
        <v>194</v>
      </c>
      <c r="G690" s="65"/>
      <c r="H690" s="92"/>
      <c r="I690" s="59"/>
      <c r="J690" s="119"/>
    </row>
    <row r="691" spans="1:10">
      <c r="A691" s="171">
        <f>+Crudos!A708</f>
        <v>43602</v>
      </c>
      <c r="B691" s="171">
        <f>+Crudos!B708</f>
        <v>43605</v>
      </c>
      <c r="C691" s="76" t="s">
        <v>212</v>
      </c>
      <c r="D691" s="167">
        <v>53.03</v>
      </c>
      <c r="E691" s="59">
        <f t="shared" si="221"/>
        <v>10.075700000000001</v>
      </c>
      <c r="F691" s="91">
        <v>194</v>
      </c>
      <c r="G691" s="65"/>
      <c r="H691" s="92"/>
      <c r="I691" s="59"/>
      <c r="J691" s="119"/>
    </row>
    <row r="692" spans="1:10">
      <c r="A692" s="171">
        <f>+Crudos!A709</f>
        <v>43606</v>
      </c>
      <c r="B692" s="171">
        <f>+Crudos!B709</f>
        <v>43608</v>
      </c>
      <c r="C692" s="76" t="s">
        <v>212</v>
      </c>
      <c r="D692" s="167">
        <v>54.39</v>
      </c>
      <c r="E692" s="59">
        <f t="shared" ref="E692:E698" si="222">+D692*19%</f>
        <v>10.334099999999999</v>
      </c>
      <c r="F692" s="91">
        <v>194</v>
      </c>
      <c r="G692" s="65"/>
      <c r="H692" s="92"/>
      <c r="I692" s="59"/>
      <c r="J692" s="119"/>
    </row>
    <row r="693" spans="1:10">
      <c r="A693" s="171">
        <f>+Crudos!A710</f>
        <v>43609</v>
      </c>
      <c r="B693" s="171">
        <f>+Crudos!B710</f>
        <v>43612</v>
      </c>
      <c r="C693" s="76" t="s">
        <v>212</v>
      </c>
      <c r="D693" s="167">
        <v>51.38</v>
      </c>
      <c r="E693" s="59">
        <f t="shared" si="222"/>
        <v>9.7622</v>
      </c>
      <c r="F693" s="91">
        <v>194</v>
      </c>
      <c r="G693" s="65"/>
      <c r="H693" s="92"/>
      <c r="I693" s="59"/>
      <c r="J693" s="119"/>
    </row>
    <row r="694" spans="1:10">
      <c r="A694" s="171">
        <f>+Crudos!A711</f>
        <v>43613</v>
      </c>
      <c r="B694" s="171">
        <f>+Crudos!B711</f>
        <v>43615</v>
      </c>
      <c r="C694" s="76" t="s">
        <v>212</v>
      </c>
      <c r="D694" s="167">
        <v>50.25</v>
      </c>
      <c r="E694" s="59">
        <f t="shared" si="222"/>
        <v>9.5474999999999994</v>
      </c>
      <c r="F694" s="91">
        <v>194</v>
      </c>
      <c r="G694" s="65"/>
      <c r="H694" s="92"/>
      <c r="I694" s="59"/>
      <c r="J694" s="119"/>
    </row>
    <row r="695" spans="1:10">
      <c r="A695" s="171">
        <f>+Crudos!A712</f>
        <v>43616</v>
      </c>
      <c r="B695" s="171">
        <f>+Crudos!B712</f>
        <v>43620</v>
      </c>
      <c r="C695" s="76" t="s">
        <v>212</v>
      </c>
      <c r="D695" s="167">
        <v>51.2</v>
      </c>
      <c r="E695" s="59">
        <f t="shared" si="222"/>
        <v>9.7280000000000015</v>
      </c>
      <c r="F695" s="91">
        <v>194</v>
      </c>
      <c r="G695" s="65"/>
      <c r="H695" s="92"/>
      <c r="I695" s="59"/>
      <c r="J695" s="119"/>
    </row>
    <row r="696" spans="1:10">
      <c r="A696" s="171">
        <f>+Crudos!A713</f>
        <v>43621</v>
      </c>
      <c r="B696" s="171">
        <f>+Crudos!B713</f>
        <v>43622</v>
      </c>
      <c r="C696" s="76" t="s">
        <v>212</v>
      </c>
      <c r="D696" s="167">
        <v>45.35</v>
      </c>
      <c r="E696" s="59">
        <f t="shared" si="222"/>
        <v>8.6165000000000003</v>
      </c>
      <c r="F696" s="91">
        <v>194</v>
      </c>
      <c r="G696" s="65"/>
      <c r="H696" s="92"/>
      <c r="I696" s="59"/>
      <c r="J696" s="119"/>
    </row>
    <row r="697" spans="1:10">
      <c r="A697" s="171">
        <f>+Crudos!A714</f>
        <v>43623</v>
      </c>
      <c r="B697" s="171">
        <f>+Crudos!B714</f>
        <v>43626</v>
      </c>
      <c r="C697" s="76" t="s">
        <v>212</v>
      </c>
      <c r="D697" s="167">
        <v>44.78</v>
      </c>
      <c r="E697" s="59">
        <f t="shared" si="222"/>
        <v>8.5082000000000004</v>
      </c>
      <c r="F697" s="91">
        <v>194</v>
      </c>
      <c r="G697" s="65"/>
      <c r="H697" s="92"/>
      <c r="I697" s="59"/>
      <c r="J697" s="119"/>
    </row>
    <row r="698" spans="1:10">
      <c r="A698" s="171">
        <f>+Crudos!A715</f>
        <v>43627</v>
      </c>
      <c r="B698" s="171">
        <f>+Crudos!B715</f>
        <v>43629</v>
      </c>
      <c r="C698" s="76" t="s">
        <v>212</v>
      </c>
      <c r="D698" s="167">
        <v>47.63</v>
      </c>
      <c r="E698" s="59">
        <f t="shared" si="222"/>
        <v>9.0497000000000014</v>
      </c>
      <c r="F698" s="91">
        <v>194</v>
      </c>
      <c r="G698" s="65"/>
      <c r="H698" s="92"/>
      <c r="I698" s="59"/>
      <c r="J698" s="119"/>
    </row>
    <row r="699" spans="1:10">
      <c r="A699" s="171">
        <f>+Crudos!A716</f>
        <v>43630</v>
      </c>
      <c r="B699" s="171">
        <f>+Crudos!B716</f>
        <v>43633</v>
      </c>
      <c r="C699" s="76" t="s">
        <v>212</v>
      </c>
      <c r="D699" s="167">
        <v>43.2</v>
      </c>
      <c r="E699" s="59">
        <f t="shared" ref="E699:E705" si="223">+D699*19%</f>
        <v>8.2080000000000002</v>
      </c>
      <c r="F699" s="91">
        <v>194</v>
      </c>
      <c r="G699" s="65"/>
      <c r="H699" s="92"/>
      <c r="I699" s="59"/>
      <c r="J699" s="119"/>
    </row>
    <row r="700" spans="1:10">
      <c r="A700" s="171">
        <f>+Crudos!A717</f>
        <v>43634</v>
      </c>
      <c r="B700" s="171">
        <f>+Crudos!B717</f>
        <v>43636</v>
      </c>
      <c r="C700" s="76" t="s">
        <v>212</v>
      </c>
      <c r="D700" s="167">
        <v>44.58</v>
      </c>
      <c r="E700" s="59">
        <f t="shared" si="223"/>
        <v>8.4702000000000002</v>
      </c>
      <c r="F700" s="91">
        <v>194</v>
      </c>
      <c r="G700" s="65"/>
      <c r="H700" s="92"/>
      <c r="I700" s="59"/>
      <c r="J700" s="119"/>
    </row>
    <row r="701" spans="1:10">
      <c r="A701" s="171">
        <f>+Crudos!A718</f>
        <v>43637</v>
      </c>
      <c r="B701" s="171">
        <f>+Crudos!B718</f>
        <v>43641</v>
      </c>
      <c r="C701" s="76" t="s">
        <v>212</v>
      </c>
      <c r="D701" s="167">
        <v>45.93</v>
      </c>
      <c r="E701" s="59">
        <f t="shared" si="223"/>
        <v>8.7266999999999992</v>
      </c>
      <c r="F701" s="91">
        <v>194</v>
      </c>
      <c r="G701" s="65"/>
      <c r="H701" s="92"/>
      <c r="I701" s="59"/>
      <c r="J701" s="119"/>
    </row>
    <row r="702" spans="1:10">
      <c r="A702" s="171">
        <f>+Crudos!A719</f>
        <v>43642</v>
      </c>
      <c r="B702" s="171">
        <f>+Crudos!B719</f>
        <v>43643</v>
      </c>
      <c r="C702" s="76" t="s">
        <v>212</v>
      </c>
      <c r="D702" s="167">
        <v>50.07</v>
      </c>
      <c r="E702" s="59">
        <f t="shared" si="223"/>
        <v>9.513300000000001</v>
      </c>
      <c r="F702" s="91">
        <v>194</v>
      </c>
      <c r="G702" s="65"/>
      <c r="H702" s="92"/>
      <c r="I702" s="59"/>
      <c r="J702" s="119"/>
    </row>
    <row r="703" spans="1:10">
      <c r="A703" s="171">
        <f>+Crudos!A720</f>
        <v>43644</v>
      </c>
      <c r="B703" s="171">
        <v>43648</v>
      </c>
      <c r="C703" s="76" t="s">
        <v>212</v>
      </c>
      <c r="D703" s="167">
        <v>52.1</v>
      </c>
      <c r="E703" s="59">
        <f t="shared" si="223"/>
        <v>9.8990000000000009</v>
      </c>
      <c r="F703" s="91">
        <v>194</v>
      </c>
      <c r="G703" s="65"/>
      <c r="H703" s="92"/>
      <c r="I703" s="59"/>
      <c r="J703" s="119"/>
    </row>
    <row r="704" spans="1:10">
      <c r="A704" s="171">
        <f>+Crudos!A722</f>
        <v>43649</v>
      </c>
      <c r="B704" s="171">
        <f>+Crudos!B722</f>
        <v>43650</v>
      </c>
      <c r="C704" s="76" t="s">
        <v>212</v>
      </c>
      <c r="D704" s="167">
        <v>52.52</v>
      </c>
      <c r="E704" s="59">
        <f t="shared" si="223"/>
        <v>9.9788000000000014</v>
      </c>
      <c r="F704" s="91">
        <v>194</v>
      </c>
      <c r="G704" s="65"/>
      <c r="H704" s="92"/>
      <c r="I704" s="59"/>
      <c r="J704" s="119"/>
    </row>
    <row r="705" spans="1:10">
      <c r="A705" s="171">
        <f>+Crudos!A723</f>
        <v>43651</v>
      </c>
      <c r="B705" s="171">
        <f>+Crudos!B723</f>
        <v>43654</v>
      </c>
      <c r="C705" s="76" t="s">
        <v>212</v>
      </c>
      <c r="D705" s="167">
        <v>54.78</v>
      </c>
      <c r="E705" s="59">
        <f t="shared" si="223"/>
        <v>10.408200000000001</v>
      </c>
      <c r="F705" s="91">
        <v>194</v>
      </c>
      <c r="G705" s="65"/>
      <c r="H705" s="92"/>
      <c r="I705" s="59"/>
      <c r="J705" s="119"/>
    </row>
    <row r="706" spans="1:10">
      <c r="A706" s="171">
        <f>+Crudos!A724</f>
        <v>43655</v>
      </c>
      <c r="B706" s="171">
        <f>+Crudos!B724</f>
        <v>43657</v>
      </c>
      <c r="C706" s="76" t="s">
        <v>212</v>
      </c>
      <c r="D706" s="167">
        <v>54.78</v>
      </c>
      <c r="E706" s="59">
        <f t="shared" ref="E706:E712" si="224">+D706*19%</f>
        <v>10.408200000000001</v>
      </c>
      <c r="F706" s="91">
        <v>194</v>
      </c>
      <c r="G706" s="65"/>
      <c r="H706" s="92"/>
      <c r="I706" s="59"/>
      <c r="J706" s="119"/>
    </row>
    <row r="707" spans="1:10">
      <c r="A707" s="171">
        <f>+Crudos!A725</f>
        <v>43658</v>
      </c>
      <c r="B707" s="171">
        <f>+Crudos!B725</f>
        <v>43661</v>
      </c>
      <c r="C707" s="76" t="s">
        <v>212</v>
      </c>
      <c r="D707" s="167">
        <v>56.45</v>
      </c>
      <c r="E707" s="59">
        <f t="shared" si="224"/>
        <v>10.7255</v>
      </c>
      <c r="F707" s="91">
        <v>194</v>
      </c>
      <c r="G707" s="65"/>
      <c r="H707" s="92"/>
      <c r="I707" s="59"/>
      <c r="J707" s="119"/>
    </row>
    <row r="708" spans="1:10">
      <c r="A708" s="171">
        <f>+Crudos!A726</f>
        <v>43662</v>
      </c>
      <c r="B708" s="171">
        <f>+Crudos!B726</f>
        <v>43664</v>
      </c>
      <c r="C708" s="76" t="s">
        <v>212</v>
      </c>
      <c r="D708" s="167">
        <v>51.85</v>
      </c>
      <c r="E708" s="59">
        <f t="shared" si="224"/>
        <v>9.8514999999999997</v>
      </c>
      <c r="F708" s="91">
        <v>194</v>
      </c>
      <c r="G708" s="65"/>
      <c r="H708" s="92"/>
      <c r="I708" s="59"/>
      <c r="J708" s="119"/>
    </row>
    <row r="709" spans="1:10">
      <c r="A709" s="171">
        <f>+Crudos!A727</f>
        <v>43665</v>
      </c>
      <c r="B709" s="171">
        <f>+Crudos!B727</f>
        <v>43668</v>
      </c>
      <c r="C709" s="76" t="s">
        <v>212</v>
      </c>
      <c r="D709" s="167">
        <v>47.95</v>
      </c>
      <c r="E709" s="59">
        <f t="shared" si="224"/>
        <v>9.1105</v>
      </c>
      <c r="F709" s="91">
        <v>194</v>
      </c>
      <c r="G709" s="65"/>
      <c r="H709" s="92"/>
      <c r="I709" s="59"/>
      <c r="J709" s="119"/>
    </row>
    <row r="710" spans="1:10">
      <c r="A710" s="171">
        <f>+Crudos!A728</f>
        <v>43669</v>
      </c>
      <c r="B710" s="171">
        <f>+Crudos!B728</f>
        <v>43671</v>
      </c>
      <c r="C710" s="76" t="s">
        <v>212</v>
      </c>
      <c r="D710" s="167">
        <v>47.95</v>
      </c>
      <c r="E710" s="59">
        <f t="shared" si="224"/>
        <v>9.1105</v>
      </c>
      <c r="F710" s="91">
        <v>194</v>
      </c>
      <c r="G710" s="65"/>
      <c r="H710" s="92"/>
      <c r="I710" s="59"/>
      <c r="J710" s="119"/>
    </row>
    <row r="711" spans="1:10">
      <c r="A711" s="171">
        <f>+Crudos!A729</f>
        <v>43672</v>
      </c>
      <c r="B711" s="171">
        <f>+Crudos!B729</f>
        <v>43675</v>
      </c>
      <c r="C711" s="76" t="s">
        <v>212</v>
      </c>
      <c r="D711" s="167">
        <v>47.24</v>
      </c>
      <c r="E711" s="59">
        <f t="shared" si="224"/>
        <v>8.9756</v>
      </c>
      <c r="F711" s="91">
        <v>194</v>
      </c>
      <c r="G711" s="65"/>
      <c r="H711" s="92"/>
      <c r="I711" s="59"/>
      <c r="J711" s="119"/>
    </row>
    <row r="712" spans="1:10">
      <c r="A712" s="171">
        <f>+Crudos!A730</f>
        <v>43676</v>
      </c>
      <c r="B712" s="171">
        <f>+Crudos!B730</f>
        <v>43678</v>
      </c>
      <c r="C712" s="76" t="s">
        <v>212</v>
      </c>
      <c r="D712" s="167">
        <v>49.59</v>
      </c>
      <c r="E712" s="59">
        <f t="shared" si="224"/>
        <v>9.4221000000000004</v>
      </c>
      <c r="F712" s="91">
        <v>194</v>
      </c>
      <c r="G712" s="65"/>
      <c r="H712" s="92"/>
      <c r="I712" s="59"/>
      <c r="J712" s="119"/>
    </row>
    <row r="713" spans="1:10">
      <c r="A713" s="171">
        <f>+Crudos!A731</f>
        <v>43679</v>
      </c>
      <c r="B713" s="171">
        <f>+Crudos!B731</f>
        <v>43682</v>
      </c>
      <c r="C713" s="76" t="s">
        <v>212</v>
      </c>
      <c r="D713" s="167">
        <v>51.54</v>
      </c>
      <c r="E713" s="59">
        <f t="shared" ref="E713:E719" si="225">+D713*19%</f>
        <v>9.7926000000000002</v>
      </c>
      <c r="F713" s="91">
        <v>194</v>
      </c>
      <c r="G713" s="65"/>
      <c r="H713" s="92"/>
      <c r="I713" s="59"/>
      <c r="J713" s="119"/>
    </row>
    <row r="714" spans="1:10">
      <c r="A714" s="171">
        <f>+Crudos!A732</f>
        <v>43683</v>
      </c>
      <c r="B714" s="171">
        <f>+Crudos!B732</f>
        <v>43685</v>
      </c>
      <c r="C714" s="76" t="s">
        <v>212</v>
      </c>
      <c r="D714" s="167">
        <v>46.78</v>
      </c>
      <c r="E714" s="59">
        <f t="shared" si="225"/>
        <v>8.8881999999999994</v>
      </c>
      <c r="F714" s="91">
        <v>194</v>
      </c>
      <c r="G714" s="65"/>
      <c r="H714" s="92"/>
      <c r="I714" s="59"/>
      <c r="J714" s="119"/>
    </row>
    <row r="715" spans="1:10">
      <c r="A715" s="171">
        <f>+Crudos!A733</f>
        <v>43686</v>
      </c>
      <c r="B715" s="171">
        <f>+Crudos!B733</f>
        <v>43689</v>
      </c>
      <c r="C715" s="76" t="s">
        <v>212</v>
      </c>
      <c r="D715" s="167">
        <v>34.43</v>
      </c>
      <c r="E715" s="59">
        <f t="shared" si="225"/>
        <v>6.5416999999999996</v>
      </c>
      <c r="F715" s="91">
        <v>194</v>
      </c>
      <c r="G715" s="65"/>
      <c r="H715" s="92"/>
      <c r="I715" s="59"/>
      <c r="J715" s="119"/>
    </row>
    <row r="716" spans="1:10">
      <c r="A716" s="171">
        <f>+Crudos!A734</f>
        <v>43690</v>
      </c>
      <c r="B716" s="171">
        <f>+Crudos!B734</f>
        <v>43692</v>
      </c>
      <c r="C716" s="76" t="s">
        <v>212</v>
      </c>
      <c r="D716" s="167">
        <v>35.270000000000003</v>
      </c>
      <c r="E716" s="59">
        <f t="shared" si="225"/>
        <v>6.7013000000000007</v>
      </c>
      <c r="F716" s="91">
        <v>194</v>
      </c>
      <c r="G716" s="65"/>
      <c r="H716" s="92"/>
      <c r="I716" s="59"/>
      <c r="J716" s="119"/>
    </row>
    <row r="717" spans="1:10">
      <c r="A717" s="171">
        <f>+Crudos!A735</f>
        <v>43693</v>
      </c>
      <c r="B717" s="171">
        <f>+Crudos!B735</f>
        <v>43697</v>
      </c>
      <c r="C717" s="76" t="s">
        <v>212</v>
      </c>
      <c r="D717" s="167">
        <v>32.700000000000003</v>
      </c>
      <c r="E717" s="59">
        <f t="shared" si="225"/>
        <v>6.213000000000001</v>
      </c>
      <c r="F717" s="91">
        <v>194</v>
      </c>
      <c r="G717" s="65"/>
      <c r="H717" s="92"/>
      <c r="I717" s="59"/>
      <c r="J717" s="119"/>
    </row>
    <row r="718" spans="1:10">
      <c r="A718" s="171">
        <f>+Crudos!A736</f>
        <v>43698</v>
      </c>
      <c r="B718" s="171">
        <f>+Crudos!B736</f>
        <v>43699</v>
      </c>
      <c r="C718" s="76" t="s">
        <v>212</v>
      </c>
      <c r="D718" s="167">
        <v>35.65</v>
      </c>
      <c r="E718" s="59">
        <f t="shared" si="225"/>
        <v>6.7734999999999994</v>
      </c>
      <c r="F718" s="91">
        <v>194</v>
      </c>
      <c r="G718" s="65"/>
      <c r="H718" s="92"/>
      <c r="I718" s="59"/>
      <c r="J718" s="119"/>
    </row>
    <row r="719" spans="1:10">
      <c r="A719" s="171">
        <f>+Crudos!A737</f>
        <v>43700</v>
      </c>
      <c r="B719" s="171">
        <f>+Crudos!B737</f>
        <v>43703</v>
      </c>
      <c r="C719" s="76" t="s">
        <v>212</v>
      </c>
      <c r="D719" s="167">
        <v>35.729999999999997</v>
      </c>
      <c r="E719" s="59">
        <f t="shared" si="225"/>
        <v>6.7886999999999995</v>
      </c>
      <c r="F719" s="91">
        <v>194</v>
      </c>
      <c r="G719" s="65"/>
      <c r="H719" s="92"/>
      <c r="I719" s="59"/>
      <c r="J719" s="119"/>
    </row>
    <row r="720" spans="1:10">
      <c r="A720" s="171">
        <f>+Crudos!A738</f>
        <v>43704</v>
      </c>
      <c r="B720" s="171">
        <f>+Crudos!B738</f>
        <v>43706</v>
      </c>
      <c r="C720" s="76" t="s">
        <v>212</v>
      </c>
      <c r="D720" s="167">
        <v>35.65</v>
      </c>
      <c r="E720" s="59">
        <f t="shared" ref="E720:E726" si="226">+D720*19%</f>
        <v>6.7734999999999994</v>
      </c>
      <c r="F720" s="91">
        <v>194</v>
      </c>
      <c r="G720" s="65"/>
      <c r="H720" s="92"/>
      <c r="I720" s="59"/>
      <c r="J720" s="119"/>
    </row>
    <row r="721" spans="1:10">
      <c r="A721" s="171">
        <f>+Crudos!A739</f>
        <v>43707</v>
      </c>
      <c r="B721" s="171">
        <f>+Crudos!B739</f>
        <v>43710</v>
      </c>
      <c r="C721" s="76" t="s">
        <v>212</v>
      </c>
      <c r="D721" s="167">
        <v>37.56</v>
      </c>
      <c r="E721" s="59">
        <f t="shared" si="226"/>
        <v>7.1364000000000001</v>
      </c>
      <c r="F721" s="91">
        <v>194</v>
      </c>
      <c r="G721" s="65"/>
      <c r="H721" s="92"/>
      <c r="I721" s="59"/>
      <c r="J721" s="119"/>
    </row>
    <row r="722" spans="1:10">
      <c r="A722" s="171">
        <f>+Crudos!A740</f>
        <v>43711</v>
      </c>
      <c r="B722" s="171">
        <f>+Crudos!B740</f>
        <v>43713</v>
      </c>
      <c r="C722" s="76" t="s">
        <v>212</v>
      </c>
      <c r="D722" s="167">
        <v>35.21</v>
      </c>
      <c r="E722" s="59">
        <f t="shared" si="226"/>
        <v>6.6899000000000006</v>
      </c>
      <c r="F722" s="91">
        <v>194</v>
      </c>
      <c r="G722" s="65"/>
      <c r="H722" s="92"/>
      <c r="I722" s="59"/>
      <c r="J722" s="119"/>
    </row>
    <row r="723" spans="1:10">
      <c r="A723" s="171">
        <f>+Crudos!A741</f>
        <v>43714</v>
      </c>
      <c r="B723" s="171">
        <f>+Crudos!B741</f>
        <v>43717</v>
      </c>
      <c r="C723" s="76" t="s">
        <v>212</v>
      </c>
      <c r="D723" s="167">
        <v>37.56</v>
      </c>
      <c r="E723" s="59">
        <f t="shared" si="226"/>
        <v>7.1364000000000001</v>
      </c>
      <c r="F723" s="91">
        <v>194</v>
      </c>
      <c r="G723" s="65"/>
      <c r="H723" s="92"/>
      <c r="I723" s="59"/>
      <c r="J723" s="119"/>
    </row>
    <row r="724" spans="1:10">
      <c r="A724" s="171">
        <f>+Crudos!A742</f>
        <v>43718</v>
      </c>
      <c r="B724" s="171">
        <f>+Crudos!B742</f>
        <v>43720</v>
      </c>
      <c r="C724" s="76" t="s">
        <v>212</v>
      </c>
      <c r="D724" s="167">
        <v>42.57</v>
      </c>
      <c r="E724" s="59">
        <f t="shared" si="226"/>
        <v>8.0883000000000003</v>
      </c>
      <c r="F724" s="91">
        <v>194</v>
      </c>
      <c r="G724" s="65"/>
      <c r="H724" s="92"/>
      <c r="I724" s="59"/>
      <c r="J724" s="119"/>
    </row>
    <row r="725" spans="1:10">
      <c r="A725" s="171">
        <f>+Crudos!A743</f>
        <v>43721</v>
      </c>
      <c r="B725" s="171">
        <f>+Crudos!B743</f>
        <v>43724</v>
      </c>
      <c r="C725" s="76" t="s">
        <v>212</v>
      </c>
      <c r="D725" s="167">
        <v>33.119999999999997</v>
      </c>
      <c r="E725" s="59">
        <f t="shared" si="226"/>
        <v>6.2927999999999997</v>
      </c>
      <c r="F725" s="91">
        <v>194</v>
      </c>
      <c r="G725" s="65"/>
      <c r="H725" s="92"/>
      <c r="I725" s="59"/>
      <c r="J725" s="119"/>
    </row>
    <row r="726" spans="1:10">
      <c r="A726" s="171">
        <f>+Crudos!A744</f>
        <v>43725</v>
      </c>
      <c r="B726" s="171">
        <f>+Crudos!B744</f>
        <v>43727</v>
      </c>
      <c r="C726" s="76" t="s">
        <v>212</v>
      </c>
      <c r="D726" s="167">
        <v>42.70000000000001</v>
      </c>
      <c r="E726" s="59">
        <f t="shared" si="226"/>
        <v>8.1130000000000013</v>
      </c>
      <c r="F726" s="91">
        <v>194</v>
      </c>
      <c r="G726" s="65"/>
      <c r="H726" s="92"/>
      <c r="I726" s="59"/>
      <c r="J726" s="119"/>
    </row>
    <row r="727" spans="1:10">
      <c r="A727" s="171">
        <f>+Crudos!A745</f>
        <v>43728</v>
      </c>
      <c r="B727" s="171">
        <f>+Crudos!B745</f>
        <v>43731</v>
      </c>
      <c r="C727" s="76" t="s">
        <v>212</v>
      </c>
      <c r="D727" s="167">
        <v>44.45</v>
      </c>
      <c r="E727" s="59">
        <f t="shared" ref="E727:E733" si="227">+D727*19%</f>
        <v>8.4455000000000009</v>
      </c>
      <c r="F727" s="91">
        <v>194</v>
      </c>
      <c r="G727" s="65"/>
      <c r="H727" s="92"/>
      <c r="I727" s="59"/>
      <c r="J727" s="119"/>
    </row>
    <row r="728" spans="1:10">
      <c r="A728" s="171">
        <f>+Crudos!A746</f>
        <v>43732</v>
      </c>
      <c r="B728" s="171">
        <f>+Crudos!B746</f>
        <v>43734</v>
      </c>
      <c r="C728" s="76" t="s">
        <v>212</v>
      </c>
      <c r="D728" s="167">
        <v>45.3</v>
      </c>
      <c r="E728" s="59">
        <f t="shared" si="227"/>
        <v>8.6069999999999993</v>
      </c>
      <c r="F728" s="91">
        <v>194</v>
      </c>
      <c r="G728" s="65"/>
      <c r="H728" s="92"/>
      <c r="I728" s="59"/>
      <c r="J728" s="119"/>
    </row>
    <row r="729" spans="1:10">
      <c r="A729" s="171">
        <f>+Crudos!A747</f>
        <v>43735</v>
      </c>
      <c r="B729" s="171">
        <f>+Crudos!B747</f>
        <v>43738</v>
      </c>
      <c r="C729" s="76" t="s">
        <v>212</v>
      </c>
      <c r="D729" s="167">
        <v>43.399999999999991</v>
      </c>
      <c r="E729" s="59">
        <f t="shared" si="227"/>
        <v>8.2459999999999987</v>
      </c>
      <c r="F729" s="91">
        <v>194</v>
      </c>
      <c r="G729" s="65"/>
      <c r="H729" s="92"/>
      <c r="I729" s="59"/>
      <c r="J729" s="119"/>
    </row>
    <row r="730" spans="1:10">
      <c r="A730" s="171">
        <v>43739</v>
      </c>
      <c r="B730" s="171">
        <v>43741</v>
      </c>
      <c r="C730" s="76" t="s">
        <v>212</v>
      </c>
      <c r="D730" s="167">
        <v>40.15</v>
      </c>
      <c r="E730" s="59">
        <f t="shared" si="227"/>
        <v>7.6284999999999998</v>
      </c>
      <c r="F730" s="91">
        <v>194</v>
      </c>
      <c r="G730" s="65"/>
      <c r="H730" s="92"/>
      <c r="I730" s="59"/>
      <c r="J730" s="119"/>
    </row>
    <row r="731" spans="1:10">
      <c r="A731" s="171">
        <v>43742</v>
      </c>
      <c r="B731" s="171">
        <v>43745</v>
      </c>
      <c r="C731" s="76" t="s">
        <v>212</v>
      </c>
      <c r="D731" s="168">
        <v>40.159999999999997</v>
      </c>
      <c r="E731" s="59">
        <f t="shared" si="227"/>
        <v>7.6303999999999998</v>
      </c>
      <c r="F731" s="91">
        <v>194</v>
      </c>
      <c r="G731" s="65"/>
      <c r="H731" s="92"/>
      <c r="I731" s="59"/>
      <c r="J731" s="119"/>
    </row>
    <row r="732" spans="1:10">
      <c r="A732" s="171">
        <v>43746</v>
      </c>
      <c r="B732" s="171">
        <v>43748</v>
      </c>
      <c r="C732" s="76" t="s">
        <v>212</v>
      </c>
      <c r="D732" s="167">
        <v>44.67</v>
      </c>
      <c r="E732" s="59">
        <f t="shared" si="227"/>
        <v>8.4873000000000012</v>
      </c>
      <c r="F732" s="91">
        <v>194</v>
      </c>
      <c r="G732" s="65"/>
      <c r="H732" s="92"/>
      <c r="I732" s="59"/>
      <c r="J732" s="119"/>
    </row>
    <row r="733" spans="1:10">
      <c r="A733" s="171">
        <v>43749</v>
      </c>
      <c r="B733" s="171">
        <v>43753</v>
      </c>
      <c r="C733" s="76" t="s">
        <v>212</v>
      </c>
      <c r="D733" s="167">
        <v>41.92</v>
      </c>
      <c r="E733" s="59">
        <f t="shared" si="227"/>
        <v>7.9648000000000003</v>
      </c>
      <c r="F733" s="91">
        <v>194</v>
      </c>
      <c r="G733" s="65"/>
      <c r="H733" s="92"/>
      <c r="I733" s="59"/>
      <c r="J733" s="119"/>
    </row>
    <row r="734" spans="1:10">
      <c r="A734" s="171">
        <v>43754</v>
      </c>
      <c r="B734" s="171">
        <v>43755</v>
      </c>
      <c r="C734" s="76" t="s">
        <v>212</v>
      </c>
      <c r="D734" s="167">
        <v>33.159999999999997</v>
      </c>
      <c r="E734" s="59">
        <f t="shared" ref="E734:E740" si="228">+D734*19%</f>
        <v>6.3003999999999998</v>
      </c>
      <c r="F734" s="91">
        <v>194</v>
      </c>
      <c r="G734" s="65"/>
      <c r="H734" s="92"/>
      <c r="I734" s="59"/>
      <c r="J734" s="119"/>
    </row>
    <row r="735" spans="1:10">
      <c r="A735" s="171">
        <v>43756</v>
      </c>
      <c r="B735" s="171">
        <f>+A735+3</f>
        <v>43759</v>
      </c>
      <c r="C735" s="76" t="s">
        <v>212</v>
      </c>
      <c r="D735" s="167">
        <v>31.1</v>
      </c>
      <c r="E735" s="59">
        <f t="shared" si="228"/>
        <v>5.9090000000000007</v>
      </c>
      <c r="F735" s="91">
        <v>194</v>
      </c>
      <c r="G735" s="65"/>
      <c r="H735" s="92"/>
      <c r="I735" s="59"/>
      <c r="J735" s="119"/>
    </row>
    <row r="736" spans="1:10">
      <c r="A736" s="171">
        <v>43760</v>
      </c>
      <c r="B736" s="171">
        <f>+A736+2</f>
        <v>43762</v>
      </c>
      <c r="C736" s="76" t="s">
        <v>212</v>
      </c>
      <c r="D736" s="167">
        <v>29.580000000000002</v>
      </c>
      <c r="E736" s="59">
        <f t="shared" si="228"/>
        <v>5.6202000000000005</v>
      </c>
      <c r="F736" s="91">
        <v>194</v>
      </c>
      <c r="G736" s="65"/>
      <c r="H736" s="92"/>
      <c r="I736" s="59"/>
      <c r="J736" s="119"/>
    </row>
    <row r="737" spans="1:10">
      <c r="A737" s="171">
        <v>43763</v>
      </c>
      <c r="B737" s="171">
        <f>+A737+3</f>
        <v>43766</v>
      </c>
      <c r="C737" s="76" t="s">
        <v>212</v>
      </c>
      <c r="D737" s="167">
        <v>28.93</v>
      </c>
      <c r="E737" s="59">
        <f t="shared" si="228"/>
        <v>5.4966999999999997</v>
      </c>
      <c r="F737" s="91">
        <v>194</v>
      </c>
      <c r="G737" s="65"/>
      <c r="H737" s="92"/>
      <c r="I737" s="59"/>
      <c r="J737" s="119"/>
    </row>
    <row r="738" spans="1:10">
      <c r="A738" s="171">
        <v>43767</v>
      </c>
      <c r="B738" s="171">
        <f>+A738+2</f>
        <v>43769</v>
      </c>
      <c r="C738" s="76" t="s">
        <v>212</v>
      </c>
      <c r="D738" s="167">
        <v>30.049999999999997</v>
      </c>
      <c r="E738" s="59">
        <f t="shared" si="228"/>
        <v>5.7094999999999994</v>
      </c>
      <c r="F738" s="91">
        <v>194</v>
      </c>
      <c r="G738" s="65"/>
      <c r="H738" s="92"/>
      <c r="I738" s="59"/>
      <c r="J738" s="119"/>
    </row>
    <row r="739" spans="1:10">
      <c r="A739" s="171">
        <v>43770</v>
      </c>
      <c r="B739" s="171">
        <f>+A739+4</f>
        <v>43774</v>
      </c>
      <c r="C739" s="76" t="s">
        <v>222</v>
      </c>
      <c r="D739" s="167">
        <v>30.71</v>
      </c>
      <c r="E739" s="59">
        <f t="shared" si="228"/>
        <v>5.8349000000000002</v>
      </c>
      <c r="F739" s="91">
        <v>194</v>
      </c>
      <c r="G739" s="65"/>
      <c r="H739" s="92"/>
      <c r="I739" s="59"/>
      <c r="J739" s="119"/>
    </row>
    <row r="740" spans="1:10">
      <c r="A740" s="171">
        <v>43775</v>
      </c>
      <c r="B740" s="171">
        <f>+A740+1</f>
        <v>43776</v>
      </c>
      <c r="C740" s="76" t="s">
        <v>222</v>
      </c>
      <c r="D740" s="167">
        <v>35.319999999999993</v>
      </c>
      <c r="E740" s="59">
        <f t="shared" si="228"/>
        <v>6.710799999999999</v>
      </c>
      <c r="F740" s="91">
        <v>194</v>
      </c>
      <c r="G740" s="65"/>
      <c r="H740" s="92"/>
      <c r="I740" s="59"/>
      <c r="J740" s="119"/>
    </row>
    <row r="741" spans="1:10">
      <c r="A741" s="171">
        <v>43777</v>
      </c>
      <c r="B741" s="171">
        <f>+A741+4</f>
        <v>43781</v>
      </c>
      <c r="C741" s="76" t="s">
        <v>222</v>
      </c>
      <c r="D741" s="167">
        <v>34.22</v>
      </c>
      <c r="E741" s="59">
        <f t="shared" ref="E741:E747" si="229">+D741*19%</f>
        <v>6.5018000000000002</v>
      </c>
      <c r="F741" s="91">
        <v>194</v>
      </c>
      <c r="G741" s="65"/>
      <c r="H741" s="92"/>
      <c r="I741" s="59"/>
      <c r="J741" s="119"/>
    </row>
    <row r="742" spans="1:10">
      <c r="A742" s="171">
        <v>43782</v>
      </c>
      <c r="B742" s="171">
        <f>+A742+1</f>
        <v>43783</v>
      </c>
      <c r="C742" s="76" t="s">
        <v>222</v>
      </c>
      <c r="D742" s="167">
        <v>26.860000000000003</v>
      </c>
      <c r="E742" s="59">
        <f t="shared" si="229"/>
        <v>5.1034000000000006</v>
      </c>
      <c r="F742" s="91">
        <v>194</v>
      </c>
      <c r="G742" s="65"/>
      <c r="H742" s="92"/>
      <c r="I742" s="59"/>
      <c r="J742" s="119"/>
    </row>
    <row r="743" spans="1:10">
      <c r="A743" s="171">
        <v>43784</v>
      </c>
      <c r="B743" s="171">
        <f>+A743+3</f>
        <v>43787</v>
      </c>
      <c r="C743" s="76" t="s">
        <v>222</v>
      </c>
      <c r="D743" s="167">
        <v>25.81</v>
      </c>
      <c r="E743" s="59">
        <f t="shared" si="229"/>
        <v>4.9039000000000001</v>
      </c>
      <c r="F743" s="91">
        <v>194</v>
      </c>
      <c r="G743" s="65"/>
      <c r="H743" s="92"/>
      <c r="I743" s="59"/>
      <c r="J743" s="119"/>
    </row>
    <row r="744" spans="1:10">
      <c r="A744" s="171">
        <v>43788</v>
      </c>
      <c r="B744" s="171">
        <f>+A744+2</f>
        <v>43790</v>
      </c>
      <c r="C744" s="76" t="s">
        <v>222</v>
      </c>
      <c r="D744" s="167">
        <v>27.74</v>
      </c>
      <c r="E744" s="59">
        <f t="shared" si="229"/>
        <v>5.2706</v>
      </c>
      <c r="F744" s="91">
        <v>194</v>
      </c>
      <c r="G744" s="65"/>
      <c r="H744" s="92"/>
      <c r="I744" s="59"/>
      <c r="J744" s="119"/>
    </row>
    <row r="745" spans="1:10">
      <c r="A745" s="171">
        <v>43791</v>
      </c>
      <c r="B745" s="171">
        <f>+A745+3</f>
        <v>43794</v>
      </c>
      <c r="C745" s="76" t="s">
        <v>222</v>
      </c>
      <c r="D745" s="167">
        <v>26.840000000000003</v>
      </c>
      <c r="E745" s="59">
        <f t="shared" si="229"/>
        <v>5.0996000000000006</v>
      </c>
      <c r="F745" s="91">
        <v>194</v>
      </c>
      <c r="G745" s="65"/>
      <c r="H745" s="92"/>
      <c r="I745" s="59"/>
      <c r="J745" s="119"/>
    </row>
    <row r="746" spans="1:10">
      <c r="A746" s="171">
        <v>43795</v>
      </c>
      <c r="B746" s="171">
        <f>+A746+2</f>
        <v>43797</v>
      </c>
      <c r="C746" s="76" t="s">
        <v>222</v>
      </c>
      <c r="D746" s="167">
        <v>30.05</v>
      </c>
      <c r="E746" s="59">
        <f t="shared" si="229"/>
        <v>5.7095000000000002</v>
      </c>
      <c r="F746" s="91">
        <v>194</v>
      </c>
      <c r="G746" s="65"/>
      <c r="H746" s="92"/>
      <c r="I746" s="59"/>
      <c r="J746" s="119"/>
    </row>
    <row r="747" spans="1:10">
      <c r="A747" s="171">
        <v>43798</v>
      </c>
      <c r="B747" s="171">
        <f>+A747+3</f>
        <v>43801</v>
      </c>
      <c r="C747" s="76" t="s">
        <v>222</v>
      </c>
      <c r="D747" s="167">
        <v>31.49</v>
      </c>
      <c r="E747" s="59">
        <f t="shared" si="229"/>
        <v>5.9830999999999994</v>
      </c>
      <c r="F747" s="91">
        <v>194</v>
      </c>
      <c r="G747" s="65"/>
      <c r="H747" s="92"/>
      <c r="I747" s="59"/>
      <c r="J747" s="119"/>
    </row>
    <row r="748" spans="1:10">
      <c r="A748" s="171">
        <v>43802</v>
      </c>
      <c r="B748" s="171">
        <f>+A748+2</f>
        <v>43804</v>
      </c>
      <c r="C748" s="76" t="s">
        <v>222</v>
      </c>
      <c r="D748" s="167">
        <v>31.49</v>
      </c>
      <c r="E748" s="59">
        <f t="shared" ref="E748:E754" si="230">+D748*19%</f>
        <v>5.9830999999999994</v>
      </c>
      <c r="F748" s="91">
        <v>194</v>
      </c>
      <c r="G748" s="65"/>
      <c r="H748" s="92"/>
      <c r="I748" s="59"/>
      <c r="J748" s="119"/>
    </row>
    <row r="749" spans="1:10">
      <c r="A749" s="171">
        <v>43805</v>
      </c>
      <c r="B749" s="171">
        <v>43808</v>
      </c>
      <c r="C749" s="76" t="s">
        <v>222</v>
      </c>
      <c r="D749" s="167">
        <v>28.56</v>
      </c>
      <c r="E749" s="59">
        <f t="shared" si="230"/>
        <v>5.4264000000000001</v>
      </c>
      <c r="F749" s="91">
        <v>194</v>
      </c>
      <c r="G749" s="65"/>
      <c r="H749" s="92"/>
      <c r="I749" s="59"/>
      <c r="J749" s="119"/>
    </row>
    <row r="750" spans="1:10">
      <c r="A750" s="171">
        <v>43809</v>
      </c>
      <c r="B750" s="171">
        <v>43811</v>
      </c>
      <c r="C750" s="76" t="s">
        <v>222</v>
      </c>
      <c r="D750" s="167">
        <v>30.760000000000005</v>
      </c>
      <c r="E750" s="59">
        <f t="shared" si="230"/>
        <v>5.8444000000000011</v>
      </c>
      <c r="F750" s="91">
        <v>194</v>
      </c>
      <c r="G750" s="65"/>
      <c r="H750" s="92"/>
      <c r="I750" s="59"/>
      <c r="J750" s="119"/>
    </row>
    <row r="751" spans="1:10">
      <c r="A751" s="171">
        <v>43812</v>
      </c>
      <c r="B751" s="171">
        <v>43815</v>
      </c>
      <c r="C751" s="76" t="s">
        <v>222</v>
      </c>
      <c r="D751" s="167">
        <v>33.049999999999997</v>
      </c>
      <c r="E751" s="59">
        <f t="shared" si="230"/>
        <v>6.2794999999999996</v>
      </c>
      <c r="F751" s="91">
        <v>194</v>
      </c>
      <c r="G751" s="65"/>
      <c r="H751" s="92"/>
      <c r="I751" s="59"/>
      <c r="J751" s="119"/>
    </row>
    <row r="752" spans="1:10">
      <c r="A752" s="171">
        <v>43816</v>
      </c>
      <c r="B752" s="171">
        <v>43818</v>
      </c>
      <c r="C752" s="76" t="s">
        <v>222</v>
      </c>
      <c r="D752" s="167">
        <v>34.599999999999994</v>
      </c>
      <c r="E752" s="59">
        <f t="shared" si="230"/>
        <v>6.573999999999999</v>
      </c>
      <c r="F752" s="91">
        <v>194</v>
      </c>
      <c r="G752" s="65"/>
      <c r="H752" s="92"/>
      <c r="I752" s="59"/>
      <c r="J752" s="119"/>
    </row>
    <row r="753" spans="1:10">
      <c r="A753" s="171">
        <v>43819</v>
      </c>
      <c r="B753" s="171">
        <v>43822</v>
      </c>
      <c r="C753" s="76" t="s">
        <v>222</v>
      </c>
      <c r="D753" s="167">
        <v>36.459999999999994</v>
      </c>
      <c r="E753" s="59">
        <f t="shared" si="230"/>
        <v>6.9273999999999987</v>
      </c>
      <c r="F753" s="91">
        <v>194</v>
      </c>
      <c r="G753" s="65"/>
      <c r="H753" s="92"/>
      <c r="I753" s="59"/>
      <c r="J753" s="119"/>
    </row>
    <row r="754" spans="1:10">
      <c r="A754" s="171">
        <v>43823</v>
      </c>
      <c r="B754" s="171">
        <v>43825</v>
      </c>
      <c r="C754" s="76" t="s">
        <v>222</v>
      </c>
      <c r="D754" s="167">
        <v>38.819999999999993</v>
      </c>
      <c r="E754" s="59">
        <f t="shared" si="230"/>
        <v>7.375799999999999</v>
      </c>
      <c r="F754" s="91">
        <v>194</v>
      </c>
      <c r="G754" s="65"/>
      <c r="H754" s="92"/>
      <c r="I754" s="59"/>
      <c r="J754" s="119"/>
    </row>
    <row r="755" spans="1:10">
      <c r="A755" s="171">
        <v>43826</v>
      </c>
      <c r="B755" s="171">
        <v>43829</v>
      </c>
      <c r="C755" s="76" t="s">
        <v>222</v>
      </c>
      <c r="D755" s="167">
        <v>34.61</v>
      </c>
      <c r="E755" s="59">
        <f t="shared" ref="E755:E761" si="231">+D755*19%</f>
        <v>6.5758999999999999</v>
      </c>
      <c r="F755" s="91">
        <v>194</v>
      </c>
      <c r="G755" s="65"/>
      <c r="H755" s="92"/>
      <c r="I755" s="59"/>
      <c r="J755" s="119"/>
    </row>
    <row r="756" spans="1:10">
      <c r="A756" s="171">
        <v>43830</v>
      </c>
      <c r="B756" s="171">
        <v>43832</v>
      </c>
      <c r="C756" s="76" t="s">
        <v>222</v>
      </c>
      <c r="D756" s="167">
        <v>37.89</v>
      </c>
      <c r="E756" s="59">
        <f t="shared" si="231"/>
        <v>7.1991000000000005</v>
      </c>
      <c r="F756" s="91">
        <v>194</v>
      </c>
      <c r="G756" s="65"/>
      <c r="H756" s="92"/>
      <c r="I756" s="59"/>
      <c r="J756" s="119"/>
    </row>
    <row r="757" spans="1:10">
      <c r="A757" s="171">
        <v>43833</v>
      </c>
      <c r="B757" s="171">
        <v>43837</v>
      </c>
      <c r="C757" s="76" t="s">
        <v>222</v>
      </c>
      <c r="D757" s="167">
        <v>38.459999999999994</v>
      </c>
      <c r="E757" s="59">
        <f t="shared" si="231"/>
        <v>7.3073999999999986</v>
      </c>
      <c r="F757" s="91">
        <v>194</v>
      </c>
      <c r="G757" s="65"/>
      <c r="H757" s="92"/>
      <c r="I757" s="59"/>
      <c r="J757" s="119"/>
    </row>
    <row r="758" spans="1:10">
      <c r="A758" s="171">
        <v>43838</v>
      </c>
      <c r="B758" s="171">
        <v>43839</v>
      </c>
      <c r="C758" s="76" t="s">
        <v>222</v>
      </c>
      <c r="D758" s="167">
        <v>34.989999999999995</v>
      </c>
      <c r="E758" s="59">
        <f t="shared" si="231"/>
        <v>6.6480999999999995</v>
      </c>
      <c r="F758" s="91">
        <v>194</v>
      </c>
      <c r="G758" s="65"/>
      <c r="H758" s="92"/>
      <c r="I758" s="59"/>
      <c r="J758" s="119"/>
    </row>
    <row r="759" spans="1:10">
      <c r="A759" s="171">
        <f t="shared" ref="A759:A766" si="232">+B758+1</f>
        <v>43840</v>
      </c>
      <c r="B759" s="171">
        <f>+A759+3</f>
        <v>43843</v>
      </c>
      <c r="C759" s="76" t="s">
        <v>222</v>
      </c>
      <c r="D759" s="167">
        <v>34.260000000000005</v>
      </c>
      <c r="E759" s="59">
        <f t="shared" si="231"/>
        <v>6.5094000000000012</v>
      </c>
      <c r="F759" s="91">
        <v>194</v>
      </c>
      <c r="G759" s="65"/>
      <c r="H759" s="92"/>
      <c r="I759" s="59"/>
      <c r="J759" s="119"/>
    </row>
    <row r="760" spans="1:10">
      <c r="A760" s="171">
        <f t="shared" si="232"/>
        <v>43844</v>
      </c>
      <c r="B760" s="171">
        <f>+A760+2</f>
        <v>43846</v>
      </c>
      <c r="C760" s="76" t="s">
        <v>222</v>
      </c>
      <c r="D760" s="167">
        <v>35.31</v>
      </c>
      <c r="E760" s="59">
        <f t="shared" si="231"/>
        <v>6.7089000000000008</v>
      </c>
      <c r="F760" s="91">
        <v>194</v>
      </c>
      <c r="G760" s="65"/>
      <c r="H760" s="92"/>
      <c r="I760" s="59"/>
      <c r="J760" s="119"/>
    </row>
    <row r="761" spans="1:10">
      <c r="A761" s="171">
        <f t="shared" si="232"/>
        <v>43847</v>
      </c>
      <c r="B761" s="171">
        <f>+A761+3</f>
        <v>43850</v>
      </c>
      <c r="C761" s="76" t="s">
        <v>222</v>
      </c>
      <c r="D761" s="167">
        <v>32.209999999999994</v>
      </c>
      <c r="E761" s="59">
        <f t="shared" si="231"/>
        <v>6.1198999999999986</v>
      </c>
      <c r="F761" s="91">
        <v>194</v>
      </c>
      <c r="G761" s="65"/>
      <c r="H761" s="92"/>
      <c r="I761" s="59"/>
      <c r="J761" s="119"/>
    </row>
    <row r="762" spans="1:10">
      <c r="A762" s="171">
        <f t="shared" si="232"/>
        <v>43851</v>
      </c>
      <c r="B762" s="171">
        <f>+A762+2</f>
        <v>43853</v>
      </c>
      <c r="C762" s="76" t="s">
        <v>222</v>
      </c>
      <c r="D762" s="167">
        <v>35.769999999999996</v>
      </c>
      <c r="E762" s="59">
        <f t="shared" ref="E762:E768" si="233">+D762*19%</f>
        <v>6.7962999999999996</v>
      </c>
      <c r="F762" s="91">
        <v>194</v>
      </c>
      <c r="G762" s="65"/>
      <c r="H762" s="92"/>
      <c r="I762" s="59"/>
      <c r="J762" s="119"/>
    </row>
    <row r="763" spans="1:10">
      <c r="A763" s="171">
        <f t="shared" si="232"/>
        <v>43854</v>
      </c>
      <c r="B763" s="171">
        <f>+A763+3</f>
        <v>43857</v>
      </c>
      <c r="C763" s="76" t="s">
        <v>222</v>
      </c>
      <c r="D763" s="167">
        <v>36.92</v>
      </c>
      <c r="E763" s="59">
        <f t="shared" si="233"/>
        <v>7.0148000000000001</v>
      </c>
      <c r="F763" s="91">
        <v>194</v>
      </c>
      <c r="G763" s="65"/>
      <c r="H763" s="92"/>
      <c r="I763" s="59"/>
      <c r="J763" s="119"/>
    </row>
    <row r="764" spans="1:10" ht="12.75" customHeight="1">
      <c r="A764" s="171">
        <f t="shared" si="232"/>
        <v>43858</v>
      </c>
      <c r="B764" s="171">
        <f>+A764+2</f>
        <v>43860</v>
      </c>
      <c r="C764" s="76" t="s">
        <v>222</v>
      </c>
      <c r="D764" s="167">
        <v>39.72</v>
      </c>
      <c r="E764" s="59">
        <f t="shared" si="233"/>
        <v>7.5468000000000002</v>
      </c>
      <c r="F764" s="91">
        <v>194</v>
      </c>
      <c r="G764" s="65"/>
      <c r="H764" s="92"/>
      <c r="I764" s="59"/>
      <c r="J764" s="119"/>
    </row>
    <row r="765" spans="1:10" ht="12.75" customHeight="1">
      <c r="A765" s="171">
        <f t="shared" si="232"/>
        <v>43861</v>
      </c>
      <c r="B765" s="171">
        <f>+A765</f>
        <v>43861</v>
      </c>
      <c r="C765" s="76" t="s">
        <v>222</v>
      </c>
      <c r="D765" s="167">
        <v>40.010000000000005</v>
      </c>
      <c r="E765" s="59">
        <f t="shared" si="233"/>
        <v>7.6019000000000014</v>
      </c>
      <c r="F765" s="91">
        <v>194</v>
      </c>
      <c r="G765" s="65"/>
      <c r="H765" s="92"/>
      <c r="I765" s="59"/>
      <c r="J765" s="119"/>
    </row>
    <row r="766" spans="1:10" ht="12.75" customHeight="1">
      <c r="A766" s="171">
        <f t="shared" si="232"/>
        <v>43862</v>
      </c>
      <c r="B766" s="171">
        <f>+A766+2</f>
        <v>43864</v>
      </c>
      <c r="C766" s="76" t="s">
        <v>222</v>
      </c>
      <c r="D766" s="167">
        <v>40.010000000000005</v>
      </c>
      <c r="E766" s="59">
        <f t="shared" si="233"/>
        <v>7.6019000000000014</v>
      </c>
      <c r="F766" s="143">
        <v>203</v>
      </c>
      <c r="G766" s="65"/>
      <c r="H766" s="92"/>
      <c r="I766" s="59"/>
      <c r="J766" s="142" t="s">
        <v>223</v>
      </c>
    </row>
    <row r="767" spans="1:10" ht="12.75" customHeight="1">
      <c r="A767" s="171">
        <f t="shared" ref="A767:A773" si="234">+B766+1</f>
        <v>43865</v>
      </c>
      <c r="B767" s="171">
        <f>+A767+2</f>
        <v>43867</v>
      </c>
      <c r="C767" s="76" t="s">
        <v>222</v>
      </c>
      <c r="D767" s="167">
        <v>36.450000000000003</v>
      </c>
      <c r="E767" s="59">
        <f t="shared" si="233"/>
        <v>6.9255000000000004</v>
      </c>
      <c r="F767" s="143">
        <v>203</v>
      </c>
      <c r="G767" s="65"/>
      <c r="H767" s="92"/>
      <c r="I767" s="59"/>
      <c r="J767" s="119"/>
    </row>
    <row r="768" spans="1:10" ht="12.75" customHeight="1">
      <c r="A768" s="171">
        <f t="shared" si="234"/>
        <v>43868</v>
      </c>
      <c r="B768" s="171">
        <v>43871</v>
      </c>
      <c r="C768" s="76" t="s">
        <v>222</v>
      </c>
      <c r="D768" s="167">
        <v>37.959999999999994</v>
      </c>
      <c r="E768" s="59">
        <f t="shared" si="233"/>
        <v>7.2123999999999988</v>
      </c>
      <c r="F768" s="143">
        <v>203</v>
      </c>
      <c r="G768" s="65"/>
      <c r="H768" s="92"/>
      <c r="I768" s="59"/>
      <c r="J768" s="119"/>
    </row>
    <row r="769" spans="1:10" ht="12.75" customHeight="1">
      <c r="A769" s="171">
        <f t="shared" si="234"/>
        <v>43872</v>
      </c>
      <c r="B769" s="171">
        <v>43874</v>
      </c>
      <c r="C769" s="76" t="s">
        <v>222</v>
      </c>
      <c r="D769" s="167">
        <v>37.03</v>
      </c>
      <c r="E769" s="59">
        <f t="shared" ref="E769:E775" si="235">+D769*19%</f>
        <v>7.0357000000000003</v>
      </c>
      <c r="F769" s="143">
        <v>203</v>
      </c>
      <c r="G769" s="65"/>
      <c r="H769" s="92"/>
      <c r="I769" s="59"/>
      <c r="J769" s="119"/>
    </row>
    <row r="770" spans="1:10" ht="12.75" customHeight="1">
      <c r="A770" s="171">
        <f t="shared" si="234"/>
        <v>43875</v>
      </c>
      <c r="B770" s="171">
        <v>43878</v>
      </c>
      <c r="C770" s="76" t="s">
        <v>222</v>
      </c>
      <c r="D770" s="167">
        <v>38.299999999999997</v>
      </c>
      <c r="E770" s="59">
        <f t="shared" si="235"/>
        <v>7.2769999999999992</v>
      </c>
      <c r="F770" s="143">
        <v>203</v>
      </c>
      <c r="G770" s="65"/>
      <c r="H770" s="92"/>
      <c r="I770" s="59"/>
      <c r="J770" s="119"/>
    </row>
    <row r="771" spans="1:10" ht="12.75" customHeight="1">
      <c r="A771" s="171">
        <f t="shared" si="234"/>
        <v>43879</v>
      </c>
      <c r="B771" s="171">
        <v>43881</v>
      </c>
      <c r="C771" s="76" t="s">
        <v>222</v>
      </c>
      <c r="D771" s="167">
        <v>38.459999999999994</v>
      </c>
      <c r="E771" s="59">
        <f t="shared" si="235"/>
        <v>7.3073999999999986</v>
      </c>
      <c r="F771" s="143">
        <v>203</v>
      </c>
      <c r="G771" s="65"/>
      <c r="H771" s="92"/>
      <c r="I771" s="59"/>
      <c r="J771" s="119"/>
    </row>
    <row r="772" spans="1:10" ht="12.75" customHeight="1">
      <c r="A772" s="171">
        <f t="shared" si="234"/>
        <v>43882</v>
      </c>
      <c r="B772" s="171">
        <v>43885</v>
      </c>
      <c r="C772" s="76" t="s">
        <v>222</v>
      </c>
      <c r="D772" s="167">
        <v>37.230000000000004</v>
      </c>
      <c r="E772" s="59">
        <f t="shared" si="235"/>
        <v>7.0737000000000005</v>
      </c>
      <c r="F772" s="143">
        <v>203</v>
      </c>
      <c r="G772" s="65"/>
      <c r="H772" s="92"/>
      <c r="I772" s="59"/>
      <c r="J772" s="119"/>
    </row>
    <row r="773" spans="1:10" ht="12.75" customHeight="1">
      <c r="A773" s="171">
        <f t="shared" si="234"/>
        <v>43886</v>
      </c>
      <c r="B773" s="171">
        <v>43888</v>
      </c>
      <c r="C773" s="76" t="s">
        <v>222</v>
      </c>
      <c r="D773" s="167">
        <v>38.909999999999997</v>
      </c>
      <c r="E773" s="59">
        <f t="shared" si="235"/>
        <v>7.3928999999999991</v>
      </c>
      <c r="F773" s="143">
        <v>203</v>
      </c>
      <c r="G773" s="65"/>
      <c r="H773" s="92"/>
      <c r="I773" s="59"/>
      <c r="J773" s="119"/>
    </row>
    <row r="774" spans="1:10" ht="12.75" customHeight="1">
      <c r="A774" s="171">
        <f t="shared" ref="A774:A780" si="236">+B773+1</f>
        <v>43889</v>
      </c>
      <c r="B774" s="171">
        <v>43892</v>
      </c>
      <c r="C774" s="76" t="s">
        <v>222</v>
      </c>
      <c r="D774" s="167">
        <v>36.03</v>
      </c>
      <c r="E774" s="59">
        <f t="shared" si="235"/>
        <v>6.8456999999999999</v>
      </c>
      <c r="F774" s="143">
        <v>203</v>
      </c>
      <c r="G774" s="65"/>
      <c r="H774" s="92"/>
      <c r="I774" s="59"/>
      <c r="J774" s="119"/>
    </row>
    <row r="775" spans="1:10" ht="12.75" customHeight="1">
      <c r="A775" s="171">
        <f t="shared" si="236"/>
        <v>43893</v>
      </c>
      <c r="B775" s="171">
        <v>43895</v>
      </c>
      <c r="C775" s="76" t="s">
        <v>222</v>
      </c>
      <c r="D775" s="167">
        <v>34.459999999999994</v>
      </c>
      <c r="E775" s="59">
        <f t="shared" si="235"/>
        <v>6.5473999999999988</v>
      </c>
      <c r="F775" s="143">
        <v>203</v>
      </c>
      <c r="G775" s="65"/>
      <c r="H775" s="92"/>
      <c r="I775" s="59"/>
      <c r="J775" s="119"/>
    </row>
    <row r="776" spans="1:10" ht="12.75" customHeight="1">
      <c r="A776" s="171">
        <f t="shared" si="236"/>
        <v>43896</v>
      </c>
      <c r="B776" s="171">
        <v>43899</v>
      </c>
      <c r="C776" s="76" t="s">
        <v>222</v>
      </c>
      <c r="D776" s="167">
        <v>34.200000000000003</v>
      </c>
      <c r="E776" s="59">
        <f t="shared" ref="E776:E782" si="237">+D776*19%</f>
        <v>6.4980000000000002</v>
      </c>
      <c r="F776" s="143">
        <v>203</v>
      </c>
      <c r="G776" s="65"/>
      <c r="H776" s="92"/>
      <c r="I776" s="59"/>
      <c r="J776" s="119"/>
    </row>
    <row r="777" spans="1:10" ht="12.75" customHeight="1">
      <c r="A777" s="171">
        <f t="shared" si="236"/>
        <v>43900</v>
      </c>
      <c r="B777" s="171">
        <v>43902</v>
      </c>
      <c r="C777" s="76" t="s">
        <v>222</v>
      </c>
      <c r="D777" s="167">
        <v>28.91</v>
      </c>
      <c r="E777" s="59">
        <f t="shared" si="237"/>
        <v>5.4928999999999997</v>
      </c>
      <c r="F777" s="143">
        <v>203</v>
      </c>
      <c r="G777" s="65"/>
      <c r="H777" s="92"/>
      <c r="I777" s="59"/>
      <c r="J777" s="119"/>
    </row>
    <row r="778" spans="1:10" ht="12.75" customHeight="1">
      <c r="A778" s="171">
        <f t="shared" si="236"/>
        <v>43903</v>
      </c>
      <c r="B778" s="171">
        <v>43906</v>
      </c>
      <c r="C778" s="76" t="s">
        <v>222</v>
      </c>
      <c r="D778" s="167">
        <v>16.89</v>
      </c>
      <c r="E778" s="59">
        <f t="shared" si="237"/>
        <v>3.2091000000000003</v>
      </c>
      <c r="F778" s="143">
        <v>203</v>
      </c>
      <c r="G778" s="65"/>
      <c r="H778" s="92"/>
      <c r="I778" s="59"/>
      <c r="J778" s="119"/>
    </row>
    <row r="779" spans="1:10" ht="12.75" customHeight="1">
      <c r="A779" s="171">
        <f t="shared" si="236"/>
        <v>43907</v>
      </c>
      <c r="B779" s="171">
        <v>43909</v>
      </c>
      <c r="C779" s="76" t="s">
        <v>222</v>
      </c>
      <c r="D779" s="167">
        <v>17.27</v>
      </c>
      <c r="E779" s="59">
        <f t="shared" si="237"/>
        <v>3.2812999999999999</v>
      </c>
      <c r="F779" s="143">
        <v>203</v>
      </c>
      <c r="G779" s="65"/>
      <c r="H779" s="92"/>
      <c r="I779" s="59"/>
      <c r="J779" s="119"/>
    </row>
    <row r="780" spans="1:10" ht="12.75" customHeight="1">
      <c r="A780" s="171">
        <f t="shared" si="236"/>
        <v>43910</v>
      </c>
      <c r="B780" s="171">
        <v>43914</v>
      </c>
      <c r="C780" s="76" t="s">
        <v>222</v>
      </c>
      <c r="D780" s="167">
        <v>10.170000000000002</v>
      </c>
      <c r="E780" s="59">
        <f t="shared" si="237"/>
        <v>1.9323000000000004</v>
      </c>
      <c r="F780" s="143">
        <v>203</v>
      </c>
      <c r="G780" s="65"/>
      <c r="H780" s="92"/>
      <c r="I780" s="59"/>
      <c r="J780" s="119"/>
    </row>
    <row r="781" spans="1:10" ht="12.75" customHeight="1">
      <c r="A781" s="171">
        <f t="shared" ref="A781:A787" si="238">+B780+1</f>
        <v>43915</v>
      </c>
      <c r="B781" s="171">
        <v>43916</v>
      </c>
      <c r="C781" s="76" t="s">
        <v>222</v>
      </c>
      <c r="D781" s="167">
        <v>13</v>
      </c>
      <c r="E781" s="59">
        <f t="shared" si="237"/>
        <v>2.4700000000000002</v>
      </c>
      <c r="F781" s="143">
        <v>203</v>
      </c>
      <c r="G781" s="65"/>
      <c r="H781" s="92"/>
      <c r="I781" s="59"/>
      <c r="J781" s="119"/>
    </row>
    <row r="782" spans="1:10" ht="12.75" customHeight="1">
      <c r="A782" s="171">
        <f t="shared" si="238"/>
        <v>43917</v>
      </c>
      <c r="B782" s="171">
        <v>43920</v>
      </c>
      <c r="C782" s="76" t="s">
        <v>222</v>
      </c>
      <c r="D782" s="167">
        <v>12.149999999999999</v>
      </c>
      <c r="E782" s="59">
        <f t="shared" si="237"/>
        <v>2.3084999999999996</v>
      </c>
      <c r="F782" s="143">
        <v>203</v>
      </c>
      <c r="G782" s="65"/>
      <c r="H782" s="92"/>
      <c r="I782" s="59"/>
      <c r="J782" s="119"/>
    </row>
    <row r="783" spans="1:10" ht="12.75" customHeight="1">
      <c r="A783" s="171">
        <f t="shared" si="238"/>
        <v>43921</v>
      </c>
      <c r="B783" s="171">
        <v>43921</v>
      </c>
      <c r="C783" s="76" t="s">
        <v>222</v>
      </c>
      <c r="D783" s="167">
        <v>10.010000000000002</v>
      </c>
      <c r="E783" s="59">
        <f t="shared" ref="E783:E789" si="239">+D783*19%</f>
        <v>1.9019000000000004</v>
      </c>
      <c r="F783" s="143">
        <v>203</v>
      </c>
      <c r="G783" s="65"/>
      <c r="H783" s="92"/>
      <c r="I783" s="59"/>
      <c r="J783" s="119"/>
    </row>
    <row r="784" spans="1:10" ht="12.75" customHeight="1">
      <c r="A784" s="171">
        <f t="shared" si="238"/>
        <v>43922</v>
      </c>
      <c r="B784" s="171">
        <f>+A784+1</f>
        <v>43923</v>
      </c>
      <c r="C784" s="76" t="s">
        <v>225</v>
      </c>
      <c r="D784" s="167">
        <v>12.25</v>
      </c>
      <c r="E784" s="59">
        <f t="shared" si="239"/>
        <v>2.3275000000000001</v>
      </c>
      <c r="F784" s="143">
        <v>203</v>
      </c>
      <c r="G784" s="65"/>
      <c r="H784" s="92"/>
      <c r="I784" s="59"/>
      <c r="J784" s="119"/>
    </row>
    <row r="785" spans="1:10" ht="12.75" customHeight="1">
      <c r="A785" s="171">
        <f t="shared" si="238"/>
        <v>43924</v>
      </c>
      <c r="B785" s="171">
        <f>+A785+3</f>
        <v>43927</v>
      </c>
      <c r="C785" s="76" t="s">
        <v>225</v>
      </c>
      <c r="D785" s="167">
        <v>12.06</v>
      </c>
      <c r="E785" s="59">
        <f t="shared" si="239"/>
        <v>2.2914000000000003</v>
      </c>
      <c r="F785" s="143">
        <v>203</v>
      </c>
      <c r="G785" s="65"/>
      <c r="H785" s="92"/>
      <c r="I785" s="59"/>
      <c r="J785" s="119"/>
    </row>
    <row r="786" spans="1:10" ht="12.75" customHeight="1">
      <c r="A786" s="171">
        <f t="shared" si="238"/>
        <v>43928</v>
      </c>
      <c r="B786" s="171">
        <f>+A786+1</f>
        <v>43929</v>
      </c>
      <c r="C786" s="76" t="s">
        <v>225</v>
      </c>
      <c r="D786" s="167">
        <v>19.110000000000003</v>
      </c>
      <c r="E786" s="59">
        <f t="shared" si="239"/>
        <v>3.6309000000000005</v>
      </c>
      <c r="F786" s="143">
        <v>203</v>
      </c>
      <c r="G786" s="65"/>
      <c r="H786" s="92"/>
      <c r="I786" s="59"/>
      <c r="J786" s="119"/>
    </row>
    <row r="787" spans="1:10" ht="12.75" customHeight="1">
      <c r="A787" s="171">
        <f t="shared" si="238"/>
        <v>43930</v>
      </c>
      <c r="B787" s="171">
        <v>43934</v>
      </c>
      <c r="C787" s="76" t="s">
        <v>225</v>
      </c>
      <c r="D787" s="167">
        <v>18.700000000000003</v>
      </c>
      <c r="E787" s="59">
        <f t="shared" si="239"/>
        <v>3.5530000000000004</v>
      </c>
      <c r="F787" s="143">
        <v>203</v>
      </c>
      <c r="G787" s="65"/>
      <c r="H787" s="92"/>
      <c r="I787" s="59"/>
      <c r="J787" s="119"/>
    </row>
    <row r="788" spans="1:10" ht="12.75" customHeight="1">
      <c r="A788" s="171">
        <f t="shared" ref="A788:A794" si="240">+B787+1</f>
        <v>43935</v>
      </c>
      <c r="B788" s="171">
        <v>43937</v>
      </c>
      <c r="C788" s="76" t="s">
        <v>225</v>
      </c>
      <c r="D788" s="167">
        <v>15.560000000000002</v>
      </c>
      <c r="E788" s="59">
        <f t="shared" si="239"/>
        <v>2.9564000000000004</v>
      </c>
      <c r="F788" s="143">
        <v>203</v>
      </c>
      <c r="G788" s="65"/>
      <c r="H788" s="92"/>
      <c r="I788" s="59"/>
      <c r="J788" s="119"/>
    </row>
    <row r="789" spans="1:10" ht="12.75" customHeight="1">
      <c r="A789" s="171">
        <f t="shared" si="240"/>
        <v>43938</v>
      </c>
      <c r="B789" s="171">
        <v>43941</v>
      </c>
      <c r="C789" s="76" t="s">
        <v>225</v>
      </c>
      <c r="D789" s="167">
        <v>15.06</v>
      </c>
      <c r="E789" s="59">
        <f t="shared" si="239"/>
        <v>2.8614000000000002</v>
      </c>
      <c r="F789" s="143">
        <v>203</v>
      </c>
      <c r="G789" s="65"/>
      <c r="H789" s="92"/>
      <c r="I789" s="59"/>
      <c r="J789" s="119"/>
    </row>
    <row r="790" spans="1:10" ht="12.75" customHeight="1">
      <c r="A790" s="171">
        <f t="shared" si="240"/>
        <v>43942</v>
      </c>
      <c r="B790" s="171">
        <v>43944</v>
      </c>
      <c r="C790" s="76" t="s">
        <v>225</v>
      </c>
      <c r="D790" s="167">
        <v>14.209999999999999</v>
      </c>
      <c r="E790" s="59">
        <f t="shared" ref="E790:E796" si="241">+D790*19%</f>
        <v>2.6999</v>
      </c>
      <c r="F790" s="143">
        <v>203</v>
      </c>
      <c r="G790" s="65"/>
      <c r="H790" s="92"/>
      <c r="I790" s="59"/>
      <c r="J790" s="119"/>
    </row>
    <row r="791" spans="1:10" ht="12.75" customHeight="1">
      <c r="A791" s="171">
        <f t="shared" si="240"/>
        <v>43945</v>
      </c>
      <c r="B791" s="171">
        <v>43948</v>
      </c>
      <c r="C791" s="76" t="s">
        <v>225</v>
      </c>
      <c r="D791" s="167">
        <v>9.11</v>
      </c>
      <c r="E791" s="59">
        <f t="shared" si="241"/>
        <v>1.7308999999999999</v>
      </c>
      <c r="F791" s="143">
        <v>203</v>
      </c>
      <c r="G791" s="65"/>
      <c r="H791" s="92"/>
      <c r="I791" s="59"/>
      <c r="J791" s="119"/>
    </row>
    <row r="792" spans="1:10" ht="12.75" customHeight="1">
      <c r="A792" s="171">
        <f t="shared" si="240"/>
        <v>43949</v>
      </c>
      <c r="B792" s="171">
        <v>43951</v>
      </c>
      <c r="C792" s="76" t="s">
        <v>225</v>
      </c>
      <c r="D792" s="167">
        <v>10.15</v>
      </c>
      <c r="E792" s="59">
        <f t="shared" si="241"/>
        <v>1.9285000000000001</v>
      </c>
      <c r="F792" s="143">
        <v>203</v>
      </c>
      <c r="G792" s="65"/>
      <c r="H792" s="92"/>
      <c r="I792" s="59"/>
      <c r="J792" s="119"/>
    </row>
    <row r="793" spans="1:10" ht="12.75" customHeight="1">
      <c r="A793" s="171">
        <f t="shared" si="240"/>
        <v>43952</v>
      </c>
      <c r="B793" s="171">
        <f>+A793+3</f>
        <v>43955</v>
      </c>
      <c r="C793" s="76" t="s">
        <v>225</v>
      </c>
      <c r="D793" s="167">
        <v>11.549999999999999</v>
      </c>
      <c r="E793" s="59">
        <f t="shared" si="241"/>
        <v>2.1944999999999997</v>
      </c>
      <c r="F793" s="143">
        <v>203</v>
      </c>
      <c r="G793" s="65"/>
      <c r="H793" s="92"/>
      <c r="I793" s="59"/>
      <c r="J793" s="119"/>
    </row>
    <row r="794" spans="1:10" ht="12.75" customHeight="1">
      <c r="A794" s="171">
        <f t="shared" si="240"/>
        <v>43956</v>
      </c>
      <c r="B794" s="171">
        <f>+A794+2</f>
        <v>43958</v>
      </c>
      <c r="C794" s="76" t="s">
        <v>225</v>
      </c>
      <c r="D794" s="167">
        <v>13.58</v>
      </c>
      <c r="E794" s="59">
        <f t="shared" si="241"/>
        <v>2.5802</v>
      </c>
      <c r="F794" s="143">
        <v>203</v>
      </c>
      <c r="G794" s="65"/>
      <c r="H794" s="92"/>
      <c r="I794" s="59"/>
      <c r="J794" s="119"/>
    </row>
    <row r="795" spans="1:10" ht="12.75" customHeight="1">
      <c r="A795" s="171">
        <f t="shared" ref="A795:A801" si="242">+B794+1</f>
        <v>43959</v>
      </c>
      <c r="B795" s="171">
        <f>+A795+3</f>
        <v>43962</v>
      </c>
      <c r="C795" s="76" t="s">
        <v>225</v>
      </c>
      <c r="D795" s="167">
        <v>17.450000000000003</v>
      </c>
      <c r="E795" s="59">
        <f t="shared" si="241"/>
        <v>3.3155000000000006</v>
      </c>
      <c r="F795" s="143">
        <v>203</v>
      </c>
      <c r="G795" s="65"/>
      <c r="H795" s="92"/>
      <c r="I795" s="59"/>
      <c r="J795" s="119"/>
    </row>
    <row r="796" spans="1:10" ht="12.75" customHeight="1">
      <c r="A796" s="171">
        <f t="shared" si="242"/>
        <v>43963</v>
      </c>
      <c r="B796" s="171">
        <f>+A796+2</f>
        <v>43965</v>
      </c>
      <c r="C796" s="76" t="s">
        <v>225</v>
      </c>
      <c r="D796" s="167">
        <v>18.53</v>
      </c>
      <c r="E796" s="59">
        <f t="shared" si="241"/>
        <v>3.5207000000000002</v>
      </c>
      <c r="F796" s="143">
        <v>203</v>
      </c>
      <c r="G796" s="65"/>
      <c r="H796" s="92"/>
      <c r="I796" s="59"/>
      <c r="J796" s="119"/>
    </row>
    <row r="797" spans="1:10" ht="12.75" customHeight="1">
      <c r="A797" s="171">
        <f t="shared" si="242"/>
        <v>43966</v>
      </c>
      <c r="B797" s="171">
        <f>+A797+3</f>
        <v>43969</v>
      </c>
      <c r="C797" s="76" t="s">
        <v>225</v>
      </c>
      <c r="D797" s="167">
        <v>17.14</v>
      </c>
      <c r="E797" s="59">
        <f t="shared" ref="E797:E803" si="243">+D797*19%</f>
        <v>3.2566000000000002</v>
      </c>
      <c r="F797" s="143">
        <v>203</v>
      </c>
      <c r="G797" s="65"/>
      <c r="H797" s="92"/>
      <c r="I797" s="59"/>
      <c r="J797" s="119"/>
    </row>
    <row r="798" spans="1:10" ht="12.75" customHeight="1">
      <c r="A798" s="171">
        <f t="shared" si="242"/>
        <v>43970</v>
      </c>
      <c r="B798" s="171">
        <f>+A798+2</f>
        <v>43972</v>
      </c>
      <c r="C798" s="76" t="s">
        <v>225</v>
      </c>
      <c r="D798" s="167">
        <v>20.34</v>
      </c>
      <c r="E798" s="59">
        <f t="shared" si="243"/>
        <v>3.8645999999999998</v>
      </c>
      <c r="F798" s="143">
        <v>203</v>
      </c>
      <c r="G798" s="65"/>
      <c r="H798" s="92"/>
      <c r="I798" s="59"/>
      <c r="J798" s="119"/>
    </row>
    <row r="799" spans="1:10" ht="12.75" customHeight="1">
      <c r="A799" s="171">
        <f t="shared" si="242"/>
        <v>43973</v>
      </c>
      <c r="B799" s="171">
        <f>+A799+4</f>
        <v>43977</v>
      </c>
      <c r="C799" s="76" t="s">
        <v>225</v>
      </c>
      <c r="D799" s="167">
        <v>24.48</v>
      </c>
      <c r="E799" s="59">
        <f t="shared" si="243"/>
        <v>4.6512000000000002</v>
      </c>
      <c r="F799" s="143">
        <v>203</v>
      </c>
      <c r="G799" s="65"/>
      <c r="H799" s="92"/>
      <c r="I799" s="59"/>
      <c r="J799" s="119"/>
    </row>
    <row r="800" spans="1:10" ht="12.75" customHeight="1">
      <c r="A800" s="171">
        <f t="shared" si="242"/>
        <v>43978</v>
      </c>
      <c r="B800" s="171">
        <f>+A800+1</f>
        <v>43979</v>
      </c>
      <c r="C800" s="76" t="s">
        <v>225</v>
      </c>
      <c r="D800" s="167">
        <v>24.71</v>
      </c>
      <c r="E800" s="59">
        <f t="shared" si="243"/>
        <v>4.6949000000000005</v>
      </c>
      <c r="F800" s="143">
        <v>203</v>
      </c>
      <c r="G800" s="65"/>
      <c r="H800" s="92"/>
      <c r="I800" s="59"/>
      <c r="J800" s="119"/>
    </row>
    <row r="801" spans="1:10" ht="12.75" customHeight="1">
      <c r="A801" s="171">
        <f t="shared" si="242"/>
        <v>43980</v>
      </c>
      <c r="B801" s="171">
        <f>+A801+3</f>
        <v>43983</v>
      </c>
      <c r="C801" s="76" t="s">
        <v>225</v>
      </c>
      <c r="D801" s="167">
        <v>23.96</v>
      </c>
      <c r="E801" s="59">
        <f t="shared" si="243"/>
        <v>4.5524000000000004</v>
      </c>
      <c r="F801" s="143">
        <v>203</v>
      </c>
      <c r="G801" s="65"/>
      <c r="H801" s="92"/>
      <c r="I801" s="59"/>
      <c r="J801" s="119"/>
    </row>
    <row r="802" spans="1:10" ht="12.75" customHeight="1">
      <c r="A802" s="171">
        <f t="shared" ref="A802:A808" si="244">+B801+1</f>
        <v>43984</v>
      </c>
      <c r="B802" s="171">
        <f>+A802+2</f>
        <v>43986</v>
      </c>
      <c r="C802" s="76" t="s">
        <v>225</v>
      </c>
      <c r="D802" s="167">
        <v>25.16</v>
      </c>
      <c r="E802" s="59">
        <f t="shared" si="243"/>
        <v>4.7804000000000002</v>
      </c>
      <c r="F802" s="143">
        <v>203</v>
      </c>
      <c r="G802" s="65"/>
      <c r="H802" s="92"/>
      <c r="I802" s="59"/>
      <c r="J802" s="119"/>
    </row>
    <row r="803" spans="1:10" ht="12.75" customHeight="1">
      <c r="A803" s="171">
        <f t="shared" si="244"/>
        <v>43987</v>
      </c>
      <c r="B803" s="171">
        <f>+A803+3</f>
        <v>43990</v>
      </c>
      <c r="C803" s="76" t="s">
        <v>225</v>
      </c>
      <c r="D803" s="167">
        <v>28.690000000000005</v>
      </c>
      <c r="E803" s="59">
        <f t="shared" si="243"/>
        <v>5.4511000000000012</v>
      </c>
      <c r="F803" s="143">
        <v>203</v>
      </c>
      <c r="G803" s="65"/>
      <c r="H803" s="92"/>
      <c r="I803" s="59"/>
      <c r="J803" s="119"/>
    </row>
    <row r="804" spans="1:10" ht="12.75" customHeight="1">
      <c r="A804" s="171">
        <f t="shared" si="244"/>
        <v>43991</v>
      </c>
      <c r="B804" s="171">
        <f>+A804+2</f>
        <v>43993</v>
      </c>
      <c r="C804" s="76" t="s">
        <v>225</v>
      </c>
      <c r="D804" s="167">
        <v>31.11</v>
      </c>
      <c r="E804" s="59">
        <f t="shared" ref="E804:E810" si="245">+D804*19%</f>
        <v>5.9108999999999998</v>
      </c>
      <c r="F804" s="143">
        <v>203</v>
      </c>
      <c r="G804" s="65"/>
      <c r="H804" s="92"/>
      <c r="I804" s="59"/>
      <c r="J804" s="119"/>
    </row>
    <row r="805" spans="1:10" ht="12.75" customHeight="1">
      <c r="A805" s="171">
        <f t="shared" si="244"/>
        <v>43994</v>
      </c>
      <c r="B805" s="171">
        <f>+A805+4</f>
        <v>43998</v>
      </c>
      <c r="C805" s="76" t="s">
        <v>225</v>
      </c>
      <c r="D805" s="167">
        <v>30.910000000000004</v>
      </c>
      <c r="E805" s="59">
        <f t="shared" si="245"/>
        <v>5.8729000000000005</v>
      </c>
      <c r="F805" s="143">
        <v>203</v>
      </c>
      <c r="G805" s="65"/>
      <c r="H805" s="92"/>
      <c r="I805" s="59"/>
      <c r="J805" s="119"/>
    </row>
    <row r="806" spans="1:10" ht="12.75" customHeight="1">
      <c r="A806" s="171">
        <f t="shared" si="244"/>
        <v>43999</v>
      </c>
      <c r="B806" s="171">
        <f>+A806+1</f>
        <v>44000</v>
      </c>
      <c r="C806" s="76" t="s">
        <v>225</v>
      </c>
      <c r="D806" s="167">
        <v>28.400000000000002</v>
      </c>
      <c r="E806" s="59">
        <f t="shared" si="245"/>
        <v>5.3960000000000008</v>
      </c>
      <c r="F806" s="143">
        <v>203</v>
      </c>
      <c r="G806" s="65"/>
      <c r="H806" s="92"/>
      <c r="I806" s="59"/>
      <c r="J806" s="119"/>
    </row>
    <row r="807" spans="1:10" ht="12.75" customHeight="1">
      <c r="A807" s="171">
        <f t="shared" si="244"/>
        <v>44001</v>
      </c>
      <c r="B807" s="171">
        <v>44005</v>
      </c>
      <c r="C807" s="76" t="s">
        <v>225</v>
      </c>
      <c r="D807" s="167">
        <v>28.55</v>
      </c>
      <c r="E807" s="59">
        <f t="shared" si="245"/>
        <v>5.4245000000000001</v>
      </c>
      <c r="F807" s="143">
        <v>203</v>
      </c>
      <c r="G807" s="65"/>
      <c r="H807" s="92"/>
      <c r="I807" s="59"/>
      <c r="J807" s="119"/>
    </row>
    <row r="808" spans="1:10" ht="12.75" customHeight="1">
      <c r="A808" s="171">
        <f t="shared" si="244"/>
        <v>44006</v>
      </c>
      <c r="B808" s="171">
        <v>44007</v>
      </c>
      <c r="C808" s="76" t="s">
        <v>225</v>
      </c>
      <c r="D808" s="167">
        <v>32.300000000000004</v>
      </c>
      <c r="E808" s="59">
        <f t="shared" si="245"/>
        <v>6.1370000000000005</v>
      </c>
      <c r="F808" s="143">
        <v>203</v>
      </c>
      <c r="G808" s="65"/>
      <c r="H808" s="92"/>
      <c r="I808" s="59"/>
      <c r="J808" s="119"/>
    </row>
    <row r="809" spans="1:10" ht="12.75" customHeight="1">
      <c r="A809" s="171">
        <f t="shared" ref="A809:A815" si="246">+B808+1</f>
        <v>44008</v>
      </c>
      <c r="B809" s="171">
        <v>44012</v>
      </c>
      <c r="C809" s="76" t="s">
        <v>225</v>
      </c>
      <c r="D809" s="167">
        <v>29</v>
      </c>
      <c r="E809" s="59">
        <f t="shared" si="245"/>
        <v>5.51</v>
      </c>
      <c r="F809" s="143">
        <v>203</v>
      </c>
      <c r="G809" s="65"/>
      <c r="H809" s="92"/>
      <c r="I809" s="59"/>
      <c r="J809" s="119"/>
    </row>
    <row r="810" spans="1:10" ht="12.75" customHeight="1">
      <c r="A810" s="171">
        <f t="shared" si="246"/>
        <v>44013</v>
      </c>
      <c r="B810" s="171">
        <v>44014</v>
      </c>
      <c r="C810" s="76" t="s">
        <v>225</v>
      </c>
      <c r="D810" s="167">
        <v>30.389999999999997</v>
      </c>
      <c r="E810" s="59">
        <f t="shared" si="245"/>
        <v>5.7740999999999998</v>
      </c>
      <c r="F810" s="143">
        <v>203</v>
      </c>
      <c r="G810" s="65"/>
      <c r="H810" s="92"/>
      <c r="I810" s="59"/>
      <c r="J810" s="119"/>
    </row>
    <row r="811" spans="1:10" ht="12.75" customHeight="1">
      <c r="A811" s="171">
        <f t="shared" si="246"/>
        <v>44015</v>
      </c>
      <c r="B811" s="171">
        <v>44018</v>
      </c>
      <c r="C811" s="76" t="s">
        <v>225</v>
      </c>
      <c r="D811" s="167">
        <v>31.46</v>
      </c>
      <c r="E811" s="59">
        <f t="shared" ref="E811:E817" si="247">+D811*19%</f>
        <v>5.9774000000000003</v>
      </c>
      <c r="F811" s="143">
        <v>203</v>
      </c>
      <c r="G811" s="65"/>
      <c r="H811" s="92"/>
      <c r="I811" s="59"/>
      <c r="J811" s="119"/>
    </row>
    <row r="812" spans="1:10" ht="12.75" customHeight="1">
      <c r="A812" s="171">
        <f t="shared" si="246"/>
        <v>44019</v>
      </c>
      <c r="B812" s="171">
        <v>44021</v>
      </c>
      <c r="C812" s="76" t="s">
        <v>225</v>
      </c>
      <c r="D812" s="167">
        <v>33.28</v>
      </c>
      <c r="E812" s="59">
        <f t="shared" si="247"/>
        <v>6.3231999999999999</v>
      </c>
      <c r="F812" s="143">
        <v>203</v>
      </c>
      <c r="G812" s="65"/>
      <c r="H812" s="92"/>
      <c r="I812" s="59"/>
      <c r="J812" s="119"/>
    </row>
    <row r="813" spans="1:10" ht="12.75" customHeight="1">
      <c r="A813" s="171">
        <f t="shared" si="246"/>
        <v>44022</v>
      </c>
      <c r="B813" s="171">
        <v>44025</v>
      </c>
      <c r="C813" s="76" t="s">
        <v>225</v>
      </c>
      <c r="D813" s="167">
        <v>36.370000000000005</v>
      </c>
      <c r="E813" s="59">
        <f t="shared" si="247"/>
        <v>6.9103000000000012</v>
      </c>
      <c r="F813" s="143">
        <v>203</v>
      </c>
      <c r="G813" s="65"/>
      <c r="H813" s="92"/>
      <c r="I813" s="59"/>
      <c r="J813" s="119"/>
    </row>
    <row r="814" spans="1:10" ht="12.75" customHeight="1">
      <c r="A814" s="171">
        <f t="shared" si="246"/>
        <v>44026</v>
      </c>
      <c r="B814" s="171">
        <v>44028</v>
      </c>
      <c r="C814" s="76" t="s">
        <v>225</v>
      </c>
      <c r="D814" s="167">
        <v>36.130000000000003</v>
      </c>
      <c r="E814" s="59">
        <f t="shared" si="247"/>
        <v>6.8647000000000009</v>
      </c>
      <c r="F814" s="143">
        <v>203</v>
      </c>
      <c r="G814" s="65"/>
      <c r="H814" s="92"/>
      <c r="I814" s="59"/>
      <c r="J814" s="119"/>
    </row>
    <row r="815" spans="1:10" ht="12.75" customHeight="1">
      <c r="A815" s="171">
        <f t="shared" si="246"/>
        <v>44029</v>
      </c>
      <c r="B815" s="171">
        <f>A815+4</f>
        <v>44033</v>
      </c>
      <c r="C815" s="76" t="s">
        <v>225</v>
      </c>
      <c r="D815" s="167">
        <v>34.26</v>
      </c>
      <c r="E815" s="59">
        <f t="shared" si="247"/>
        <v>6.5093999999999994</v>
      </c>
      <c r="F815" s="143">
        <v>203</v>
      </c>
      <c r="G815" s="65"/>
      <c r="H815" s="92"/>
      <c r="I815" s="59"/>
      <c r="J815" s="119"/>
    </row>
    <row r="816" spans="1:10" ht="12.75" customHeight="1">
      <c r="A816" s="171">
        <f t="shared" ref="A816:A822" si="248">+B815+1</f>
        <v>44034</v>
      </c>
      <c r="B816" s="171">
        <f>A816+1</f>
        <v>44035</v>
      </c>
      <c r="C816" s="76" t="s">
        <v>225</v>
      </c>
      <c r="D816" s="167">
        <v>33.15</v>
      </c>
      <c r="E816" s="59">
        <f t="shared" si="247"/>
        <v>6.2984999999999998</v>
      </c>
      <c r="F816" s="143">
        <v>203</v>
      </c>
      <c r="G816" s="65"/>
      <c r="H816" s="92"/>
      <c r="I816" s="59"/>
      <c r="J816" s="119"/>
    </row>
    <row r="817" spans="1:10" ht="12.75" customHeight="1">
      <c r="A817" s="171">
        <f t="shared" si="248"/>
        <v>44036</v>
      </c>
      <c r="B817" s="171">
        <f>A817+3</f>
        <v>44039</v>
      </c>
      <c r="C817" s="76" t="s">
        <v>225</v>
      </c>
      <c r="D817" s="167">
        <v>33.690000000000005</v>
      </c>
      <c r="E817" s="59">
        <f t="shared" si="247"/>
        <v>6.4011000000000013</v>
      </c>
      <c r="F817" s="143">
        <v>203</v>
      </c>
      <c r="G817" s="65"/>
      <c r="H817" s="92"/>
      <c r="I817" s="59"/>
      <c r="J817" s="119"/>
    </row>
    <row r="818" spans="1:10" ht="12.75" customHeight="1">
      <c r="A818" s="171">
        <f t="shared" si="248"/>
        <v>44040</v>
      </c>
      <c r="B818" s="171">
        <f>A818+2</f>
        <v>44042</v>
      </c>
      <c r="C818" s="76" t="s">
        <v>225</v>
      </c>
      <c r="D818" s="167">
        <v>33.22</v>
      </c>
      <c r="E818" s="59">
        <f t="shared" ref="E818:E824" si="249">+D818*19%</f>
        <v>6.3117999999999999</v>
      </c>
      <c r="F818" s="143">
        <v>203</v>
      </c>
      <c r="G818" s="65"/>
      <c r="H818" s="92"/>
      <c r="I818" s="59"/>
      <c r="J818" s="119"/>
    </row>
    <row r="819" spans="1:10" ht="12.75" customHeight="1">
      <c r="A819" s="171">
        <f t="shared" si="248"/>
        <v>44043</v>
      </c>
      <c r="B819" s="171">
        <f>A819+3</f>
        <v>44046</v>
      </c>
      <c r="C819" s="76" t="s">
        <v>225</v>
      </c>
      <c r="D819" s="167">
        <v>33.96</v>
      </c>
      <c r="E819" s="59">
        <f t="shared" si="249"/>
        <v>6.4523999999999999</v>
      </c>
      <c r="F819" s="143">
        <v>203</v>
      </c>
      <c r="G819" s="65"/>
      <c r="H819" s="92"/>
      <c r="I819" s="59"/>
      <c r="J819" s="119"/>
    </row>
    <row r="820" spans="1:10" ht="12.75" customHeight="1">
      <c r="A820" s="171">
        <f t="shared" si="248"/>
        <v>44047</v>
      </c>
      <c r="B820" s="171">
        <f>A820+2</f>
        <v>44049</v>
      </c>
      <c r="C820" s="76" t="s">
        <v>225</v>
      </c>
      <c r="D820" s="167">
        <v>33.9</v>
      </c>
      <c r="E820" s="59">
        <f t="shared" si="249"/>
        <v>6.4409999999999998</v>
      </c>
      <c r="F820" s="143">
        <v>203</v>
      </c>
      <c r="G820" s="65"/>
      <c r="H820" s="92"/>
      <c r="I820" s="59"/>
      <c r="J820" s="119"/>
    </row>
    <row r="821" spans="1:10" ht="12.75" customHeight="1">
      <c r="A821" s="171">
        <f t="shared" si="248"/>
        <v>44050</v>
      </c>
      <c r="B821" s="171">
        <f>A821+3</f>
        <v>44053</v>
      </c>
      <c r="C821" s="76" t="s">
        <v>225</v>
      </c>
      <c r="D821" s="167">
        <v>35.4</v>
      </c>
      <c r="E821" s="59">
        <f t="shared" si="249"/>
        <v>6.726</v>
      </c>
      <c r="F821" s="143">
        <v>203</v>
      </c>
      <c r="G821" s="65"/>
      <c r="H821" s="92"/>
      <c r="I821" s="59"/>
      <c r="J821" s="119"/>
    </row>
    <row r="822" spans="1:10" ht="12.75" customHeight="1">
      <c r="A822" s="171">
        <f t="shared" si="248"/>
        <v>44054</v>
      </c>
      <c r="B822" s="171">
        <f>A822+2</f>
        <v>44056</v>
      </c>
      <c r="C822" s="76" t="s">
        <v>225</v>
      </c>
      <c r="D822" s="167">
        <v>35.15</v>
      </c>
      <c r="E822" s="59">
        <f t="shared" si="249"/>
        <v>6.6784999999999997</v>
      </c>
      <c r="F822" s="143">
        <v>203</v>
      </c>
      <c r="G822" s="65"/>
      <c r="H822" s="92"/>
      <c r="I822" s="59"/>
      <c r="J822" s="119"/>
    </row>
    <row r="823" spans="1:10" ht="12.75" customHeight="1">
      <c r="A823" s="171">
        <f t="shared" ref="A823:A829" si="250">+B822+1</f>
        <v>44057</v>
      </c>
      <c r="B823" s="171">
        <f>A823+4</f>
        <v>44061</v>
      </c>
      <c r="C823" s="76" t="s">
        <v>225</v>
      </c>
      <c r="D823" s="167">
        <v>37.6</v>
      </c>
      <c r="E823" s="59">
        <f t="shared" si="249"/>
        <v>7.1440000000000001</v>
      </c>
      <c r="F823" s="143">
        <v>203</v>
      </c>
      <c r="G823" s="65"/>
      <c r="H823" s="92"/>
      <c r="I823" s="59"/>
      <c r="J823" s="119"/>
    </row>
    <row r="824" spans="1:10" ht="12.75" customHeight="1">
      <c r="A824" s="171">
        <f t="shared" si="250"/>
        <v>44062</v>
      </c>
      <c r="B824" s="171">
        <f>A824+1</f>
        <v>44063</v>
      </c>
      <c r="C824" s="76" t="s">
        <v>225</v>
      </c>
      <c r="D824" s="167">
        <v>38.15</v>
      </c>
      <c r="E824" s="59">
        <f t="shared" si="249"/>
        <v>7.2484999999999999</v>
      </c>
      <c r="F824" s="143">
        <v>203</v>
      </c>
      <c r="G824" s="65"/>
      <c r="H824" s="92"/>
      <c r="I824" s="59"/>
      <c r="J824" s="119"/>
    </row>
    <row r="825" spans="1:10" ht="12.75" customHeight="1">
      <c r="A825" s="171">
        <f t="shared" si="250"/>
        <v>44064</v>
      </c>
      <c r="B825" s="171">
        <f>A825+3</f>
        <v>44067</v>
      </c>
      <c r="C825" s="76" t="s">
        <v>225</v>
      </c>
      <c r="D825" s="167">
        <v>38.380000000000003</v>
      </c>
      <c r="E825" s="59">
        <f t="shared" ref="E825:E831" si="251">+D825*19%</f>
        <v>7.2922000000000002</v>
      </c>
      <c r="F825" s="143">
        <v>203</v>
      </c>
      <c r="G825" s="65"/>
      <c r="H825" s="92"/>
      <c r="I825" s="59"/>
      <c r="J825" s="119"/>
    </row>
    <row r="826" spans="1:10" ht="12.75" customHeight="1">
      <c r="A826" s="171">
        <f t="shared" si="250"/>
        <v>44068</v>
      </c>
      <c r="B826" s="171">
        <f>A826+2</f>
        <v>44070</v>
      </c>
      <c r="C826" s="76" t="s">
        <v>225</v>
      </c>
      <c r="D826" s="167">
        <v>37.620000000000005</v>
      </c>
      <c r="E826" s="59">
        <f t="shared" si="251"/>
        <v>7.147800000000001</v>
      </c>
      <c r="F826" s="143">
        <v>203</v>
      </c>
      <c r="G826" s="65"/>
      <c r="H826" s="92"/>
      <c r="I826" s="59"/>
      <c r="J826" s="119"/>
    </row>
    <row r="827" spans="1:10" ht="12.75" customHeight="1">
      <c r="A827" s="171">
        <f t="shared" si="250"/>
        <v>44071</v>
      </c>
      <c r="B827" s="171">
        <f>A827+3</f>
        <v>44074</v>
      </c>
      <c r="C827" s="76" t="s">
        <v>225</v>
      </c>
      <c r="D827" s="167">
        <v>37.96</v>
      </c>
      <c r="E827" s="59">
        <f t="shared" si="251"/>
        <v>7.2124000000000006</v>
      </c>
      <c r="F827" s="143">
        <v>203</v>
      </c>
      <c r="G827" s="65"/>
      <c r="H827" s="92"/>
      <c r="I827" s="59"/>
      <c r="J827" s="119"/>
    </row>
    <row r="828" spans="1:10" ht="12.75" customHeight="1">
      <c r="A828" s="171">
        <f t="shared" si="250"/>
        <v>44075</v>
      </c>
      <c r="B828" s="171">
        <f>A828+2</f>
        <v>44077</v>
      </c>
      <c r="C828" s="76" t="s">
        <v>225</v>
      </c>
      <c r="D828" s="167">
        <v>36.92</v>
      </c>
      <c r="E828" s="59">
        <f t="shared" si="251"/>
        <v>7.0148000000000001</v>
      </c>
      <c r="F828" s="143">
        <v>203</v>
      </c>
      <c r="G828" s="65"/>
      <c r="H828" s="92"/>
      <c r="I828" s="59"/>
      <c r="J828" s="119"/>
    </row>
    <row r="829" spans="1:10" ht="12.75" customHeight="1">
      <c r="A829" s="171">
        <f t="shared" si="250"/>
        <v>44078</v>
      </c>
      <c r="B829" s="171">
        <f>A829+3</f>
        <v>44081</v>
      </c>
      <c r="C829" s="76" t="s">
        <v>225</v>
      </c>
      <c r="D829" s="167">
        <v>34.29</v>
      </c>
      <c r="E829" s="59">
        <f t="shared" si="251"/>
        <v>6.5151000000000003</v>
      </c>
      <c r="F829" s="143">
        <v>203</v>
      </c>
      <c r="G829" s="65"/>
      <c r="H829" s="92"/>
      <c r="I829" s="59"/>
      <c r="J829" s="119"/>
    </row>
    <row r="830" spans="1:10" ht="12.75" customHeight="1">
      <c r="A830" s="171">
        <f t="shared" ref="A830:A836" si="252">+B829+1</f>
        <v>44082</v>
      </c>
      <c r="B830" s="171">
        <f>A830+2</f>
        <v>44084</v>
      </c>
      <c r="C830" s="76" t="s">
        <v>225</v>
      </c>
      <c r="D830" s="167">
        <v>32.61</v>
      </c>
      <c r="E830" s="59">
        <f t="shared" si="251"/>
        <v>6.1959</v>
      </c>
      <c r="F830" s="143">
        <v>203</v>
      </c>
      <c r="G830" s="65"/>
      <c r="H830" s="92"/>
      <c r="I830" s="59"/>
      <c r="J830" s="119"/>
    </row>
    <row r="831" spans="1:10" ht="12.75" customHeight="1">
      <c r="A831" s="171">
        <f t="shared" si="252"/>
        <v>44085</v>
      </c>
      <c r="B831" s="171">
        <f>A831+3</f>
        <v>44088</v>
      </c>
      <c r="C831" s="76" t="s">
        <v>225</v>
      </c>
      <c r="D831" s="167">
        <v>31.450000000000006</v>
      </c>
      <c r="E831" s="59">
        <f t="shared" si="251"/>
        <v>5.9755000000000011</v>
      </c>
      <c r="F831" s="143">
        <v>203</v>
      </c>
      <c r="G831" s="65"/>
      <c r="H831" s="92"/>
      <c r="I831" s="59"/>
      <c r="J831" s="119"/>
    </row>
    <row r="832" spans="1:10" ht="12.75" customHeight="1">
      <c r="A832" s="171">
        <f t="shared" si="252"/>
        <v>44089</v>
      </c>
      <c r="B832" s="171">
        <f>A832+2</f>
        <v>44091</v>
      </c>
      <c r="C832" s="76" t="s">
        <v>225</v>
      </c>
      <c r="D832" s="167">
        <v>31.200000000000003</v>
      </c>
      <c r="E832" s="59">
        <f t="shared" ref="E832:E838" si="253">+D832*19%</f>
        <v>5.9280000000000008</v>
      </c>
      <c r="F832" s="143">
        <v>203</v>
      </c>
      <c r="G832" s="65"/>
      <c r="H832" s="92"/>
      <c r="I832" s="59"/>
      <c r="J832" s="119"/>
    </row>
    <row r="833" spans="1:10" ht="12.75" customHeight="1">
      <c r="A833" s="171">
        <f t="shared" si="252"/>
        <v>44092</v>
      </c>
      <c r="B833" s="171">
        <f>A833+3</f>
        <v>44095</v>
      </c>
      <c r="C833" s="76" t="s">
        <v>225</v>
      </c>
      <c r="D833" s="167">
        <v>33.630000000000003</v>
      </c>
      <c r="E833" s="59">
        <f t="shared" si="253"/>
        <v>6.3897000000000004</v>
      </c>
      <c r="F833" s="143">
        <v>203</v>
      </c>
      <c r="G833" s="65"/>
      <c r="H833" s="92"/>
      <c r="I833" s="59"/>
      <c r="J833" s="119"/>
    </row>
    <row r="834" spans="1:10" ht="12.75" customHeight="1">
      <c r="A834" s="171">
        <f t="shared" si="252"/>
        <v>44096</v>
      </c>
      <c r="B834" s="171">
        <f>A834+2</f>
        <v>44098</v>
      </c>
      <c r="C834" s="76" t="s">
        <v>225</v>
      </c>
      <c r="D834" s="167">
        <v>34</v>
      </c>
      <c r="E834" s="59">
        <f t="shared" si="253"/>
        <v>6.46</v>
      </c>
      <c r="F834" s="143">
        <v>203</v>
      </c>
      <c r="G834" s="65"/>
      <c r="H834" s="92"/>
      <c r="I834" s="59"/>
      <c r="J834" s="119"/>
    </row>
    <row r="835" spans="1:10" ht="12.75" customHeight="1">
      <c r="A835" s="171">
        <f t="shared" si="252"/>
        <v>44099</v>
      </c>
      <c r="B835" s="171">
        <f>A835+3</f>
        <v>44102</v>
      </c>
      <c r="C835" s="76" t="s">
        <v>225</v>
      </c>
      <c r="D835" s="167">
        <v>32.17</v>
      </c>
      <c r="E835" s="59">
        <f t="shared" si="253"/>
        <v>6.1123000000000003</v>
      </c>
      <c r="F835" s="143">
        <v>203</v>
      </c>
      <c r="G835" s="65"/>
      <c r="H835" s="92"/>
      <c r="I835" s="59"/>
      <c r="J835" s="119"/>
    </row>
    <row r="836" spans="1:10" ht="12.75" customHeight="1">
      <c r="A836" s="171">
        <f t="shared" si="252"/>
        <v>44103</v>
      </c>
      <c r="B836" s="171">
        <f>A836+2</f>
        <v>44105</v>
      </c>
      <c r="C836" s="76" t="s">
        <v>225</v>
      </c>
      <c r="D836" s="167">
        <v>32.83</v>
      </c>
      <c r="E836" s="59">
        <f t="shared" si="253"/>
        <v>6.2376999999999994</v>
      </c>
      <c r="F836" s="143">
        <v>203</v>
      </c>
      <c r="G836" s="65"/>
      <c r="H836" s="92"/>
      <c r="I836" s="59"/>
      <c r="J836" s="119"/>
    </row>
    <row r="837" spans="1:10" ht="12.75" customHeight="1">
      <c r="A837" s="171">
        <f t="shared" ref="A837:A843" si="254">+B836+1</f>
        <v>44106</v>
      </c>
      <c r="B837" s="171">
        <f>A837+3</f>
        <v>44109</v>
      </c>
      <c r="C837" s="76" t="s">
        <v>225</v>
      </c>
      <c r="D837" s="167">
        <v>33.17</v>
      </c>
      <c r="E837" s="59">
        <f t="shared" si="253"/>
        <v>6.3023000000000007</v>
      </c>
      <c r="F837" s="143">
        <v>203</v>
      </c>
      <c r="G837" s="65"/>
      <c r="H837" s="92"/>
      <c r="I837" s="59"/>
      <c r="J837" s="119"/>
    </row>
    <row r="838" spans="1:10" ht="12.75" customHeight="1">
      <c r="A838" s="171">
        <f t="shared" si="254"/>
        <v>44110</v>
      </c>
      <c r="B838" s="171">
        <f>A838+2</f>
        <v>44112</v>
      </c>
      <c r="C838" s="76" t="s">
        <v>225</v>
      </c>
      <c r="D838" s="167">
        <v>30.740000000000002</v>
      </c>
      <c r="E838" s="59">
        <f t="shared" si="253"/>
        <v>5.8406000000000002</v>
      </c>
      <c r="F838" s="143">
        <v>203</v>
      </c>
      <c r="G838" s="65"/>
      <c r="H838" s="92"/>
      <c r="I838" s="59"/>
      <c r="J838" s="119"/>
    </row>
    <row r="839" spans="1:10" ht="12.75" customHeight="1">
      <c r="A839" s="171">
        <f t="shared" si="254"/>
        <v>44113</v>
      </c>
      <c r="B839" s="171">
        <f>A839+4</f>
        <v>44117</v>
      </c>
      <c r="C839" s="76" t="s">
        <v>225</v>
      </c>
      <c r="D839" s="167">
        <v>33.370000000000005</v>
      </c>
      <c r="E839" s="59">
        <f t="shared" ref="E839:E845" si="255">+D839*19%</f>
        <v>6.3403000000000009</v>
      </c>
      <c r="F839" s="143">
        <v>203</v>
      </c>
      <c r="G839" s="65"/>
      <c r="H839" s="92"/>
      <c r="I839" s="59"/>
      <c r="J839" s="119"/>
    </row>
    <row r="840" spans="1:10" ht="12.75" customHeight="1">
      <c r="A840" s="171">
        <f t="shared" si="254"/>
        <v>44118</v>
      </c>
      <c r="B840" s="171">
        <f>A840+1</f>
        <v>44119</v>
      </c>
      <c r="C840" s="76" t="s">
        <v>225</v>
      </c>
      <c r="D840" s="167">
        <v>33.840000000000003</v>
      </c>
      <c r="E840" s="59">
        <f t="shared" si="255"/>
        <v>6.4296000000000006</v>
      </c>
      <c r="F840" s="143">
        <v>203</v>
      </c>
      <c r="G840" s="65"/>
      <c r="H840" s="92"/>
      <c r="I840" s="59"/>
      <c r="J840" s="119"/>
    </row>
    <row r="841" spans="1:10" ht="12.75" customHeight="1">
      <c r="A841" s="171">
        <f t="shared" si="254"/>
        <v>44120</v>
      </c>
      <c r="B841" s="171">
        <f>A841+3</f>
        <v>44123</v>
      </c>
      <c r="C841" s="76" t="s">
        <v>225</v>
      </c>
      <c r="D841" s="167">
        <v>36.020000000000003</v>
      </c>
      <c r="E841" s="59">
        <f t="shared" si="255"/>
        <v>6.8438000000000008</v>
      </c>
      <c r="F841" s="143">
        <v>203</v>
      </c>
      <c r="G841" s="65"/>
      <c r="H841" s="92"/>
      <c r="I841" s="59"/>
      <c r="J841" s="119"/>
    </row>
    <row r="842" spans="1:10" ht="12.75" customHeight="1">
      <c r="A842" s="171">
        <f t="shared" si="254"/>
        <v>44124</v>
      </c>
      <c r="B842" s="171">
        <f>A842+2</f>
        <v>44126</v>
      </c>
      <c r="C842" s="76" t="s">
        <v>225</v>
      </c>
      <c r="D842" s="167">
        <v>36.300000000000004</v>
      </c>
      <c r="E842" s="59">
        <f t="shared" si="255"/>
        <v>6.8970000000000011</v>
      </c>
      <c r="F842" s="143">
        <v>203</v>
      </c>
      <c r="G842" s="65"/>
      <c r="H842" s="92"/>
      <c r="I842" s="59"/>
      <c r="J842" s="119"/>
    </row>
    <row r="843" spans="1:10" ht="12.75" customHeight="1">
      <c r="A843" s="171">
        <f t="shared" si="254"/>
        <v>44127</v>
      </c>
      <c r="B843" s="171">
        <f>A843+3</f>
        <v>44130</v>
      </c>
      <c r="C843" s="76" t="s">
        <v>225</v>
      </c>
      <c r="D843" s="167">
        <v>35.300000000000004</v>
      </c>
      <c r="E843" s="59">
        <f t="shared" si="255"/>
        <v>6.7070000000000007</v>
      </c>
      <c r="F843" s="143">
        <v>203</v>
      </c>
      <c r="G843" s="65"/>
      <c r="H843" s="92"/>
      <c r="I843" s="59"/>
      <c r="J843" s="119"/>
    </row>
    <row r="844" spans="1:10" ht="12.75" customHeight="1">
      <c r="A844" s="171">
        <f t="shared" ref="A844:A850" si="256">+B843+1</f>
        <v>44131</v>
      </c>
      <c r="B844" s="171">
        <f>A844+2</f>
        <v>44133</v>
      </c>
      <c r="C844" s="76" t="s">
        <v>225</v>
      </c>
      <c r="D844" s="167">
        <v>35.57</v>
      </c>
      <c r="E844" s="59">
        <f t="shared" si="255"/>
        <v>6.7583000000000002</v>
      </c>
      <c r="F844" s="143">
        <v>203</v>
      </c>
      <c r="G844" s="65"/>
      <c r="H844" s="92"/>
      <c r="I844" s="59"/>
      <c r="J844" s="119"/>
    </row>
    <row r="845" spans="1:10" ht="12.75" customHeight="1">
      <c r="A845" s="171">
        <f t="shared" si="256"/>
        <v>44134</v>
      </c>
      <c r="B845" s="171">
        <f>A845+4</f>
        <v>44138</v>
      </c>
      <c r="C845" s="76" t="s">
        <v>225</v>
      </c>
      <c r="D845" s="167">
        <v>33.120000000000005</v>
      </c>
      <c r="E845" s="59">
        <f t="shared" si="255"/>
        <v>6.2928000000000006</v>
      </c>
      <c r="F845" s="143">
        <v>203</v>
      </c>
      <c r="G845" s="65"/>
      <c r="H845" s="92"/>
      <c r="I845" s="59"/>
      <c r="J845" s="119"/>
    </row>
    <row r="846" spans="1:10" ht="12.75" customHeight="1">
      <c r="A846" s="171">
        <f t="shared" si="256"/>
        <v>44139</v>
      </c>
      <c r="B846" s="171">
        <f>A846+5</f>
        <v>44144</v>
      </c>
      <c r="C846" s="76" t="s">
        <v>225</v>
      </c>
      <c r="D846" s="169">
        <v>32.998000000000005</v>
      </c>
      <c r="E846" s="59">
        <f t="shared" ref="E846:E852" si="257">+D846*19%</f>
        <v>6.2696200000000006</v>
      </c>
      <c r="F846" s="143">
        <v>203</v>
      </c>
      <c r="G846" s="65"/>
      <c r="H846" s="92"/>
      <c r="I846" s="59"/>
      <c r="J846" s="119"/>
    </row>
    <row r="847" spans="1:10" ht="12.75" customHeight="1">
      <c r="A847" s="171">
        <f t="shared" si="256"/>
        <v>44145</v>
      </c>
      <c r="B847" s="171">
        <f>A847+7</f>
        <v>44152</v>
      </c>
      <c r="C847" s="76" t="s">
        <v>225</v>
      </c>
      <c r="D847" s="169">
        <v>33.312000000000005</v>
      </c>
      <c r="E847" s="59">
        <f t="shared" si="257"/>
        <v>6.3292800000000007</v>
      </c>
      <c r="F847" s="143">
        <v>203</v>
      </c>
      <c r="G847" s="65"/>
      <c r="H847" s="92"/>
      <c r="I847" s="59"/>
      <c r="J847" s="119"/>
    </row>
    <row r="848" spans="1:10" ht="12.75" customHeight="1">
      <c r="A848" s="171">
        <f t="shared" si="256"/>
        <v>44153</v>
      </c>
      <c r="B848" s="171">
        <f>A848+5</f>
        <v>44158</v>
      </c>
      <c r="C848" s="76" t="s">
        <v>225</v>
      </c>
      <c r="D848" s="169">
        <v>36.093999999999994</v>
      </c>
      <c r="E848" s="59">
        <f t="shared" si="257"/>
        <v>6.8578599999999987</v>
      </c>
      <c r="F848" s="143">
        <v>203</v>
      </c>
      <c r="G848" s="65"/>
      <c r="H848" s="92"/>
      <c r="I848" s="59"/>
      <c r="J848" s="119"/>
    </row>
    <row r="849" spans="1:15" ht="12.75" customHeight="1">
      <c r="A849" s="171">
        <f t="shared" si="256"/>
        <v>44159</v>
      </c>
      <c r="B849" s="171">
        <f>A849+6</f>
        <v>44165</v>
      </c>
      <c r="C849" s="76" t="s">
        <v>225</v>
      </c>
      <c r="D849" s="169">
        <v>36.944000000000003</v>
      </c>
      <c r="E849" s="59">
        <f t="shared" si="257"/>
        <v>7.0193600000000007</v>
      </c>
      <c r="F849" s="143">
        <v>203</v>
      </c>
      <c r="G849" s="65"/>
      <c r="H849" s="92"/>
      <c r="I849" s="59"/>
      <c r="J849" s="119"/>
    </row>
    <row r="850" spans="1:15" ht="12.75" customHeight="1">
      <c r="A850" s="171">
        <f t="shared" si="256"/>
        <v>44166</v>
      </c>
      <c r="B850" s="171">
        <f>A850+6</f>
        <v>44172</v>
      </c>
      <c r="C850" s="76" t="s">
        <v>225</v>
      </c>
      <c r="D850" s="169">
        <v>40.036666666666669</v>
      </c>
      <c r="E850" s="59">
        <f t="shared" si="257"/>
        <v>7.6069666666666675</v>
      </c>
      <c r="F850" s="143">
        <v>203</v>
      </c>
      <c r="G850" s="65"/>
      <c r="H850" s="92"/>
      <c r="I850" s="59"/>
      <c r="J850" s="119"/>
    </row>
    <row r="851" spans="1:15" ht="12.75" customHeight="1">
      <c r="A851" s="171">
        <f>+B850+1</f>
        <v>44173</v>
      </c>
      <c r="B851" s="171">
        <f>A851+6</f>
        <v>44179</v>
      </c>
      <c r="C851" s="76" t="s">
        <v>225</v>
      </c>
      <c r="D851" s="169">
        <v>39.442</v>
      </c>
      <c r="E851" s="59">
        <f t="shared" si="257"/>
        <v>7.4939800000000005</v>
      </c>
      <c r="F851" s="143">
        <v>203</v>
      </c>
      <c r="G851" s="65"/>
      <c r="H851" s="92"/>
      <c r="I851" s="59"/>
      <c r="J851" s="119"/>
    </row>
    <row r="852" spans="1:15" ht="12.75" customHeight="1">
      <c r="A852" s="171">
        <f>+B851+1</f>
        <v>44180</v>
      </c>
      <c r="B852" s="171">
        <f>A852+6</f>
        <v>44186</v>
      </c>
      <c r="C852" s="76" t="s">
        <v>225</v>
      </c>
      <c r="D852" s="169">
        <v>39.186</v>
      </c>
      <c r="E852" s="59">
        <f t="shared" si="257"/>
        <v>7.4453399999999998</v>
      </c>
      <c r="F852" s="143">
        <v>203</v>
      </c>
      <c r="G852" s="65"/>
      <c r="H852" s="92"/>
      <c r="I852" s="59"/>
      <c r="J852" s="119"/>
    </row>
    <row r="853" spans="1:15" ht="12.75" customHeight="1">
      <c r="A853" s="171">
        <f>+B852+1</f>
        <v>44187</v>
      </c>
      <c r="B853" s="171">
        <f>A853+6</f>
        <v>44193</v>
      </c>
      <c r="C853" s="76" t="s">
        <v>225</v>
      </c>
      <c r="D853" s="169">
        <v>41.57</v>
      </c>
      <c r="E853" s="59">
        <f t="shared" ref="E853:E859" si="258">+D853*19%</f>
        <v>7.8982999999999999</v>
      </c>
      <c r="F853" s="143">
        <v>203</v>
      </c>
      <c r="G853" s="65"/>
      <c r="H853" s="92"/>
      <c r="I853" s="59"/>
      <c r="J853" s="119"/>
    </row>
    <row r="854" spans="1:15" ht="12.75" customHeight="1">
      <c r="A854" s="171">
        <f>+B853+1</f>
        <v>44194</v>
      </c>
      <c r="B854" s="171">
        <f>A854+2</f>
        <v>44196</v>
      </c>
      <c r="C854" s="76" t="s">
        <v>225</v>
      </c>
      <c r="D854" s="169">
        <v>41.197499999999998</v>
      </c>
      <c r="E854" s="59">
        <f t="shared" si="258"/>
        <v>7.8275249999999996</v>
      </c>
      <c r="F854" s="143">
        <v>203</v>
      </c>
      <c r="G854" s="65"/>
      <c r="H854" s="92"/>
      <c r="I854" s="59"/>
      <c r="J854" s="119"/>
    </row>
    <row r="855" spans="1:15" ht="12.75" customHeight="1">
      <c r="A855" s="171">
        <v>44197</v>
      </c>
      <c r="B855" s="171">
        <f>A855+3</f>
        <v>44200</v>
      </c>
      <c r="C855" s="76" t="s">
        <v>226</v>
      </c>
      <c r="D855" s="169">
        <v>41.697499999999998</v>
      </c>
      <c r="E855" s="59">
        <f t="shared" si="258"/>
        <v>7.9225249999999994</v>
      </c>
      <c r="F855" s="143">
        <v>203</v>
      </c>
      <c r="G855" s="65"/>
      <c r="H855" s="92"/>
      <c r="I855" s="59"/>
      <c r="J855" s="119"/>
    </row>
    <row r="856" spans="1:15" ht="12.75" customHeight="1">
      <c r="A856" s="171">
        <f>B855+1</f>
        <v>44201</v>
      </c>
      <c r="B856" s="171">
        <f>A856+7</f>
        <v>44208</v>
      </c>
      <c r="C856" s="76" t="s">
        <v>226</v>
      </c>
      <c r="D856" s="169">
        <v>42.685000000000002</v>
      </c>
      <c r="E856" s="59">
        <f t="shared" si="258"/>
        <v>8.1101500000000009</v>
      </c>
      <c r="F856" s="143">
        <v>203</v>
      </c>
      <c r="G856" s="65"/>
      <c r="H856" s="92"/>
      <c r="I856" s="59"/>
      <c r="J856" s="119"/>
    </row>
    <row r="857" spans="1:15" ht="12.75" customHeight="1">
      <c r="A857" s="171">
        <f>B856+1</f>
        <v>44209</v>
      </c>
      <c r="B857" s="171">
        <f>A857+5</f>
        <v>44214</v>
      </c>
      <c r="C857" s="76" t="s">
        <v>226</v>
      </c>
      <c r="D857" s="169">
        <v>44.798000000000002</v>
      </c>
      <c r="E857" s="59">
        <f t="shared" si="258"/>
        <v>8.5116200000000006</v>
      </c>
      <c r="F857" s="143">
        <v>203</v>
      </c>
      <c r="G857" s="65"/>
      <c r="H857" s="92"/>
      <c r="I857" s="59"/>
      <c r="J857" s="119"/>
    </row>
    <row r="858" spans="1:15" ht="12.75" customHeight="1">
      <c r="A858" s="171">
        <f>B857+1</f>
        <v>44215</v>
      </c>
      <c r="B858" s="171">
        <f>A858+6</f>
        <v>44221</v>
      </c>
      <c r="C858" s="76" t="s">
        <v>226</v>
      </c>
      <c r="D858" s="169">
        <v>46.132000000000005</v>
      </c>
      <c r="E858" s="59">
        <f t="shared" si="258"/>
        <v>8.7650800000000011</v>
      </c>
      <c r="F858" s="143">
        <v>203</v>
      </c>
      <c r="G858" s="65"/>
      <c r="H858" s="92"/>
      <c r="I858" s="59"/>
      <c r="J858" s="119"/>
    </row>
    <row r="859" spans="1:15" ht="12.75" customHeight="1">
      <c r="A859" s="172">
        <f>B858+1</f>
        <v>44222</v>
      </c>
      <c r="B859" s="172">
        <f>A859+5</f>
        <v>44227</v>
      </c>
      <c r="C859" s="76" t="s">
        <v>226</v>
      </c>
      <c r="D859" s="169">
        <v>45.89</v>
      </c>
      <c r="E859" s="59">
        <f t="shared" si="258"/>
        <v>8.719100000000001</v>
      </c>
      <c r="F859" s="143">
        <v>203</v>
      </c>
      <c r="G859" s="65"/>
      <c r="H859" s="92"/>
      <c r="I859" s="59"/>
      <c r="J859" s="119"/>
    </row>
    <row r="860" spans="1:15" ht="12.75" customHeight="1">
      <c r="A860" s="172">
        <f>B859+1</f>
        <v>44228</v>
      </c>
      <c r="B860" s="172">
        <f>A860+0</f>
        <v>44228</v>
      </c>
      <c r="C860" s="76" t="s">
        <v>226</v>
      </c>
      <c r="D860" s="169">
        <v>45.89</v>
      </c>
      <c r="E860" s="59">
        <f t="shared" ref="E860:E866" si="259">+D860*19%</f>
        <v>8.719100000000001</v>
      </c>
      <c r="F860" s="147">
        <v>208</v>
      </c>
      <c r="G860" s="65"/>
      <c r="H860" s="92"/>
      <c r="I860" s="59"/>
      <c r="J860" s="149" t="s">
        <v>227</v>
      </c>
    </row>
    <row r="861" spans="1:15" ht="12.75" customHeight="1">
      <c r="A861" s="171">
        <f>B859+2</f>
        <v>44229</v>
      </c>
      <c r="B861" s="171">
        <f t="shared" ref="B861:B866" si="260">A861+6</f>
        <v>44235</v>
      </c>
      <c r="C861" s="76" t="s">
        <v>226</v>
      </c>
      <c r="D861" s="169">
        <v>45.546000000000006</v>
      </c>
      <c r="E861" s="59">
        <f t="shared" si="259"/>
        <v>8.6537400000000009</v>
      </c>
      <c r="F861" s="147">
        <v>208</v>
      </c>
      <c r="G861" s="65"/>
      <c r="H861" s="92"/>
      <c r="I861" s="59"/>
      <c r="J861" s="142"/>
      <c r="K861" s="119"/>
      <c r="L861" s="119"/>
      <c r="M861" s="119"/>
      <c r="N861" s="119"/>
      <c r="O861" s="119"/>
    </row>
    <row r="862" spans="1:15" ht="12.75" customHeight="1">
      <c r="A862" s="171">
        <f t="shared" ref="A862:A867" si="261">B860+8</f>
        <v>44236</v>
      </c>
      <c r="B862" s="171">
        <f t="shared" si="260"/>
        <v>44242</v>
      </c>
      <c r="C862" s="76" t="s">
        <v>226</v>
      </c>
      <c r="D862" s="169">
        <v>48.055999999999997</v>
      </c>
      <c r="E862" s="59">
        <f t="shared" si="259"/>
        <v>9.1306399999999996</v>
      </c>
      <c r="F862" s="147">
        <v>208</v>
      </c>
      <c r="G862" s="65"/>
      <c r="H862" s="92"/>
      <c r="I862" s="59"/>
      <c r="J862" s="142"/>
      <c r="K862" s="119"/>
      <c r="L862" s="119"/>
      <c r="M862" s="119"/>
      <c r="N862" s="119"/>
      <c r="O862" s="119"/>
    </row>
    <row r="863" spans="1:15" ht="12.75" customHeight="1">
      <c r="A863" s="171">
        <f t="shared" si="261"/>
        <v>44243</v>
      </c>
      <c r="B863" s="171">
        <f t="shared" si="260"/>
        <v>44249</v>
      </c>
      <c r="C863" s="76" t="s">
        <v>226</v>
      </c>
      <c r="D863" s="169">
        <v>50.066000000000003</v>
      </c>
      <c r="E863" s="59">
        <f t="shared" si="259"/>
        <v>9.5125400000000013</v>
      </c>
      <c r="F863" s="147">
        <v>208</v>
      </c>
      <c r="G863" s="65"/>
      <c r="H863" s="92"/>
      <c r="I863" s="59"/>
      <c r="J863" s="142"/>
      <c r="K863" s="119"/>
      <c r="L863" s="119"/>
      <c r="M863" s="119"/>
      <c r="N863" s="119"/>
      <c r="O863" s="119"/>
    </row>
    <row r="864" spans="1:15" ht="12.75" customHeight="1">
      <c r="A864" s="171">
        <f t="shared" si="261"/>
        <v>44250</v>
      </c>
      <c r="B864" s="171">
        <f t="shared" si="260"/>
        <v>44256</v>
      </c>
      <c r="C864" s="76" t="s">
        <v>226</v>
      </c>
      <c r="D864" s="169">
        <v>51.382500000000007</v>
      </c>
      <c r="E864" s="59">
        <f t="shared" si="259"/>
        <v>9.7626750000000015</v>
      </c>
      <c r="F864" s="147">
        <v>208</v>
      </c>
      <c r="G864" s="65"/>
      <c r="H864" s="92"/>
      <c r="I864" s="59"/>
      <c r="J864" s="142"/>
      <c r="K864" s="119"/>
      <c r="L864" s="119"/>
      <c r="M864" s="119"/>
      <c r="N864" s="119"/>
      <c r="O864" s="119"/>
    </row>
    <row r="865" spans="1:15" ht="12.75" customHeight="1">
      <c r="A865" s="171">
        <f t="shared" si="261"/>
        <v>44257</v>
      </c>
      <c r="B865" s="171">
        <f t="shared" si="260"/>
        <v>44263</v>
      </c>
      <c r="C865" s="76" t="s">
        <v>226</v>
      </c>
      <c r="D865" s="169">
        <v>52.851999999999997</v>
      </c>
      <c r="E865" s="59">
        <f t="shared" si="259"/>
        <v>10.041879999999999</v>
      </c>
      <c r="F865" s="147">
        <v>208</v>
      </c>
      <c r="G865" s="65"/>
      <c r="H865" s="92"/>
      <c r="I865" s="59"/>
      <c r="J865" s="142"/>
      <c r="K865" s="119"/>
      <c r="L865" s="119"/>
      <c r="M865" s="119"/>
      <c r="N865" s="119"/>
      <c r="O865" s="119"/>
    </row>
    <row r="866" spans="1:15" ht="12.75" customHeight="1">
      <c r="A866" s="171">
        <f t="shared" si="261"/>
        <v>44264</v>
      </c>
      <c r="B866" s="171">
        <f t="shared" si="260"/>
        <v>44270</v>
      </c>
      <c r="C866" s="76" t="s">
        <v>226</v>
      </c>
      <c r="D866" s="169">
        <v>53.312000000000005</v>
      </c>
      <c r="E866" s="59">
        <f t="shared" si="259"/>
        <v>10.129280000000001</v>
      </c>
      <c r="F866" s="147">
        <v>208</v>
      </c>
      <c r="G866" s="65"/>
      <c r="H866" s="92"/>
      <c r="I866" s="59"/>
      <c r="J866" s="142"/>
      <c r="K866" s="119"/>
      <c r="L866" s="119"/>
      <c r="M866" s="119"/>
      <c r="N866" s="119"/>
      <c r="O866" s="119"/>
    </row>
    <row r="867" spans="1:15" ht="12.75" customHeight="1">
      <c r="A867" s="171">
        <f t="shared" si="261"/>
        <v>44271</v>
      </c>
      <c r="B867" s="171">
        <f>A867+7</f>
        <v>44278</v>
      </c>
      <c r="C867" s="76" t="s">
        <v>226</v>
      </c>
      <c r="D867" s="169">
        <v>55.319999999999993</v>
      </c>
      <c r="E867" s="59">
        <f t="shared" ref="E867:E873" si="262">+D867*19%</f>
        <v>10.5108</v>
      </c>
      <c r="F867" s="147">
        <v>208</v>
      </c>
      <c r="G867" s="65"/>
      <c r="H867" s="92"/>
      <c r="I867" s="59"/>
      <c r="J867" s="142"/>
      <c r="K867" s="119"/>
      <c r="L867" s="119"/>
      <c r="M867" s="119"/>
      <c r="N867" s="119"/>
      <c r="O867" s="119"/>
    </row>
    <row r="868" spans="1:15" ht="12.75" customHeight="1">
      <c r="A868" s="171">
        <f>B866+9</f>
        <v>44279</v>
      </c>
      <c r="B868" s="171">
        <f>A868+5</f>
        <v>44284</v>
      </c>
      <c r="C868" s="76" t="s">
        <v>226</v>
      </c>
      <c r="D868" s="169">
        <v>53.698000000000008</v>
      </c>
      <c r="E868" s="59">
        <f t="shared" si="262"/>
        <v>10.202620000000001</v>
      </c>
      <c r="F868" s="147">
        <v>208</v>
      </c>
      <c r="G868" s="65"/>
      <c r="H868" s="92"/>
      <c r="I868" s="59"/>
      <c r="J868" s="142"/>
      <c r="K868" s="119"/>
      <c r="L868" s="119"/>
      <c r="M868" s="119"/>
      <c r="N868" s="119"/>
      <c r="O868" s="119"/>
    </row>
    <row r="869" spans="1:15" ht="12.75" customHeight="1">
      <c r="A869" s="171">
        <f>B867+7</f>
        <v>44285</v>
      </c>
      <c r="B869" s="171">
        <f>A869+1</f>
        <v>44286</v>
      </c>
      <c r="C869" s="76" t="s">
        <v>226</v>
      </c>
      <c r="D869" s="169">
        <v>50.613999999999997</v>
      </c>
      <c r="E869" s="59">
        <f t="shared" si="262"/>
        <v>9.6166599999999995</v>
      </c>
      <c r="F869" s="147">
        <v>208</v>
      </c>
      <c r="G869" s="65"/>
      <c r="H869" s="92"/>
      <c r="I869" s="59"/>
      <c r="J869" s="142"/>
      <c r="K869" s="119"/>
      <c r="L869" s="119"/>
      <c r="M869" s="119"/>
      <c r="N869" s="119"/>
      <c r="O869" s="119"/>
    </row>
    <row r="870" spans="1:15" ht="12.75" customHeight="1">
      <c r="A870" s="171">
        <f t="shared" ref="A870:A876" si="263">B869+1</f>
        <v>44287</v>
      </c>
      <c r="B870" s="171">
        <f>A870+4</f>
        <v>44291</v>
      </c>
      <c r="C870" s="76" t="s">
        <v>228</v>
      </c>
      <c r="D870" s="169">
        <v>49.713999999999999</v>
      </c>
      <c r="E870" s="59">
        <f t="shared" si="262"/>
        <v>9.4456600000000002</v>
      </c>
      <c r="F870" s="147">
        <v>208</v>
      </c>
      <c r="G870" s="65"/>
      <c r="H870" s="92"/>
      <c r="I870" s="59"/>
      <c r="J870" s="142"/>
      <c r="K870" s="119"/>
      <c r="L870" s="119"/>
      <c r="M870" s="119"/>
      <c r="N870" s="119"/>
      <c r="O870" s="119"/>
    </row>
    <row r="871" spans="1:15" ht="12.75" customHeight="1">
      <c r="A871" s="171">
        <f t="shared" si="263"/>
        <v>44292</v>
      </c>
      <c r="B871" s="171">
        <f>A871+6</f>
        <v>44298</v>
      </c>
      <c r="C871" s="76" t="s">
        <v>228</v>
      </c>
      <c r="D871" s="169">
        <v>49.64500000000001</v>
      </c>
      <c r="E871" s="59">
        <f t="shared" si="262"/>
        <v>9.4325500000000027</v>
      </c>
      <c r="F871" s="147">
        <v>208</v>
      </c>
      <c r="G871" s="65"/>
      <c r="H871" s="92"/>
      <c r="I871" s="59"/>
      <c r="J871" s="142"/>
      <c r="K871" s="119"/>
      <c r="L871" s="119"/>
      <c r="M871" s="119"/>
      <c r="N871" s="119"/>
      <c r="O871" s="119"/>
    </row>
    <row r="872" spans="1:15" ht="12.75" customHeight="1">
      <c r="A872" s="171">
        <f t="shared" si="263"/>
        <v>44299</v>
      </c>
      <c r="B872" s="171">
        <f>A872+6</f>
        <v>44305</v>
      </c>
      <c r="C872" s="76" t="s">
        <v>228</v>
      </c>
      <c r="D872" s="169">
        <v>49.236000000000004</v>
      </c>
      <c r="E872" s="59">
        <f t="shared" si="262"/>
        <v>9.3548400000000012</v>
      </c>
      <c r="F872" s="147">
        <v>208</v>
      </c>
      <c r="G872" s="65"/>
      <c r="H872" s="92"/>
      <c r="I872" s="59"/>
      <c r="J872" s="142"/>
      <c r="K872" s="119"/>
      <c r="L872" s="119"/>
      <c r="M872" s="119"/>
      <c r="N872" s="119"/>
      <c r="O872" s="119"/>
    </row>
    <row r="873" spans="1:15" ht="12.75" customHeight="1">
      <c r="A873" s="171">
        <f t="shared" si="263"/>
        <v>44306</v>
      </c>
      <c r="B873" s="171">
        <f>A873+6</f>
        <v>44312</v>
      </c>
      <c r="C873" s="76" t="s">
        <v>228</v>
      </c>
      <c r="D873" s="169">
        <v>53.600000000000009</v>
      </c>
      <c r="E873" s="59">
        <f t="shared" si="262"/>
        <v>10.184000000000001</v>
      </c>
      <c r="F873" s="147">
        <v>208</v>
      </c>
      <c r="G873" s="65"/>
      <c r="H873" s="92"/>
      <c r="I873" s="59"/>
      <c r="J873" s="142"/>
      <c r="K873" s="119"/>
      <c r="L873" s="119"/>
      <c r="M873" s="119"/>
      <c r="N873" s="119"/>
      <c r="O873" s="119"/>
    </row>
    <row r="874" spans="1:15" ht="12.75" customHeight="1">
      <c r="A874" s="171">
        <f t="shared" si="263"/>
        <v>44313</v>
      </c>
      <c r="B874" s="171">
        <f>A874+6</f>
        <v>44319</v>
      </c>
      <c r="C874" s="76" t="s">
        <v>228</v>
      </c>
      <c r="D874" s="169">
        <v>54.006000000000007</v>
      </c>
      <c r="E874" s="59">
        <f t="shared" ref="E874:E880" si="264">+D874*19%</f>
        <v>10.261140000000001</v>
      </c>
      <c r="F874" s="147">
        <v>208</v>
      </c>
      <c r="G874" s="65"/>
      <c r="H874" s="92"/>
      <c r="I874" s="59"/>
      <c r="J874" s="142"/>
      <c r="K874" s="119"/>
      <c r="L874" s="119"/>
      <c r="M874" s="119"/>
      <c r="N874" s="119"/>
      <c r="O874" s="119"/>
    </row>
    <row r="875" spans="1:15" ht="12.75" customHeight="1">
      <c r="A875" s="171">
        <f t="shared" si="263"/>
        <v>44320</v>
      </c>
      <c r="B875" s="171">
        <f>A875+6</f>
        <v>44326</v>
      </c>
      <c r="C875" s="76" t="s">
        <v>228</v>
      </c>
      <c r="D875" s="169">
        <v>53.536000000000001</v>
      </c>
      <c r="E875" s="59">
        <f t="shared" si="264"/>
        <v>10.17184</v>
      </c>
      <c r="F875" s="147">
        <v>208</v>
      </c>
      <c r="G875" s="65"/>
      <c r="H875" s="92"/>
      <c r="I875" s="59"/>
      <c r="J875" s="142"/>
      <c r="K875" s="119"/>
      <c r="L875" s="119"/>
      <c r="M875" s="119"/>
      <c r="N875" s="119"/>
      <c r="O875" s="119"/>
    </row>
    <row r="876" spans="1:15" ht="12.75" customHeight="1">
      <c r="A876" s="171">
        <f t="shared" si="263"/>
        <v>44327</v>
      </c>
      <c r="B876" s="171">
        <f>A876+7</f>
        <v>44334</v>
      </c>
      <c r="C876" s="76" t="s">
        <v>228</v>
      </c>
      <c r="D876" s="169">
        <v>55.367999999999988</v>
      </c>
      <c r="E876" s="59">
        <f t="shared" si="264"/>
        <v>10.519919999999997</v>
      </c>
      <c r="F876" s="147">
        <v>208</v>
      </c>
      <c r="G876" s="65"/>
      <c r="H876" s="92"/>
      <c r="I876" s="59"/>
      <c r="J876" s="142"/>
      <c r="K876" s="119"/>
      <c r="L876" s="119"/>
      <c r="M876" s="119"/>
      <c r="N876" s="119"/>
      <c r="O876" s="119"/>
    </row>
    <row r="877" spans="1:15" ht="12.75" customHeight="1">
      <c r="A877" s="171">
        <f t="shared" ref="A877:A883" si="265">B876+1</f>
        <v>44335</v>
      </c>
      <c r="B877" s="171">
        <f>A877+5</f>
        <v>44340</v>
      </c>
      <c r="C877" s="76" t="s">
        <v>228</v>
      </c>
      <c r="D877" s="169">
        <v>54.270000000000017</v>
      </c>
      <c r="E877" s="59">
        <f t="shared" si="264"/>
        <v>10.311300000000003</v>
      </c>
      <c r="F877" s="147">
        <v>208</v>
      </c>
      <c r="G877" s="65"/>
      <c r="H877" s="92"/>
      <c r="I877" s="59"/>
      <c r="J877" s="142"/>
      <c r="K877" s="119"/>
      <c r="L877" s="119"/>
      <c r="M877" s="119"/>
      <c r="N877" s="119"/>
      <c r="O877" s="119"/>
    </row>
    <row r="878" spans="1:15" ht="12.75" customHeight="1">
      <c r="A878" s="171">
        <f t="shared" si="265"/>
        <v>44341</v>
      </c>
      <c r="B878" s="171">
        <f>A878+6</f>
        <v>44347</v>
      </c>
      <c r="C878" s="76" t="s">
        <v>228</v>
      </c>
      <c r="D878" s="169">
        <v>52.180000000000007</v>
      </c>
      <c r="E878" s="59">
        <f t="shared" si="264"/>
        <v>9.914200000000001</v>
      </c>
      <c r="F878" s="147">
        <v>208</v>
      </c>
      <c r="G878" s="65"/>
      <c r="H878" s="92"/>
      <c r="I878" s="59"/>
      <c r="J878" s="142"/>
      <c r="K878" s="119"/>
      <c r="L878" s="119"/>
      <c r="M878" s="119"/>
      <c r="N878" s="119"/>
      <c r="O878" s="119"/>
    </row>
    <row r="879" spans="1:15" ht="12.75" customHeight="1">
      <c r="A879" s="171">
        <f t="shared" si="265"/>
        <v>44348</v>
      </c>
      <c r="B879" s="171">
        <f>A879+7</f>
        <v>44355</v>
      </c>
      <c r="C879" s="76" t="s">
        <v>228</v>
      </c>
      <c r="D879" s="169">
        <v>54.284000000000006</v>
      </c>
      <c r="E879" s="59">
        <f t="shared" si="264"/>
        <v>10.313960000000002</v>
      </c>
      <c r="F879" s="147">
        <v>208</v>
      </c>
      <c r="G879" s="65"/>
      <c r="H879" s="92"/>
      <c r="I879" s="59"/>
      <c r="J879" s="142"/>
      <c r="K879" s="119"/>
      <c r="L879" s="119"/>
      <c r="M879" s="119"/>
      <c r="N879" s="119"/>
      <c r="O879" s="119"/>
    </row>
    <row r="880" spans="1:15" ht="12.75" customHeight="1">
      <c r="A880" s="171">
        <f t="shared" si="265"/>
        <v>44356</v>
      </c>
      <c r="B880" s="171">
        <f>A880+6</f>
        <v>44362</v>
      </c>
      <c r="C880" s="76" t="s">
        <v>228</v>
      </c>
      <c r="D880" s="169">
        <v>56.282499999999999</v>
      </c>
      <c r="E880" s="59">
        <f t="shared" si="264"/>
        <v>10.693675000000001</v>
      </c>
      <c r="F880" s="147">
        <v>208</v>
      </c>
      <c r="G880" s="65"/>
      <c r="H880" s="92"/>
      <c r="I880" s="59"/>
      <c r="J880" s="142"/>
      <c r="K880" s="119"/>
      <c r="L880" s="119"/>
      <c r="M880" s="119"/>
      <c r="N880" s="119"/>
      <c r="O880" s="119"/>
    </row>
    <row r="881" spans="1:15" ht="12.75" customHeight="1">
      <c r="A881" s="171">
        <f t="shared" si="265"/>
        <v>44363</v>
      </c>
      <c r="B881" s="171">
        <f>A881+5</f>
        <v>44368</v>
      </c>
      <c r="C881" s="76" t="s">
        <v>228</v>
      </c>
      <c r="D881" s="169">
        <v>56.420000000000009</v>
      </c>
      <c r="E881" s="59">
        <f t="shared" ref="E881:E886" si="266">+D881*19%</f>
        <v>10.719800000000001</v>
      </c>
      <c r="F881" s="147">
        <v>208</v>
      </c>
      <c r="G881" s="65"/>
      <c r="H881" s="92"/>
      <c r="I881" s="59"/>
      <c r="J881" s="142"/>
      <c r="K881" s="119"/>
      <c r="L881" s="119"/>
      <c r="M881" s="119"/>
      <c r="N881" s="119"/>
      <c r="O881" s="119"/>
    </row>
    <row r="882" spans="1:15" ht="12.75" customHeight="1">
      <c r="A882" s="171">
        <f t="shared" si="265"/>
        <v>44369</v>
      </c>
      <c r="B882" s="171">
        <f>A882+6</f>
        <v>44375</v>
      </c>
      <c r="C882" s="76" t="s">
        <v>228</v>
      </c>
      <c r="D882" s="169">
        <v>57.886000000000003</v>
      </c>
      <c r="E882" s="59">
        <f t="shared" si="266"/>
        <v>10.998340000000001</v>
      </c>
      <c r="F882" s="147">
        <v>208</v>
      </c>
      <c r="G882" s="65"/>
      <c r="H882" s="92"/>
      <c r="I882" s="59"/>
      <c r="J882" s="142"/>
      <c r="K882" s="119"/>
      <c r="L882" s="119"/>
      <c r="M882" s="119"/>
      <c r="N882" s="119"/>
      <c r="O882" s="119"/>
    </row>
    <row r="883" spans="1:15" ht="12.75" customHeight="1">
      <c r="A883" s="171">
        <f t="shared" si="265"/>
        <v>44376</v>
      </c>
      <c r="B883" s="171">
        <f>A883+7</f>
        <v>44383</v>
      </c>
      <c r="C883" s="76" t="s">
        <v>228</v>
      </c>
      <c r="D883" s="169">
        <v>59.632000000000005</v>
      </c>
      <c r="E883" s="59">
        <f t="shared" si="266"/>
        <v>11.330080000000001</v>
      </c>
      <c r="F883" s="147">
        <v>208</v>
      </c>
      <c r="G883" s="65"/>
      <c r="H883" s="92"/>
      <c r="I883" s="59"/>
      <c r="J883" s="142"/>
      <c r="K883" s="119"/>
      <c r="L883" s="119"/>
      <c r="M883" s="119"/>
      <c r="N883" s="119"/>
      <c r="O883" s="119"/>
    </row>
    <row r="884" spans="1:15" ht="12.75" customHeight="1">
      <c r="A884" s="171">
        <f t="shared" ref="A884:A889" si="267">B883+1</f>
        <v>44384</v>
      </c>
      <c r="B884" s="171">
        <f>A884+5</f>
        <v>44389</v>
      </c>
      <c r="C884" s="76" t="s">
        <v>228</v>
      </c>
      <c r="D884" s="169">
        <v>59.917999999999999</v>
      </c>
      <c r="E884" s="59">
        <f t="shared" si="266"/>
        <v>11.38442</v>
      </c>
      <c r="F884" s="147">
        <v>208</v>
      </c>
      <c r="G884" s="65"/>
      <c r="H884" s="92"/>
      <c r="I884" s="59"/>
      <c r="J884" s="142"/>
      <c r="K884" s="119"/>
      <c r="L884" s="119"/>
      <c r="M884" s="119"/>
      <c r="N884" s="119"/>
      <c r="O884" s="119"/>
    </row>
    <row r="885" spans="1:15" ht="12.75" customHeight="1">
      <c r="A885" s="171">
        <f t="shared" si="267"/>
        <v>44390</v>
      </c>
      <c r="B885" s="171">
        <f>A885+6</f>
        <v>44396</v>
      </c>
      <c r="C885" s="76" t="s">
        <v>228</v>
      </c>
      <c r="D885" s="169">
        <v>57.172499999999999</v>
      </c>
      <c r="E885" s="59">
        <f t="shared" si="266"/>
        <v>10.862774999999999</v>
      </c>
      <c r="F885" s="147">
        <v>208</v>
      </c>
      <c r="G885" s="65"/>
      <c r="H885" s="92"/>
      <c r="I885" s="59"/>
      <c r="J885" s="142"/>
      <c r="K885" s="119"/>
      <c r="L885" s="119"/>
      <c r="M885" s="119"/>
      <c r="N885" s="119"/>
      <c r="O885" s="119"/>
    </row>
    <row r="886" spans="1:15" ht="12.75" customHeight="1">
      <c r="A886" s="171">
        <f t="shared" si="267"/>
        <v>44397</v>
      </c>
      <c r="B886" s="171">
        <f>A886+6</f>
        <v>44403</v>
      </c>
      <c r="C886" s="76" t="s">
        <v>228</v>
      </c>
      <c r="D886" s="169">
        <v>58.398000000000003</v>
      </c>
      <c r="E886" s="59">
        <f t="shared" si="266"/>
        <v>11.09562</v>
      </c>
      <c r="F886" s="147">
        <v>208</v>
      </c>
      <c r="G886" s="65"/>
      <c r="H886" s="92"/>
      <c r="I886" s="59"/>
      <c r="J886" s="142"/>
      <c r="K886" s="119"/>
      <c r="L886" s="119"/>
      <c r="M886" s="119"/>
      <c r="N886" s="119"/>
      <c r="O886" s="119"/>
    </row>
    <row r="887" spans="1:15" ht="12.75" customHeight="1">
      <c r="A887" s="171">
        <f t="shared" si="267"/>
        <v>44404</v>
      </c>
      <c r="B887" s="171">
        <f>A887+6</f>
        <v>44410</v>
      </c>
      <c r="C887" s="76" t="s">
        <v>228</v>
      </c>
      <c r="D887" s="169">
        <v>55.874000000000002</v>
      </c>
      <c r="E887" s="59">
        <f t="shared" ref="E887" si="268">+D887*19%</f>
        <v>10.616060000000001</v>
      </c>
      <c r="F887" s="147">
        <v>208</v>
      </c>
      <c r="G887" s="65"/>
      <c r="H887" s="92"/>
      <c r="I887" s="59"/>
      <c r="J887" s="142"/>
      <c r="K887" s="119"/>
      <c r="L887" s="119"/>
      <c r="M887" s="119"/>
      <c r="N887" s="119"/>
      <c r="O887" s="119"/>
    </row>
    <row r="888" spans="1:15" ht="12.75" customHeight="1">
      <c r="A888" s="171">
        <f t="shared" si="267"/>
        <v>44411</v>
      </c>
      <c r="B888" s="171">
        <f>A888+6</f>
        <v>44417</v>
      </c>
      <c r="C888" s="76" t="s">
        <v>228</v>
      </c>
      <c r="D888" s="169">
        <v>58.943999999999996</v>
      </c>
      <c r="E888" s="59">
        <f t="shared" ref="E888" si="269">+D888*19%</f>
        <v>11.199359999999999</v>
      </c>
      <c r="F888" s="147">
        <v>208</v>
      </c>
      <c r="G888" s="65"/>
      <c r="H888" s="92"/>
      <c r="I888" s="59"/>
      <c r="J888" s="142"/>
      <c r="K888" s="119"/>
      <c r="L888" s="119"/>
      <c r="M888" s="119"/>
      <c r="N888" s="119"/>
      <c r="O888" s="119"/>
    </row>
    <row r="889" spans="1:15" ht="12.75" customHeight="1">
      <c r="A889" s="171">
        <f t="shared" si="267"/>
        <v>44418</v>
      </c>
      <c r="B889" s="171">
        <f>A889+7</f>
        <v>44425</v>
      </c>
      <c r="C889" s="76" t="s">
        <v>228</v>
      </c>
      <c r="D889" s="169">
        <v>56.046000000000006</v>
      </c>
      <c r="E889" s="59">
        <f t="shared" ref="E889" si="270">+D889*19%</f>
        <v>10.648740000000002</v>
      </c>
      <c r="F889" s="147">
        <v>208</v>
      </c>
      <c r="G889" s="65"/>
      <c r="H889" s="92"/>
      <c r="I889" s="59"/>
      <c r="J889" s="142"/>
      <c r="K889" s="119"/>
      <c r="L889" s="119"/>
      <c r="M889" s="119"/>
      <c r="N889" s="119"/>
      <c r="O889" s="119"/>
    </row>
    <row r="890" spans="1:15" ht="12.75" customHeight="1">
      <c r="A890" s="171">
        <f t="shared" ref="A890" si="271">B889+1</f>
        <v>44426</v>
      </c>
      <c r="B890" s="171">
        <f>A890+5</f>
        <v>44431</v>
      </c>
      <c r="C890" s="76" t="s">
        <v>228</v>
      </c>
      <c r="D890" s="169">
        <v>56.403999999999996</v>
      </c>
      <c r="E890" s="59">
        <f t="shared" ref="E890" si="272">+D890*19%</f>
        <v>10.716759999999999</v>
      </c>
      <c r="F890" s="147">
        <v>208</v>
      </c>
      <c r="G890" s="65"/>
      <c r="H890" s="92"/>
      <c r="I890" s="59"/>
      <c r="J890" s="142"/>
      <c r="K890" s="119"/>
      <c r="L890" s="119"/>
      <c r="M890" s="119"/>
      <c r="N890" s="119"/>
      <c r="O890" s="119"/>
    </row>
    <row r="891" spans="1:15" ht="12.75" customHeight="1">
      <c r="A891" s="171">
        <f t="shared" ref="A891" si="273">B890+1</f>
        <v>44432</v>
      </c>
      <c r="B891" s="171">
        <f t="shared" ref="B891:B897" si="274">A891+6</f>
        <v>44438</v>
      </c>
      <c r="C891" s="76" t="s">
        <v>228</v>
      </c>
      <c r="D891" s="169">
        <v>54.718000000000011</v>
      </c>
      <c r="E891" s="59">
        <f t="shared" ref="E891" si="275">+D891*19%</f>
        <v>10.396420000000003</v>
      </c>
      <c r="F891" s="147">
        <v>208</v>
      </c>
      <c r="G891" s="65"/>
      <c r="H891" s="92"/>
      <c r="I891" s="59"/>
      <c r="J891" s="142"/>
      <c r="K891" s="119"/>
      <c r="L891" s="119"/>
      <c r="M891" s="119"/>
      <c r="N891" s="119"/>
      <c r="O891" s="119"/>
    </row>
    <row r="892" spans="1:15" ht="12.75" customHeight="1">
      <c r="A892" s="171">
        <f t="shared" ref="A892" si="276">B891+1</f>
        <v>44439</v>
      </c>
      <c r="B892" s="171">
        <f t="shared" si="274"/>
        <v>44445</v>
      </c>
      <c r="C892" s="76" t="s">
        <v>228</v>
      </c>
      <c r="D892" s="169">
        <v>58.603999999999999</v>
      </c>
      <c r="E892" s="59">
        <f t="shared" ref="E892" si="277">+D892*19%</f>
        <v>11.13476</v>
      </c>
      <c r="F892" s="147">
        <v>208</v>
      </c>
      <c r="G892" s="65"/>
      <c r="H892" s="92"/>
      <c r="I892" s="59"/>
      <c r="J892" s="142"/>
      <c r="K892" s="119"/>
      <c r="L892" s="119"/>
      <c r="M892" s="119"/>
      <c r="N892" s="119"/>
      <c r="O892" s="119"/>
    </row>
    <row r="893" spans="1:15" ht="12.75" customHeight="1">
      <c r="A893" s="171">
        <f t="shared" ref="A893" si="278">B892+1</f>
        <v>44446</v>
      </c>
      <c r="B893" s="171">
        <f t="shared" si="274"/>
        <v>44452</v>
      </c>
      <c r="C893" s="76" t="s">
        <v>228</v>
      </c>
      <c r="D893" s="169">
        <v>60.516000000000005</v>
      </c>
      <c r="E893" s="59">
        <f t="shared" ref="E893" si="279">+D893*19%</f>
        <v>11.498040000000001</v>
      </c>
      <c r="F893" s="147">
        <v>208</v>
      </c>
      <c r="G893" s="65"/>
      <c r="H893" s="92"/>
      <c r="I893" s="59"/>
      <c r="J893" s="142"/>
      <c r="K893" s="119"/>
      <c r="L893" s="119"/>
      <c r="M893" s="119"/>
      <c r="N893" s="119"/>
      <c r="O893" s="119"/>
    </row>
    <row r="894" spans="1:15" ht="12.75" customHeight="1">
      <c r="A894" s="171">
        <f t="shared" ref="A894" si="280">B893+1</f>
        <v>44453</v>
      </c>
      <c r="B894" s="171">
        <f t="shared" si="274"/>
        <v>44459</v>
      </c>
      <c r="C894" s="76" t="s">
        <v>228</v>
      </c>
      <c r="D894" s="169">
        <v>59.267499999999998</v>
      </c>
      <c r="E894" s="59">
        <f t="shared" ref="E894" si="281">+D894*19%</f>
        <v>11.260825000000001</v>
      </c>
      <c r="F894" s="147">
        <v>208</v>
      </c>
      <c r="G894" s="65"/>
      <c r="H894" s="92"/>
      <c r="I894" s="59"/>
      <c r="J894" s="142"/>
      <c r="K894" s="119"/>
      <c r="L894" s="119"/>
      <c r="M894" s="119"/>
      <c r="N894" s="119"/>
      <c r="O894" s="119"/>
    </row>
    <row r="895" spans="1:15" ht="12.75" customHeight="1">
      <c r="A895" s="171">
        <f t="shared" ref="A895" si="282">B894+1</f>
        <v>44460</v>
      </c>
      <c r="B895" s="171">
        <f t="shared" si="274"/>
        <v>44466</v>
      </c>
      <c r="C895" s="76" t="s">
        <v>228</v>
      </c>
      <c r="D895" s="169">
        <v>59.963999999999999</v>
      </c>
      <c r="E895" s="59">
        <f t="shared" ref="E895" si="283">+D895*19%</f>
        <v>11.39316</v>
      </c>
      <c r="F895" s="147">
        <v>208</v>
      </c>
      <c r="G895" s="65"/>
      <c r="H895" s="92"/>
      <c r="I895" s="59"/>
      <c r="J895" s="142"/>
      <c r="K895" s="119"/>
      <c r="L895" s="119"/>
      <c r="M895" s="119"/>
      <c r="N895" s="119"/>
      <c r="O895" s="119"/>
    </row>
    <row r="896" spans="1:15" ht="12.75" customHeight="1">
      <c r="A896" s="171">
        <f t="shared" ref="A896" si="284">B895+1</f>
        <v>44467</v>
      </c>
      <c r="B896" s="171">
        <f t="shared" si="274"/>
        <v>44473</v>
      </c>
      <c r="C896" s="76" t="s">
        <v>228</v>
      </c>
      <c r="D896" s="169">
        <v>62.136000000000017</v>
      </c>
      <c r="E896" s="59">
        <f t="shared" ref="E896" si="285">+D896*19%</f>
        <v>11.805840000000003</v>
      </c>
      <c r="F896" s="147">
        <v>208</v>
      </c>
      <c r="G896" s="65"/>
      <c r="H896" s="92"/>
      <c r="I896" s="59"/>
      <c r="J896" s="142"/>
      <c r="K896" s="119"/>
      <c r="L896" s="119"/>
      <c r="M896" s="119"/>
      <c r="N896" s="119"/>
      <c r="O896" s="119"/>
    </row>
    <row r="897" spans="1:15" ht="12.75" customHeight="1">
      <c r="A897" s="171">
        <f t="shared" ref="A897" si="286">B896+1</f>
        <v>44474</v>
      </c>
      <c r="B897" s="171">
        <f t="shared" si="274"/>
        <v>44480</v>
      </c>
      <c r="C897" s="76" t="s">
        <v>228</v>
      </c>
      <c r="D897" s="169">
        <v>65.775999999999996</v>
      </c>
      <c r="E897" s="59">
        <f t="shared" ref="E897" si="287">+D897*19%</f>
        <v>12.497439999999999</v>
      </c>
      <c r="F897" s="147">
        <v>208</v>
      </c>
      <c r="G897" s="65"/>
      <c r="H897" s="92"/>
      <c r="I897" s="59"/>
      <c r="J897" s="142"/>
      <c r="K897" s="119"/>
      <c r="L897" s="119"/>
      <c r="M897" s="119"/>
      <c r="N897" s="119"/>
      <c r="O897" s="119"/>
    </row>
    <row r="898" spans="1:15" ht="12.75" customHeight="1">
      <c r="A898" s="171">
        <f t="shared" ref="A898" si="288">B897+1</f>
        <v>44481</v>
      </c>
      <c r="B898" s="171">
        <f>A898+7</f>
        <v>44488</v>
      </c>
      <c r="C898" s="76" t="s">
        <v>228</v>
      </c>
      <c r="D898" s="169">
        <v>69.875999999999991</v>
      </c>
      <c r="E898" s="59">
        <f t="shared" ref="E898" si="289">+D898*19%</f>
        <v>13.276439999999999</v>
      </c>
      <c r="F898" s="147">
        <v>208</v>
      </c>
      <c r="G898" s="65"/>
      <c r="H898" s="92"/>
      <c r="I898" s="59"/>
      <c r="J898" s="142"/>
      <c r="K898" s="119"/>
      <c r="L898" s="119"/>
      <c r="M898" s="119"/>
      <c r="N898" s="119"/>
      <c r="O898" s="119"/>
    </row>
    <row r="899" spans="1:15" ht="12.75" customHeight="1">
      <c r="A899" s="171">
        <f t="shared" ref="A899" si="290">B898+1</f>
        <v>44489</v>
      </c>
      <c r="B899" s="171">
        <f>A899+5</f>
        <v>44494</v>
      </c>
      <c r="C899" s="76" t="s">
        <v>228</v>
      </c>
      <c r="D899" s="169">
        <v>70.281999999999996</v>
      </c>
      <c r="E899" s="59">
        <f t="shared" ref="E899" si="291">+D899*19%</f>
        <v>13.353579999999999</v>
      </c>
      <c r="F899" s="147">
        <v>208</v>
      </c>
      <c r="G899" s="65"/>
      <c r="H899" s="92"/>
      <c r="I899" s="59"/>
      <c r="J899" s="142"/>
      <c r="K899" s="119"/>
      <c r="L899" s="119"/>
      <c r="M899" s="119"/>
      <c r="N899" s="119"/>
      <c r="O899" s="119"/>
    </row>
    <row r="900" spans="1:15" ht="12.75" customHeight="1">
      <c r="A900" s="171">
        <f t="shared" ref="A900" si="292">B899+1</f>
        <v>44495</v>
      </c>
      <c r="B900" s="171">
        <f>A900+7</f>
        <v>44502</v>
      </c>
      <c r="C900" s="76" t="s">
        <v>228</v>
      </c>
      <c r="D900" s="169">
        <v>69.198000000000008</v>
      </c>
      <c r="E900" s="59">
        <f t="shared" ref="E900" si="293">+D900*19%</f>
        <v>13.147620000000002</v>
      </c>
      <c r="F900" s="147">
        <v>208</v>
      </c>
      <c r="G900" s="65"/>
      <c r="H900" s="92"/>
      <c r="I900" s="59"/>
      <c r="J900" s="142"/>
      <c r="K900" s="119"/>
      <c r="L900" s="119"/>
      <c r="M900" s="119"/>
      <c r="N900" s="119"/>
      <c r="O900" s="119"/>
    </row>
    <row r="901" spans="1:15" ht="12.75" customHeight="1">
      <c r="A901" s="171">
        <v>44503</v>
      </c>
      <c r="B901" s="171">
        <v>44508</v>
      </c>
      <c r="C901" s="76" t="s">
        <v>228</v>
      </c>
      <c r="D901" s="169">
        <v>67.584000000000003</v>
      </c>
      <c r="E901" s="59">
        <f t="shared" ref="E901" si="294">+D901*19%</f>
        <v>12.840960000000001</v>
      </c>
      <c r="F901" s="147">
        <v>208</v>
      </c>
      <c r="G901" s="65"/>
      <c r="H901" s="92"/>
      <c r="I901" s="59"/>
      <c r="J901" s="142"/>
      <c r="K901" s="119"/>
      <c r="L901" s="119"/>
      <c r="M901" s="119"/>
      <c r="N901" s="119"/>
      <c r="O901" s="119"/>
    </row>
    <row r="902" spans="1:15" ht="12.75" customHeight="1">
      <c r="A902" s="171">
        <f t="shared" ref="A902:A908" si="295">+B901+1</f>
        <v>44509</v>
      </c>
      <c r="B902" s="171">
        <v>44516</v>
      </c>
      <c r="C902" s="76" t="s">
        <v>228</v>
      </c>
      <c r="D902" s="169">
        <v>64.676000000000002</v>
      </c>
      <c r="E902" s="59">
        <f t="shared" ref="E902" si="296">+D902*19%</f>
        <v>12.288440000000001</v>
      </c>
      <c r="F902" s="147">
        <v>208</v>
      </c>
      <c r="G902" s="65"/>
      <c r="H902" s="92"/>
      <c r="I902" s="59"/>
      <c r="J902" s="142"/>
      <c r="K902" s="119"/>
      <c r="L902" s="119"/>
      <c r="M902" s="119"/>
      <c r="N902" s="119"/>
      <c r="O902" s="119"/>
    </row>
    <row r="903" spans="1:15" ht="12.75" customHeight="1">
      <c r="A903" s="171">
        <f t="shared" si="295"/>
        <v>44517</v>
      </c>
      <c r="B903" s="171">
        <f>+A903+5</f>
        <v>44522</v>
      </c>
      <c r="C903" s="76" t="s">
        <v>228</v>
      </c>
      <c r="D903" s="169">
        <v>63.988</v>
      </c>
      <c r="E903" s="59">
        <f t="shared" ref="E903" si="297">+D903*19%</f>
        <v>12.157719999999999</v>
      </c>
      <c r="F903" s="147">
        <v>208</v>
      </c>
      <c r="G903" s="65"/>
      <c r="H903" s="92"/>
      <c r="I903" s="59"/>
      <c r="J903" s="142"/>
      <c r="K903" s="119"/>
      <c r="L903" s="119"/>
      <c r="M903" s="119"/>
      <c r="N903" s="119"/>
      <c r="O903" s="119"/>
    </row>
    <row r="904" spans="1:15" ht="12.75" customHeight="1">
      <c r="A904" s="171">
        <f t="shared" si="295"/>
        <v>44523</v>
      </c>
      <c r="B904" s="171">
        <f t="shared" ref="B904:B909" si="298">+A904+6</f>
        <v>44529</v>
      </c>
      <c r="C904" s="76" t="s">
        <v>228</v>
      </c>
      <c r="D904" s="169">
        <v>62.212000000000003</v>
      </c>
      <c r="E904" s="59">
        <f t="shared" ref="E904" si="299">+D904*19%</f>
        <v>11.82028</v>
      </c>
      <c r="F904" s="147">
        <v>208</v>
      </c>
      <c r="G904" s="65"/>
      <c r="H904" s="92"/>
      <c r="I904" s="59"/>
      <c r="J904" s="142"/>
      <c r="K904" s="119"/>
      <c r="L904" s="119"/>
      <c r="M904" s="119"/>
      <c r="N904" s="119"/>
      <c r="O904" s="119"/>
    </row>
    <row r="905" spans="1:15" ht="12.75" customHeight="1">
      <c r="A905" s="171">
        <f t="shared" si="295"/>
        <v>44530</v>
      </c>
      <c r="B905" s="171">
        <f t="shared" si="298"/>
        <v>44536</v>
      </c>
      <c r="C905" s="76" t="s">
        <v>228</v>
      </c>
      <c r="D905" s="169">
        <v>62.463333333333345</v>
      </c>
      <c r="E905" s="59">
        <f t="shared" ref="E905" si="300">+D905*19%</f>
        <v>11.868033333333337</v>
      </c>
      <c r="F905" s="147">
        <v>208</v>
      </c>
      <c r="G905" s="65"/>
      <c r="H905" s="92"/>
      <c r="I905" s="59"/>
      <c r="J905" s="142"/>
      <c r="K905" s="119"/>
      <c r="L905" s="119"/>
      <c r="M905" s="119"/>
      <c r="N905" s="119"/>
      <c r="O905" s="119"/>
    </row>
    <row r="906" spans="1:15" ht="12.75" customHeight="1">
      <c r="A906" s="171">
        <f t="shared" si="295"/>
        <v>44537</v>
      </c>
      <c r="B906" s="171">
        <f t="shared" si="298"/>
        <v>44543</v>
      </c>
      <c r="C906" s="76" t="s">
        <v>228</v>
      </c>
      <c r="D906" s="169">
        <v>53.564000000000014</v>
      </c>
      <c r="E906" s="59">
        <f t="shared" ref="E906" si="301">+D906*19%</f>
        <v>10.177160000000002</v>
      </c>
      <c r="F906" s="147">
        <v>208</v>
      </c>
      <c r="G906" s="65"/>
      <c r="H906" s="92"/>
      <c r="I906" s="59"/>
      <c r="J906" s="142"/>
      <c r="K906" s="119"/>
      <c r="L906" s="119"/>
      <c r="M906" s="119"/>
      <c r="N906" s="119"/>
      <c r="O906" s="119"/>
    </row>
    <row r="907" spans="1:15" ht="12.75" customHeight="1">
      <c r="A907" s="171">
        <f t="shared" si="295"/>
        <v>44544</v>
      </c>
      <c r="B907" s="171">
        <f t="shared" si="298"/>
        <v>44550</v>
      </c>
      <c r="C907" s="76" t="s">
        <v>228</v>
      </c>
      <c r="D907" s="169">
        <v>58.134000000000007</v>
      </c>
      <c r="E907" s="59">
        <f t="shared" ref="E907" si="302">+D907*19%</f>
        <v>11.045460000000002</v>
      </c>
      <c r="F907" s="147">
        <v>208</v>
      </c>
      <c r="G907" s="65"/>
      <c r="H907" s="92"/>
      <c r="I907" s="59"/>
      <c r="J907" s="142"/>
      <c r="K907" s="119"/>
      <c r="L907" s="119"/>
      <c r="M907" s="119"/>
      <c r="N907" s="119"/>
      <c r="O907" s="119"/>
    </row>
    <row r="908" spans="1:15" ht="12.75" customHeight="1">
      <c r="A908" s="171">
        <f t="shared" si="295"/>
        <v>44551</v>
      </c>
      <c r="B908" s="171">
        <f t="shared" si="298"/>
        <v>44557</v>
      </c>
      <c r="C908" s="76" t="s">
        <v>228</v>
      </c>
      <c r="D908" s="169">
        <v>59.45</v>
      </c>
      <c r="E908" s="59">
        <f t="shared" ref="E908" si="303">+D908*19%</f>
        <v>11.295500000000001</v>
      </c>
      <c r="F908" s="147">
        <v>208</v>
      </c>
      <c r="G908" s="65"/>
      <c r="H908" s="92"/>
      <c r="I908" s="59"/>
      <c r="J908" s="119"/>
    </row>
    <row r="909" spans="1:15" ht="12.75" customHeight="1">
      <c r="A909" s="171">
        <f t="shared" ref="A909" si="304">+B908+1</f>
        <v>44558</v>
      </c>
      <c r="B909" s="171">
        <f t="shared" si="298"/>
        <v>44564</v>
      </c>
      <c r="C909" s="76" t="s">
        <v>228</v>
      </c>
      <c r="D909" s="169">
        <v>60.292500000000004</v>
      </c>
      <c r="E909" s="59">
        <f t="shared" ref="E909" si="305">+D909*19%</f>
        <v>11.455575000000001</v>
      </c>
      <c r="F909" s="147">
        <v>208</v>
      </c>
      <c r="G909" s="65"/>
      <c r="H909" s="92"/>
      <c r="I909" s="59"/>
      <c r="J909" s="119"/>
    </row>
    <row r="910" spans="1:15" ht="12.75" customHeight="1">
      <c r="A910" s="171">
        <f t="shared" ref="A910" si="306">+B909+1</f>
        <v>44565</v>
      </c>
      <c r="B910" s="171">
        <f>+A910+6+1</f>
        <v>44572</v>
      </c>
      <c r="C910" s="76" t="s">
        <v>228</v>
      </c>
      <c r="D910" s="169">
        <v>64.179999999999993</v>
      </c>
      <c r="E910" s="59">
        <f t="shared" ref="E910" si="307">+D910*19%</f>
        <v>12.194199999999999</v>
      </c>
      <c r="F910" s="147">
        <v>208</v>
      </c>
      <c r="G910" s="65"/>
      <c r="H910" s="92"/>
      <c r="I910" s="59"/>
      <c r="J910" s="119"/>
    </row>
    <row r="911" spans="1:15" ht="12.75" customHeight="1">
      <c r="A911" s="171">
        <f t="shared" ref="A911" si="308">+B910+1</f>
        <v>44573</v>
      </c>
      <c r="B911" s="171">
        <f>+A911+5</f>
        <v>44578</v>
      </c>
      <c r="C911" s="76" t="s">
        <v>228</v>
      </c>
      <c r="D911" s="169">
        <v>66.341999999999999</v>
      </c>
      <c r="E911" s="59">
        <f t="shared" ref="E911" si="309">+D911*19%</f>
        <v>12.604979999999999</v>
      </c>
      <c r="F911" s="147">
        <v>208</v>
      </c>
      <c r="G911" s="65"/>
      <c r="H911" s="92"/>
      <c r="I911" s="59"/>
      <c r="J911" s="119"/>
    </row>
    <row r="912" spans="1:15" ht="12.75" customHeight="1">
      <c r="A912" s="171">
        <f t="shared" ref="A912" si="310">+B911+1</f>
        <v>44579</v>
      </c>
      <c r="B912" s="171">
        <f t="shared" ref="B912:B918" si="311">+A912+6</f>
        <v>44585</v>
      </c>
      <c r="C912" s="76" t="s">
        <v>228</v>
      </c>
      <c r="D912" s="169">
        <v>69.326000000000008</v>
      </c>
      <c r="E912" s="59">
        <f t="shared" ref="E912" si="312">+D912*19%</f>
        <v>13.171940000000001</v>
      </c>
      <c r="F912" s="147">
        <v>208</v>
      </c>
      <c r="G912" s="65"/>
      <c r="H912" s="92"/>
      <c r="I912" s="59"/>
      <c r="J912" s="119"/>
    </row>
    <row r="913" spans="1:10" ht="12.75" customHeight="1">
      <c r="A913" s="171">
        <f t="shared" ref="A913" si="313">+B912+1</f>
        <v>44586</v>
      </c>
      <c r="B913" s="171">
        <f t="shared" si="311"/>
        <v>44592</v>
      </c>
      <c r="C913" s="76" t="s">
        <v>228</v>
      </c>
      <c r="D913" s="169">
        <v>73.03</v>
      </c>
      <c r="E913" s="59">
        <f t="shared" ref="E913" si="314">+D913*19%</f>
        <v>13.8757</v>
      </c>
      <c r="F913" s="147">
        <v>208</v>
      </c>
      <c r="G913" s="65"/>
      <c r="H913" s="92"/>
      <c r="I913" s="59"/>
      <c r="J913" s="119"/>
    </row>
    <row r="914" spans="1:10" ht="13.15" customHeight="1">
      <c r="A914" s="171">
        <f t="shared" ref="A914" si="315">+B913+1</f>
        <v>44593</v>
      </c>
      <c r="B914" s="171">
        <f t="shared" si="311"/>
        <v>44599</v>
      </c>
      <c r="C914" s="76" t="s">
        <v>228</v>
      </c>
      <c r="D914" s="169">
        <v>74.77000000000001</v>
      </c>
      <c r="E914" s="59">
        <f t="shared" ref="E914" si="316">+D914*19%</f>
        <v>14.206300000000002</v>
      </c>
      <c r="F914" s="147">
        <f>222</f>
        <v>222</v>
      </c>
      <c r="G914" s="65"/>
      <c r="H914" s="92"/>
      <c r="I914" s="59"/>
      <c r="J914" s="149" t="s">
        <v>233</v>
      </c>
    </row>
    <row r="915" spans="1:10" ht="13.15" customHeight="1">
      <c r="A915" s="171">
        <f t="shared" ref="A915" si="317">+B914+1</f>
        <v>44600</v>
      </c>
      <c r="B915" s="171">
        <f t="shared" si="311"/>
        <v>44606</v>
      </c>
      <c r="C915" s="76" t="s">
        <v>228</v>
      </c>
      <c r="D915" s="169">
        <v>76.986000000000004</v>
      </c>
      <c r="E915" s="59">
        <f t="shared" ref="E915" si="318">+D915*19%</f>
        <v>14.62734</v>
      </c>
      <c r="F915" s="147">
        <f>222</f>
        <v>222</v>
      </c>
      <c r="G915" s="65"/>
      <c r="H915" s="92"/>
      <c r="I915" s="59"/>
      <c r="J915" s="149"/>
    </row>
    <row r="916" spans="1:10" ht="13.15" customHeight="1">
      <c r="A916" s="171">
        <f t="shared" ref="A916" si="319">+B915+1</f>
        <v>44607</v>
      </c>
      <c r="B916" s="171">
        <f t="shared" si="311"/>
        <v>44613</v>
      </c>
      <c r="C916" s="76" t="s">
        <v>228</v>
      </c>
      <c r="D916" s="169">
        <v>77.554000000000002</v>
      </c>
      <c r="E916" s="59">
        <f t="shared" ref="E916" si="320">+D916*19%</f>
        <v>14.73526</v>
      </c>
      <c r="F916" s="147">
        <f>222</f>
        <v>222</v>
      </c>
      <c r="G916" s="65"/>
      <c r="H916" s="92"/>
      <c r="I916" s="59"/>
      <c r="J916" s="149"/>
    </row>
    <row r="917" spans="1:10" ht="12.75" customHeight="1">
      <c r="A917" s="171">
        <f t="shared" ref="A917" si="321">+B916+1</f>
        <v>44614</v>
      </c>
      <c r="B917" s="171">
        <f t="shared" si="311"/>
        <v>44620</v>
      </c>
      <c r="C917" s="76" t="s">
        <v>228</v>
      </c>
      <c r="D917" s="169">
        <v>75.853999999999999</v>
      </c>
      <c r="E917" s="59">
        <f t="shared" ref="E917" si="322">+D917*19%</f>
        <v>14.41226</v>
      </c>
      <c r="F917" s="147">
        <f>222</f>
        <v>222</v>
      </c>
      <c r="G917" s="65"/>
      <c r="H917" s="92"/>
      <c r="I917" s="59"/>
      <c r="J917" s="151"/>
    </row>
    <row r="918" spans="1:10" ht="12.75" customHeight="1">
      <c r="A918" s="171">
        <f t="shared" ref="A918" si="323">+B917+1</f>
        <v>44621</v>
      </c>
      <c r="B918" s="171">
        <f t="shared" si="311"/>
        <v>44627</v>
      </c>
      <c r="C918" s="76" t="s">
        <v>228</v>
      </c>
      <c r="D918" s="169">
        <v>75.975000000000009</v>
      </c>
      <c r="E918" s="59">
        <f t="shared" ref="E918" si="324">+D918*19%</f>
        <v>14.435250000000002</v>
      </c>
      <c r="F918" s="147">
        <f>222</f>
        <v>222</v>
      </c>
      <c r="G918" s="65"/>
      <c r="H918" s="92"/>
      <c r="I918" s="59"/>
      <c r="J918" s="119"/>
    </row>
    <row r="919" spans="1:10" ht="12.75" customHeight="1">
      <c r="A919" s="171">
        <f t="shared" ref="A919" si="325">+B918+1</f>
        <v>44628</v>
      </c>
      <c r="B919" s="171">
        <f t="shared" ref="B919" si="326">+A919+6</f>
        <v>44634</v>
      </c>
      <c r="C919" s="76" t="s">
        <v>228</v>
      </c>
      <c r="D919" s="169">
        <v>85.361999999999995</v>
      </c>
      <c r="E919" s="59">
        <f t="shared" ref="E919" si="327">+D919*19%</f>
        <v>16.218779999999999</v>
      </c>
      <c r="F919" s="147">
        <f>222</f>
        <v>222</v>
      </c>
      <c r="G919" s="65"/>
      <c r="H919" s="92"/>
      <c r="I919" s="59"/>
      <c r="J919" s="119"/>
    </row>
    <row r="920" spans="1:10" ht="12.75" customHeight="1">
      <c r="A920" s="171">
        <f t="shared" ref="A920" si="328">+B919+1</f>
        <v>44635</v>
      </c>
      <c r="B920" s="171">
        <f>+A920+7</f>
        <v>44642</v>
      </c>
      <c r="C920" s="76" t="s">
        <v>228</v>
      </c>
      <c r="D920" s="169">
        <v>98.47</v>
      </c>
      <c r="E920" s="59">
        <f t="shared" ref="E920" si="329">+D920*19%</f>
        <v>18.709299999999999</v>
      </c>
      <c r="F920" s="147">
        <f>222</f>
        <v>222</v>
      </c>
      <c r="G920" s="65"/>
      <c r="H920" s="92"/>
      <c r="I920" s="59"/>
      <c r="J920" s="119"/>
    </row>
    <row r="921" spans="1:10" ht="12.75" customHeight="1">
      <c r="A921" s="171">
        <f t="shared" ref="A921:A922" si="330">+B920+1</f>
        <v>44643</v>
      </c>
      <c r="B921" s="171">
        <f>+A921+5</f>
        <v>44648</v>
      </c>
      <c r="C921" s="76" t="s">
        <v>228</v>
      </c>
      <c r="D921" s="169">
        <v>83.634</v>
      </c>
      <c r="E921" s="59">
        <f t="shared" ref="E921:E922" si="331">+D921*19%</f>
        <v>15.890460000000001</v>
      </c>
      <c r="F921" s="147">
        <f>222</f>
        <v>222</v>
      </c>
      <c r="G921" s="65"/>
      <c r="H921" s="92"/>
      <c r="I921" s="59"/>
      <c r="J921" s="119"/>
    </row>
    <row r="922" spans="1:10" ht="12.75" customHeight="1">
      <c r="A922" s="171">
        <f t="shared" si="330"/>
        <v>44649</v>
      </c>
      <c r="B922" s="171">
        <f t="shared" ref="B922" si="332">+A922+6</f>
        <v>44655</v>
      </c>
      <c r="C922" s="76" t="s">
        <v>228</v>
      </c>
      <c r="D922" s="169">
        <v>95.963999999999999</v>
      </c>
      <c r="E922" s="59">
        <f t="shared" si="331"/>
        <v>18.233160000000002</v>
      </c>
      <c r="F922" s="147">
        <f>222</f>
        <v>222</v>
      </c>
      <c r="G922" s="65"/>
      <c r="H922" s="92"/>
      <c r="I922" s="59"/>
      <c r="J922" s="119"/>
    </row>
    <row r="923" spans="1:10" ht="12.75" customHeight="1">
      <c r="A923" s="171">
        <f t="shared" ref="A923" si="333">+B922+1</f>
        <v>44656</v>
      </c>
      <c r="B923" s="171">
        <f t="shared" ref="B923" si="334">+A923+6</f>
        <v>44662</v>
      </c>
      <c r="C923" s="76" t="s">
        <v>228</v>
      </c>
      <c r="D923" s="169">
        <v>89.231999999999999</v>
      </c>
      <c r="E923" s="59">
        <f t="shared" ref="E923" si="335">+D923*19%</f>
        <v>16.954080000000001</v>
      </c>
      <c r="F923" s="147">
        <f>222</f>
        <v>222</v>
      </c>
      <c r="G923" s="65"/>
      <c r="H923" s="92"/>
      <c r="I923" s="59"/>
      <c r="J923" s="119"/>
    </row>
    <row r="924" spans="1:10" ht="12.75" customHeight="1">
      <c r="A924" s="171">
        <f t="shared" ref="A924" si="336">+B923+1</f>
        <v>44663</v>
      </c>
      <c r="B924" s="171">
        <f t="shared" ref="B924" si="337">+A924+6</f>
        <v>44669</v>
      </c>
      <c r="C924" s="76" t="s">
        <v>228</v>
      </c>
      <c r="D924" s="169">
        <v>85.435999999999993</v>
      </c>
      <c r="E924" s="59">
        <f t="shared" ref="E924" si="338">+D924*19%</f>
        <v>16.232839999999999</v>
      </c>
      <c r="F924" s="147">
        <f>222</f>
        <v>222</v>
      </c>
      <c r="G924" s="65"/>
      <c r="H924" s="92"/>
      <c r="I924" s="59"/>
      <c r="J924" s="119"/>
    </row>
    <row r="925" spans="1:10" ht="12.75" customHeight="1">
      <c r="A925" s="171">
        <f t="shared" ref="A925" si="339">+B924+1</f>
        <v>44670</v>
      </c>
      <c r="B925" s="171">
        <f t="shared" ref="B925" si="340">+A925+6</f>
        <v>44676</v>
      </c>
      <c r="C925" s="76" t="s">
        <v>228</v>
      </c>
      <c r="D925" s="169">
        <v>86.44</v>
      </c>
      <c r="E925" s="59">
        <f t="shared" ref="E925" si="341">+D925*19%</f>
        <v>16.4236</v>
      </c>
      <c r="F925" s="147">
        <f>222</f>
        <v>222</v>
      </c>
      <c r="G925" s="65"/>
      <c r="H925" s="92"/>
      <c r="I925" s="59"/>
      <c r="J925" s="119"/>
    </row>
    <row r="926" spans="1:10" ht="12.75" customHeight="1">
      <c r="A926" s="171">
        <f t="shared" ref="A926" si="342">+B925+1</f>
        <v>44677</v>
      </c>
      <c r="B926" s="171">
        <f t="shared" ref="B926" si="343">+A926+6</f>
        <v>44683</v>
      </c>
      <c r="C926" s="76" t="s">
        <v>228</v>
      </c>
      <c r="D926" s="169">
        <v>88.692000000000021</v>
      </c>
      <c r="E926" s="59">
        <f t="shared" ref="E926" si="344">+D926*19%</f>
        <v>16.851480000000006</v>
      </c>
      <c r="F926" s="147">
        <f>222</f>
        <v>222</v>
      </c>
      <c r="G926" s="65"/>
      <c r="H926" s="92"/>
      <c r="I926" s="59"/>
      <c r="J926" s="119"/>
    </row>
    <row r="927" spans="1:10" ht="12.75" customHeight="1">
      <c r="A927" s="171">
        <f t="shared" ref="A927" si="345">+B926+1</f>
        <v>44684</v>
      </c>
      <c r="B927" s="171">
        <f t="shared" ref="B927" si="346">+A927+6</f>
        <v>44690</v>
      </c>
      <c r="C927" s="76" t="s">
        <v>228</v>
      </c>
      <c r="D927" s="169">
        <v>88.585999999999999</v>
      </c>
      <c r="E927" s="59">
        <f t="shared" ref="E927" si="347">+D927*19%</f>
        <v>16.831340000000001</v>
      </c>
      <c r="F927" s="147">
        <f>222</f>
        <v>222</v>
      </c>
      <c r="G927" s="65"/>
      <c r="H927" s="92"/>
      <c r="I927" s="59"/>
      <c r="J927" s="119"/>
    </row>
    <row r="928" spans="1:10" ht="12.75" customHeight="1">
      <c r="A928" s="171">
        <f t="shared" ref="A928" si="348">+B927+1</f>
        <v>44691</v>
      </c>
      <c r="B928" s="171">
        <f t="shared" ref="B928" si="349">+A928+6</f>
        <v>44697</v>
      </c>
      <c r="C928" s="76" t="s">
        <v>228</v>
      </c>
      <c r="D928" s="169">
        <v>91.738000000000028</v>
      </c>
      <c r="E928" s="59">
        <f t="shared" ref="E928" si="350">+D928*19%</f>
        <v>17.430220000000006</v>
      </c>
      <c r="F928" s="147">
        <f>222</f>
        <v>222</v>
      </c>
      <c r="G928" s="65"/>
      <c r="H928" s="92"/>
      <c r="I928" s="59"/>
      <c r="J928" s="119"/>
    </row>
    <row r="929" spans="1:10" ht="12.75" customHeight="1">
      <c r="A929" s="171">
        <f t="shared" ref="A929" si="351">+B928+1</f>
        <v>44698</v>
      </c>
      <c r="B929" s="171">
        <f t="shared" ref="B929" si="352">+A929+6</f>
        <v>44704</v>
      </c>
      <c r="C929" s="76" t="s">
        <v>228</v>
      </c>
      <c r="D929" s="169">
        <v>87.555999999999997</v>
      </c>
      <c r="E929" s="59">
        <f t="shared" ref="E929" si="353">+D929*19%</f>
        <v>16.635639999999999</v>
      </c>
      <c r="F929" s="147">
        <f>222</f>
        <v>222</v>
      </c>
      <c r="G929" s="65"/>
      <c r="H929" s="92"/>
      <c r="I929" s="59"/>
      <c r="J929" s="119"/>
    </row>
    <row r="930" spans="1:10" ht="12.75" customHeight="1">
      <c r="A930" s="171">
        <f t="shared" ref="A930" si="354">+B929+1</f>
        <v>44705</v>
      </c>
      <c r="B930" s="171">
        <f>+A930+7</f>
        <v>44712</v>
      </c>
      <c r="C930" s="76" t="s">
        <v>228</v>
      </c>
      <c r="D930" s="169">
        <v>92.686000000000007</v>
      </c>
      <c r="E930" s="59">
        <f t="shared" ref="E930" si="355">+D930*19%</f>
        <v>17.610340000000001</v>
      </c>
      <c r="F930" s="147">
        <f>222</f>
        <v>222</v>
      </c>
      <c r="G930" s="65"/>
      <c r="H930" s="92"/>
      <c r="I930" s="59"/>
      <c r="J930" s="119"/>
    </row>
    <row r="931" spans="1:10" ht="12.75" customHeight="1">
      <c r="A931" s="171">
        <f t="shared" ref="A931" si="356">+B930+1</f>
        <v>44713</v>
      </c>
      <c r="B931" s="171">
        <f>+A931+5</f>
        <v>44718</v>
      </c>
      <c r="C931" s="76" t="s">
        <v>228</v>
      </c>
      <c r="D931" s="169">
        <v>94.158000000000001</v>
      </c>
      <c r="E931" s="59">
        <f t="shared" ref="E931" si="357">+D931*19%</f>
        <v>17.89002</v>
      </c>
      <c r="F931" s="147">
        <f>222</f>
        <v>222</v>
      </c>
      <c r="G931" s="65"/>
      <c r="H931" s="92"/>
      <c r="I931" s="59"/>
      <c r="J931" s="119"/>
    </row>
    <row r="932" spans="1:10" ht="12.75" customHeight="1">
      <c r="A932" s="171">
        <f t="shared" ref="A932" si="358">+B931+1</f>
        <v>44719</v>
      </c>
      <c r="B932" s="171">
        <f>+A932+6</f>
        <v>44725</v>
      </c>
      <c r="C932" s="76" t="s">
        <v>228</v>
      </c>
      <c r="D932" s="169">
        <v>94.79</v>
      </c>
      <c r="E932" s="59">
        <f t="shared" ref="E932" si="359">+D932*19%</f>
        <v>18.010100000000001</v>
      </c>
      <c r="F932" s="147">
        <f>222</f>
        <v>222</v>
      </c>
      <c r="G932" s="65"/>
      <c r="H932" s="92"/>
      <c r="I932" s="59"/>
      <c r="J932" s="119"/>
    </row>
    <row r="933" spans="1:10" ht="12.75" customHeight="1">
      <c r="A933" s="171">
        <f t="shared" ref="A933" si="360">+B932+1</f>
        <v>44726</v>
      </c>
      <c r="B933" s="171">
        <f>+A933+7</f>
        <v>44733</v>
      </c>
      <c r="C933" s="76" t="s">
        <v>228</v>
      </c>
      <c r="D933" s="169">
        <v>95.550000000000011</v>
      </c>
      <c r="E933" s="59">
        <f t="shared" ref="E933" si="361">+D933*19%</f>
        <v>18.154500000000002</v>
      </c>
      <c r="F933" s="147">
        <f>222</f>
        <v>222</v>
      </c>
      <c r="G933" s="65"/>
      <c r="H933" s="92"/>
      <c r="I933" s="59"/>
      <c r="J933" s="119"/>
    </row>
    <row r="934" spans="1:10" ht="12.75" customHeight="1">
      <c r="A934" s="171">
        <f t="shared" ref="A934" si="362">+B933+1</f>
        <v>44734</v>
      </c>
      <c r="B934" s="171">
        <f>+A934+6</f>
        <v>44740</v>
      </c>
      <c r="C934" s="76" t="s">
        <v>228</v>
      </c>
      <c r="D934" s="169">
        <v>92.703999999999994</v>
      </c>
      <c r="E934" s="59">
        <f t="shared" ref="E934" si="363">+D934*19%</f>
        <v>17.613759999999999</v>
      </c>
      <c r="F934" s="147">
        <f>222</f>
        <v>222</v>
      </c>
      <c r="G934" s="65"/>
      <c r="H934" s="92"/>
      <c r="I934" s="59"/>
      <c r="J934" s="119"/>
    </row>
    <row r="935" spans="1:10" ht="12.75" customHeight="1">
      <c r="A935" s="171">
        <f t="shared" ref="A935" si="364">+B934+1</f>
        <v>44741</v>
      </c>
      <c r="B935" s="171">
        <f>+A935+6</f>
        <v>44747</v>
      </c>
      <c r="C935" s="76" t="s">
        <v>228</v>
      </c>
      <c r="D935" s="169">
        <v>87.385000000000019</v>
      </c>
      <c r="E935" s="59">
        <f t="shared" ref="E935" si="365">+D935*19%</f>
        <v>16.603150000000003</v>
      </c>
      <c r="F935" s="147">
        <f>222</f>
        <v>222</v>
      </c>
      <c r="G935" s="65"/>
      <c r="H935" s="92"/>
      <c r="I935" s="59"/>
      <c r="J935" s="119"/>
    </row>
    <row r="936" spans="1:10" ht="12.75" customHeight="1">
      <c r="A936" s="171">
        <f t="shared" ref="A936:A942" si="366">+B935+1</f>
        <v>44748</v>
      </c>
      <c r="B936" s="171">
        <f>+A936+5</f>
        <v>44753</v>
      </c>
      <c r="C936" s="76" t="s">
        <v>228</v>
      </c>
      <c r="D936" s="169">
        <v>88.824000000000012</v>
      </c>
      <c r="E936" s="59">
        <f t="shared" ref="E936" si="367">+D936*19%</f>
        <v>16.876560000000001</v>
      </c>
      <c r="F936" s="147">
        <f>222</f>
        <v>222</v>
      </c>
      <c r="G936" s="65"/>
      <c r="H936" s="92"/>
      <c r="I936" s="59"/>
      <c r="J936" s="119"/>
    </row>
    <row r="937" spans="1:10" ht="12.75" customHeight="1">
      <c r="A937" s="171">
        <f t="shared" si="366"/>
        <v>44754</v>
      </c>
      <c r="B937" s="171">
        <f>+A937+6</f>
        <v>44760</v>
      </c>
      <c r="C937" s="76" t="s">
        <v>228</v>
      </c>
      <c r="D937" s="169">
        <v>77.597500000000011</v>
      </c>
      <c r="E937" s="59">
        <f t="shared" ref="E937" si="368">+D937*19%</f>
        <v>14.743525000000002</v>
      </c>
      <c r="F937" s="147">
        <f>222</f>
        <v>222</v>
      </c>
      <c r="G937" s="65"/>
      <c r="H937" s="92"/>
      <c r="I937" s="59"/>
      <c r="J937" s="119"/>
    </row>
    <row r="938" spans="1:10" ht="12.75" customHeight="1">
      <c r="A938" s="171">
        <f t="shared" si="366"/>
        <v>44761</v>
      </c>
      <c r="B938" s="171">
        <f>+A938+6</f>
        <v>44767</v>
      </c>
      <c r="C938" s="76" t="s">
        <v>228</v>
      </c>
      <c r="D938" s="169">
        <v>75.715999999999994</v>
      </c>
      <c r="E938" s="59">
        <f t="shared" ref="E938" si="369">+D938*19%</f>
        <v>14.386039999999999</v>
      </c>
      <c r="F938" s="147">
        <f>222</f>
        <v>222</v>
      </c>
      <c r="G938" s="65"/>
      <c r="H938" s="92"/>
      <c r="I938" s="59"/>
      <c r="J938" s="153"/>
    </row>
    <row r="939" spans="1:10" ht="12.75" customHeight="1">
      <c r="A939" s="171">
        <f t="shared" si="366"/>
        <v>44768</v>
      </c>
      <c r="B939" s="171">
        <f>+A939+6</f>
        <v>44774</v>
      </c>
      <c r="C939" s="76" t="s">
        <v>228</v>
      </c>
      <c r="D939" s="169">
        <v>81.105999999999995</v>
      </c>
      <c r="E939" s="59">
        <f t="shared" ref="E939" si="370">+D939*19%</f>
        <v>15.410139999999998</v>
      </c>
      <c r="F939" s="147">
        <f>222</f>
        <v>222</v>
      </c>
      <c r="G939" s="65"/>
      <c r="H939" s="92"/>
      <c r="I939" s="59"/>
      <c r="J939" s="153"/>
    </row>
    <row r="940" spans="1:10" ht="12.6" customHeight="1">
      <c r="A940" s="171">
        <f t="shared" si="366"/>
        <v>44775</v>
      </c>
      <c r="B940" s="171">
        <f>+A940+6</f>
        <v>44781</v>
      </c>
      <c r="C940" s="76" t="s">
        <v>228</v>
      </c>
      <c r="D940" s="169">
        <v>85.14200000000001</v>
      </c>
      <c r="E940" s="59">
        <f t="shared" ref="E940" si="371">+D940*19%</f>
        <v>16.17698</v>
      </c>
      <c r="F940" s="147">
        <f>222</f>
        <v>222</v>
      </c>
      <c r="G940" s="65"/>
      <c r="H940" s="92"/>
      <c r="I940" s="59"/>
      <c r="J940" s="153"/>
    </row>
    <row r="941" spans="1:10" ht="12.6" customHeight="1">
      <c r="A941" s="171">
        <f t="shared" si="366"/>
        <v>44782</v>
      </c>
      <c r="B941" s="171">
        <f>+A941+6+1</f>
        <v>44789</v>
      </c>
      <c r="C941" s="76" t="s">
        <v>228</v>
      </c>
      <c r="D941" s="169">
        <v>81.712000000000003</v>
      </c>
      <c r="E941" s="59">
        <f t="shared" ref="E941" si="372">+D941*19%</f>
        <v>15.52528</v>
      </c>
      <c r="F941" s="147">
        <f>222</f>
        <v>222</v>
      </c>
      <c r="G941" s="65"/>
      <c r="H941" s="92"/>
      <c r="I941" s="65"/>
      <c r="J941" s="153"/>
    </row>
    <row r="942" spans="1:10" ht="12.6" customHeight="1">
      <c r="A942" s="171">
        <f t="shared" si="366"/>
        <v>44790</v>
      </c>
      <c r="B942" s="171">
        <f>+A942+5</f>
        <v>44795</v>
      </c>
      <c r="C942" s="76" t="s">
        <v>228</v>
      </c>
      <c r="D942" s="169">
        <v>80.26400000000001</v>
      </c>
      <c r="E942" s="59">
        <f t="shared" ref="E942" si="373">+D942*19%</f>
        <v>15.250160000000003</v>
      </c>
      <c r="F942" s="147">
        <f>222</f>
        <v>222</v>
      </c>
      <c r="G942" s="65"/>
      <c r="H942" s="92"/>
      <c r="I942" s="65"/>
      <c r="J942" s="153"/>
    </row>
    <row r="943" spans="1:10" ht="12.6" customHeight="1">
      <c r="A943" s="171">
        <f t="shared" ref="A943" si="374">+B942+1</f>
        <v>44796</v>
      </c>
      <c r="B943" s="171">
        <f t="shared" ref="B943:B948" si="375">+A943+6</f>
        <v>44802</v>
      </c>
      <c r="C943" s="76" t="s">
        <v>228</v>
      </c>
      <c r="D943" s="169">
        <v>74.153999999999996</v>
      </c>
      <c r="E943" s="59">
        <f t="shared" ref="E943" si="376">+D943*19%</f>
        <v>14.089259999999999</v>
      </c>
      <c r="F943" s="147">
        <f>222</f>
        <v>222</v>
      </c>
      <c r="G943" s="65"/>
      <c r="H943" s="92"/>
      <c r="I943" s="65"/>
      <c r="J943" s="153"/>
    </row>
    <row r="944" spans="1:10" ht="12.6" customHeight="1">
      <c r="A944" s="171">
        <f t="shared" ref="A944" si="377">+B943+1</f>
        <v>44803</v>
      </c>
      <c r="B944" s="171">
        <f t="shared" si="375"/>
        <v>44809</v>
      </c>
      <c r="C944" s="76" t="s">
        <v>228</v>
      </c>
      <c r="D944" s="169">
        <v>75.430000000000007</v>
      </c>
      <c r="E944" s="59">
        <f t="shared" ref="E944" si="378">+D944*19%</f>
        <v>14.331700000000001</v>
      </c>
      <c r="F944" s="147">
        <f>222</f>
        <v>222</v>
      </c>
      <c r="G944" s="65"/>
      <c r="H944" s="92"/>
      <c r="I944" s="65"/>
      <c r="J944" s="153"/>
    </row>
    <row r="945" spans="1:10" ht="12.6" customHeight="1">
      <c r="A945" s="171">
        <f t="shared" ref="A945" si="379">+B944+1</f>
        <v>44810</v>
      </c>
      <c r="B945" s="171">
        <f t="shared" si="375"/>
        <v>44816</v>
      </c>
      <c r="C945" s="76" t="s">
        <v>228</v>
      </c>
      <c r="D945" s="169">
        <v>72.464000000000013</v>
      </c>
      <c r="E945" s="59">
        <f t="shared" ref="E945" si="380">+D945*19%</f>
        <v>13.768160000000002</v>
      </c>
      <c r="F945" s="147">
        <f>222</f>
        <v>222</v>
      </c>
      <c r="G945" s="65"/>
      <c r="H945" s="92"/>
      <c r="I945" s="65"/>
      <c r="J945" s="153"/>
    </row>
    <row r="946" spans="1:10" ht="12.6" customHeight="1">
      <c r="A946" s="171">
        <f t="shared" ref="A946" si="381">+B945+1</f>
        <v>44817</v>
      </c>
      <c r="B946" s="171">
        <f t="shared" si="375"/>
        <v>44823</v>
      </c>
      <c r="C946" s="76" t="s">
        <v>228</v>
      </c>
      <c r="D946" s="169">
        <v>63.292500000000004</v>
      </c>
      <c r="E946" s="59">
        <f t="shared" ref="E946" si="382">+D946*19%</f>
        <v>12.025575000000002</v>
      </c>
      <c r="F946" s="147">
        <f>222</f>
        <v>222</v>
      </c>
      <c r="G946" s="65"/>
      <c r="H946" s="92"/>
      <c r="I946" s="65"/>
      <c r="J946" s="119"/>
    </row>
    <row r="947" spans="1:10" ht="12.6" customHeight="1">
      <c r="A947" s="171">
        <f t="shared" ref="A947" si="383">+B946+1</f>
        <v>44824</v>
      </c>
      <c r="B947" s="171">
        <f t="shared" si="375"/>
        <v>44830</v>
      </c>
      <c r="C947" s="76" t="s">
        <v>228</v>
      </c>
      <c r="D947" s="169">
        <v>61.544000000000011</v>
      </c>
      <c r="E947" s="59">
        <f t="shared" ref="E947" si="384">+D947*19%</f>
        <v>11.693360000000002</v>
      </c>
      <c r="F947" s="147">
        <f>222</f>
        <v>222</v>
      </c>
      <c r="G947" s="65"/>
      <c r="H947" s="92"/>
      <c r="I947" s="65"/>
      <c r="J947" s="119"/>
    </row>
    <row r="948" spans="1:10" ht="12.6" customHeight="1">
      <c r="A948" s="171">
        <f t="shared" ref="A948" si="385">+B947+1</f>
        <v>44831</v>
      </c>
      <c r="B948" s="171">
        <f t="shared" si="375"/>
        <v>44837</v>
      </c>
      <c r="C948" s="76" t="s">
        <v>228</v>
      </c>
      <c r="D948" s="169">
        <v>56.7</v>
      </c>
      <c r="E948" s="59">
        <f t="shared" ref="E948" si="386">+D948*19%</f>
        <v>10.773000000000001</v>
      </c>
      <c r="F948" s="147">
        <f>222</f>
        <v>222</v>
      </c>
      <c r="G948" s="65"/>
      <c r="H948" s="92"/>
      <c r="I948" s="65"/>
      <c r="J948" s="119"/>
    </row>
    <row r="949" spans="1:10" ht="12.6" customHeight="1">
      <c r="A949" s="171">
        <f t="shared" ref="A949" si="387">+B948+1</f>
        <v>44838</v>
      </c>
      <c r="B949" s="171">
        <f t="shared" ref="B949" si="388">+A949+6</f>
        <v>44844</v>
      </c>
      <c r="C949" s="76" t="s">
        <v>228</v>
      </c>
      <c r="D949" s="169">
        <v>52.85</v>
      </c>
      <c r="E949" s="59">
        <f t="shared" ref="E949" si="389">+D949*19%</f>
        <v>10.041500000000001</v>
      </c>
      <c r="F949" s="147">
        <f>222</f>
        <v>222</v>
      </c>
      <c r="G949" s="65"/>
      <c r="H949" s="92"/>
      <c r="I949" s="65"/>
      <c r="J949" s="119"/>
    </row>
    <row r="950" spans="1:10" ht="12.6" customHeight="1">
      <c r="A950" s="171">
        <f t="shared" ref="A950" si="390">+B949+1</f>
        <v>44845</v>
      </c>
      <c r="B950" s="171">
        <f>+A950+7</f>
        <v>44852</v>
      </c>
      <c r="C950" s="76" t="s">
        <v>228</v>
      </c>
      <c r="D950" s="169">
        <v>54.613999999999997</v>
      </c>
      <c r="E950" s="59">
        <f t="shared" ref="E950" si="391">+D950*19%</f>
        <v>10.376659999999999</v>
      </c>
      <c r="F950" s="147">
        <f>222</f>
        <v>222</v>
      </c>
      <c r="G950" s="65"/>
      <c r="H950" s="92"/>
      <c r="I950" s="65"/>
      <c r="J950" s="119"/>
    </row>
    <row r="951" spans="1:10" ht="12.6" customHeight="1">
      <c r="A951" s="171">
        <f t="shared" ref="A951" si="392">+B950+1</f>
        <v>44853</v>
      </c>
      <c r="B951" s="171">
        <f>+A951+5</f>
        <v>44858</v>
      </c>
      <c r="C951" s="76" t="s">
        <v>228</v>
      </c>
      <c r="D951" s="169">
        <v>51.525999999999996</v>
      </c>
      <c r="E951" s="59">
        <f t="shared" ref="E951" si="393">+D951*19%</f>
        <v>9.7899399999999996</v>
      </c>
      <c r="F951" s="147">
        <f>222</f>
        <v>222</v>
      </c>
      <c r="G951" s="65"/>
      <c r="H951" s="92"/>
      <c r="I951" s="65"/>
      <c r="J951" s="119"/>
    </row>
    <row r="952" spans="1:10" ht="12.6" customHeight="1">
      <c r="A952" s="171">
        <f t="shared" ref="A952" si="394">+B951+1</f>
        <v>44859</v>
      </c>
      <c r="B952" s="171">
        <f>+A952+6</f>
        <v>44865</v>
      </c>
      <c r="C952" s="76" t="s">
        <v>228</v>
      </c>
      <c r="D952" s="169">
        <v>51.102000000000004</v>
      </c>
      <c r="E952" s="59">
        <f t="shared" ref="E952" si="395">+D952*19%</f>
        <v>9.7093800000000012</v>
      </c>
      <c r="F952" s="147">
        <f>222</f>
        <v>222</v>
      </c>
      <c r="G952" s="65"/>
      <c r="H952" s="92"/>
      <c r="I952" s="65"/>
      <c r="J952" s="119"/>
    </row>
    <row r="953" spans="1:10" ht="12.6" customHeight="1">
      <c r="A953" s="171">
        <f t="shared" ref="A953" si="396">+B952+1</f>
        <v>44866</v>
      </c>
      <c r="B953" s="171">
        <f>+A953+7</f>
        <v>44873</v>
      </c>
      <c r="C953" s="76" t="s">
        <v>236</v>
      </c>
      <c r="D953" s="169">
        <v>56.251999999999995</v>
      </c>
      <c r="E953" s="59">
        <f t="shared" ref="E953" si="397">+D953*19%</f>
        <v>10.68788</v>
      </c>
      <c r="F953" s="147">
        <f>222</f>
        <v>222</v>
      </c>
      <c r="G953" s="65"/>
      <c r="H953" s="92"/>
      <c r="I953" s="65"/>
      <c r="J953" s="119"/>
    </row>
    <row r="954" spans="1:10" ht="12.6" customHeight="1">
      <c r="A954" s="171">
        <f t="shared" ref="A954" si="398">+B953+1</f>
        <v>44874</v>
      </c>
      <c r="B954" s="171">
        <f>+A954+6</f>
        <v>44880</v>
      </c>
      <c r="C954" s="76" t="s">
        <v>236</v>
      </c>
      <c r="D954" s="169">
        <v>62.177999999999997</v>
      </c>
      <c r="E954" s="59">
        <f t="shared" ref="E954" si="399">+D954*19%</f>
        <v>11.81382</v>
      </c>
      <c r="F954" s="147">
        <f>222</f>
        <v>222</v>
      </c>
      <c r="G954" s="65"/>
      <c r="H954" s="92"/>
      <c r="I954" s="65"/>
      <c r="J954" s="119"/>
    </row>
    <row r="955" spans="1:10" ht="12.6" customHeight="1">
      <c r="A955" s="171">
        <f t="shared" ref="A955" si="400">+B954+1</f>
        <v>44881</v>
      </c>
      <c r="B955" s="171">
        <f>+A955+5</f>
        <v>44886</v>
      </c>
      <c r="C955" s="76" t="s">
        <v>236</v>
      </c>
      <c r="D955" s="169">
        <v>65.013999999999996</v>
      </c>
      <c r="E955" s="59">
        <f t="shared" ref="E955" si="401">+D955*19%</f>
        <v>12.35266</v>
      </c>
      <c r="F955" s="147">
        <f>222</f>
        <v>222</v>
      </c>
      <c r="G955" s="65"/>
      <c r="H955" s="92"/>
      <c r="I955" s="65"/>
      <c r="J955" s="119"/>
    </row>
    <row r="956" spans="1:10" ht="12.6" customHeight="1">
      <c r="A956" s="171">
        <f t="shared" ref="A956" si="402">+B955+1</f>
        <v>44887</v>
      </c>
      <c r="B956" s="171">
        <f t="shared" ref="B956:B960" si="403">+A956+6</f>
        <v>44893</v>
      </c>
      <c r="C956" s="76" t="s">
        <v>236</v>
      </c>
      <c r="D956" s="169">
        <v>64.959999999999994</v>
      </c>
      <c r="E956" s="59">
        <f t="shared" ref="E956" si="404">+D956*19%</f>
        <v>12.3424</v>
      </c>
      <c r="F956" s="147">
        <f>222</f>
        <v>222</v>
      </c>
      <c r="G956" s="65"/>
      <c r="H956" s="92"/>
      <c r="I956" s="65"/>
      <c r="J956" s="119"/>
    </row>
    <row r="957" spans="1:10" ht="12.6" customHeight="1">
      <c r="A957" s="171">
        <f t="shared" ref="A957" si="405">+B956+1</f>
        <v>44894</v>
      </c>
      <c r="B957" s="171">
        <f t="shared" si="403"/>
        <v>44900</v>
      </c>
      <c r="C957" s="76" t="s">
        <v>236</v>
      </c>
      <c r="D957" s="169">
        <v>60.286666666666669</v>
      </c>
      <c r="E957" s="59">
        <f t="shared" ref="E957" si="406">+D957*19%</f>
        <v>11.454466666666667</v>
      </c>
      <c r="F957" s="147">
        <f>222</f>
        <v>222</v>
      </c>
      <c r="G957" s="65"/>
      <c r="H957" s="92"/>
      <c r="I957" s="65"/>
      <c r="J957" s="119"/>
    </row>
    <row r="958" spans="1:10" ht="12.6" customHeight="1">
      <c r="A958" s="171">
        <f t="shared" ref="A958" si="407">+B957+1</f>
        <v>44901</v>
      </c>
      <c r="B958" s="171">
        <f t="shared" si="403"/>
        <v>44907</v>
      </c>
      <c r="C958" s="76" t="s">
        <v>236</v>
      </c>
      <c r="D958" s="169">
        <v>57.683999999999997</v>
      </c>
      <c r="E958" s="59">
        <f t="shared" ref="E958" si="408">+D958*19%</f>
        <v>10.959959999999999</v>
      </c>
      <c r="F958" s="147">
        <f>222</f>
        <v>222</v>
      </c>
      <c r="G958" s="65"/>
      <c r="H958" s="92"/>
      <c r="I958" s="65"/>
      <c r="J958" s="119"/>
    </row>
    <row r="959" spans="1:10" ht="12.6" customHeight="1">
      <c r="A959" s="171">
        <f t="shared" ref="A959" si="409">+B958+1</f>
        <v>44908</v>
      </c>
      <c r="B959" s="171">
        <f t="shared" si="403"/>
        <v>44914</v>
      </c>
      <c r="C959" s="76" t="s">
        <v>236</v>
      </c>
      <c r="D959" s="169">
        <v>54.292000000000002</v>
      </c>
      <c r="E959" s="59">
        <f t="shared" ref="E959" si="410">+D959*19%</f>
        <v>10.315480000000001</v>
      </c>
      <c r="F959" s="147">
        <f>222</f>
        <v>222</v>
      </c>
      <c r="G959" s="65"/>
      <c r="H959" s="92"/>
      <c r="I959" s="65"/>
      <c r="J959" s="119"/>
    </row>
    <row r="960" spans="1:10" ht="12.6" customHeight="1">
      <c r="A960" s="171">
        <f t="shared" ref="A960" si="411">+B959+1</f>
        <v>44915</v>
      </c>
      <c r="B960" s="171">
        <f t="shared" si="403"/>
        <v>44921</v>
      </c>
      <c r="C960" s="76" t="s">
        <v>236</v>
      </c>
      <c r="D960" s="169">
        <v>55.815999999999995</v>
      </c>
      <c r="E960" s="59">
        <f t="shared" ref="E960" si="412">+D960*19%</f>
        <v>10.605039999999999</v>
      </c>
      <c r="F960" s="147">
        <f>222</f>
        <v>222</v>
      </c>
      <c r="G960" s="65"/>
      <c r="H960" s="92"/>
      <c r="I960" s="65"/>
      <c r="J960" s="119"/>
    </row>
    <row r="961" spans="1:10" ht="12.6" customHeight="1">
      <c r="A961" s="171">
        <f t="shared" ref="A961" si="413">+B960+1</f>
        <v>44922</v>
      </c>
      <c r="B961" s="171">
        <f>+A961+4</f>
        <v>44926</v>
      </c>
      <c r="C961" s="76" t="s">
        <v>236</v>
      </c>
      <c r="D961" s="169">
        <v>57.231999999999992</v>
      </c>
      <c r="E961" s="59">
        <f t="shared" ref="E961" si="414">+D961*19%</f>
        <v>10.874079999999999</v>
      </c>
      <c r="F961" s="147">
        <f>222</f>
        <v>222</v>
      </c>
      <c r="G961" s="65"/>
      <c r="H961" s="92"/>
      <c r="I961" s="65"/>
      <c r="J961" s="119"/>
    </row>
    <row r="962" spans="1:10" ht="12.6" customHeight="1">
      <c r="A962" s="171">
        <v>44927</v>
      </c>
      <c r="B962" s="171">
        <f>+A962+1</f>
        <v>44928</v>
      </c>
      <c r="C962" s="76" t="s">
        <v>236</v>
      </c>
      <c r="D962" s="169">
        <v>57.231999999999992</v>
      </c>
      <c r="E962" s="59">
        <f t="shared" ref="E962:E963" si="415">+D962*19%</f>
        <v>10.874079999999999</v>
      </c>
      <c r="F962" s="147">
        <v>238</v>
      </c>
      <c r="G962" s="65"/>
      <c r="H962" s="154" t="s">
        <v>238</v>
      </c>
      <c r="I962" s="65"/>
      <c r="J962" s="119"/>
    </row>
    <row r="963" spans="1:10" ht="12.6" customHeight="1">
      <c r="A963" s="171">
        <f t="shared" ref="A963" si="416">+B962+1</f>
        <v>44929</v>
      </c>
      <c r="B963" s="171">
        <f>+A963+6+1</f>
        <v>44936</v>
      </c>
      <c r="C963" s="76" t="s">
        <v>236</v>
      </c>
      <c r="D963" s="169">
        <v>59.16749999999999</v>
      </c>
      <c r="E963" s="59">
        <f t="shared" si="415"/>
        <v>11.241824999999999</v>
      </c>
      <c r="F963" s="147">
        <f>+F962</f>
        <v>238</v>
      </c>
      <c r="G963" s="65"/>
      <c r="H963" s="92"/>
      <c r="I963" s="65"/>
      <c r="J963" s="119"/>
    </row>
    <row r="964" spans="1:10" ht="12.6" customHeight="1">
      <c r="A964" s="171">
        <f t="shared" ref="A964" si="417">+B963+1</f>
        <v>44937</v>
      </c>
      <c r="B964" s="171">
        <f>+A964+5</f>
        <v>44942</v>
      </c>
      <c r="C964" s="76" t="s">
        <v>236</v>
      </c>
      <c r="D964" s="169">
        <v>52.7</v>
      </c>
      <c r="E964" s="59">
        <f t="shared" ref="E964" si="418">+D964*19%</f>
        <v>10.013</v>
      </c>
      <c r="F964" s="147">
        <f>+F963</f>
        <v>238</v>
      </c>
      <c r="G964" s="65"/>
      <c r="H964" s="92"/>
      <c r="I964" s="65"/>
      <c r="J964" s="119"/>
    </row>
    <row r="965" spans="1:10" ht="12.6" customHeight="1">
      <c r="A965" s="171">
        <f t="shared" ref="A965" si="419">+B964+1</f>
        <v>44943</v>
      </c>
      <c r="B965" s="171">
        <f>+A965+6</f>
        <v>44949</v>
      </c>
      <c r="C965" s="76" t="s">
        <v>236</v>
      </c>
      <c r="D965" s="169">
        <v>55.507999999999981</v>
      </c>
      <c r="E965" s="59">
        <f t="shared" ref="E965" si="420">+D965*19%</f>
        <v>10.546519999999997</v>
      </c>
      <c r="F965" s="147">
        <f>+F964</f>
        <v>238</v>
      </c>
      <c r="G965" s="65"/>
      <c r="H965" s="92"/>
      <c r="I965" s="65"/>
      <c r="J965" s="119"/>
    </row>
    <row r="966" spans="1:10" ht="12.6" customHeight="1">
      <c r="A966" s="171">
        <f t="shared" ref="A966" si="421">+B965+1</f>
        <v>44950</v>
      </c>
      <c r="B966" s="171">
        <f>+A966+6</f>
        <v>44956</v>
      </c>
      <c r="C966" s="76" t="s">
        <v>236</v>
      </c>
      <c r="D966" s="169">
        <v>59.544999999999995</v>
      </c>
      <c r="E966" s="59">
        <f t="shared" ref="E966" si="422">+D966*19%</f>
        <v>11.313549999999999</v>
      </c>
      <c r="F966" s="147">
        <f>+F965</f>
        <v>238</v>
      </c>
      <c r="G966" s="65"/>
      <c r="H966" s="92"/>
      <c r="I966" s="65"/>
      <c r="J966" s="119"/>
    </row>
    <row r="967" spans="1:10" ht="12.6" customHeight="1">
      <c r="A967" s="171">
        <f t="shared" ref="A967" si="423">+B966+1</f>
        <v>44957</v>
      </c>
      <c r="B967" s="171">
        <f>+A967</f>
        <v>44957</v>
      </c>
      <c r="C967" s="76" t="s">
        <v>236</v>
      </c>
      <c r="D967" s="169">
        <v>59.095999999999989</v>
      </c>
      <c r="E967" s="59">
        <f t="shared" ref="E967" si="424">+D967*19%</f>
        <v>11.228239999999998</v>
      </c>
      <c r="F967" s="147">
        <f>+F966</f>
        <v>238</v>
      </c>
      <c r="G967" s="65"/>
      <c r="H967" s="92"/>
      <c r="I967" s="65"/>
      <c r="J967" s="119"/>
    </row>
    <row r="968" spans="1:10" ht="12.6" customHeight="1">
      <c r="A968" s="171">
        <v>44958</v>
      </c>
      <c r="B968" s="171">
        <f>+A968+5</f>
        <v>44963</v>
      </c>
      <c r="C968" s="76" t="s">
        <v>236</v>
      </c>
      <c r="D968" s="169">
        <v>59.095999999999989</v>
      </c>
      <c r="E968" s="59">
        <f t="shared" ref="E968" si="425">+D968*19%</f>
        <v>11.228239999999998</v>
      </c>
      <c r="F968" s="147">
        <v>271.61</v>
      </c>
      <c r="G968" s="65"/>
      <c r="H968" s="92"/>
      <c r="I968" s="65"/>
      <c r="J968" s="149" t="s">
        <v>239</v>
      </c>
    </row>
    <row r="969" spans="1:10" ht="12.6" customHeight="1">
      <c r="A969" s="171">
        <f t="shared" ref="A969" si="426">+B968+1</f>
        <v>44964</v>
      </c>
      <c r="B969" s="171">
        <f>+A969+6</f>
        <v>44970</v>
      </c>
      <c r="C969" s="76" t="s">
        <v>236</v>
      </c>
      <c r="D969" s="169">
        <v>55.691999999999993</v>
      </c>
      <c r="E969" s="59">
        <f t="shared" ref="E969" si="427">+D969*19%</f>
        <v>10.581479999999999</v>
      </c>
      <c r="F969" s="147">
        <v>271.61</v>
      </c>
      <c r="G969" s="65"/>
      <c r="H969" s="92"/>
      <c r="I969" s="65"/>
      <c r="J969" s="119"/>
    </row>
    <row r="970" spans="1:10" ht="12.6" customHeight="1">
      <c r="A970" s="171">
        <f t="shared" ref="A970" si="428">+B969+1</f>
        <v>44971</v>
      </c>
      <c r="B970" s="171">
        <f>+A970+6</f>
        <v>44977</v>
      </c>
      <c r="C970" s="76" t="s">
        <v>236</v>
      </c>
      <c r="D970" s="169">
        <v>58.634</v>
      </c>
      <c r="E970" s="59">
        <f t="shared" ref="E970" si="429">+D970*19%</f>
        <v>11.140460000000001</v>
      </c>
      <c r="F970" s="147">
        <v>271.61</v>
      </c>
      <c r="G970" s="65"/>
      <c r="H970" s="92"/>
      <c r="I970" s="65"/>
      <c r="J970" s="119"/>
    </row>
    <row r="971" spans="1:10" ht="12.6" customHeight="1">
      <c r="A971" s="171">
        <f t="shared" ref="A971" si="430">+B970+1</f>
        <v>44978</v>
      </c>
      <c r="B971" s="171">
        <f>+A971+6</f>
        <v>44984</v>
      </c>
      <c r="C971" s="76" t="s">
        <v>236</v>
      </c>
      <c r="D971" s="169">
        <v>59.970000000000006</v>
      </c>
      <c r="E971" s="59">
        <f t="shared" ref="E971" si="431">+D971*19%</f>
        <v>11.394300000000001</v>
      </c>
      <c r="F971" s="147">
        <v>271.61</v>
      </c>
      <c r="G971" s="65"/>
      <c r="H971" s="92"/>
      <c r="I971" s="65"/>
      <c r="J971" s="119"/>
    </row>
    <row r="972" spans="1:10" ht="12.6" customHeight="1">
      <c r="A972" s="171">
        <f t="shared" ref="A972" si="432">+B971+1</f>
        <v>44985</v>
      </c>
      <c r="B972" s="171">
        <f>+A972+6</f>
        <v>44991</v>
      </c>
      <c r="C972" s="76" t="s">
        <v>236</v>
      </c>
      <c r="D972" s="169">
        <v>57.842500000000001</v>
      </c>
      <c r="E972" s="59">
        <f t="shared" ref="E972" si="433">+D972*19%</f>
        <v>10.990075000000001</v>
      </c>
      <c r="F972" s="147">
        <v>271.61</v>
      </c>
      <c r="G972" s="65"/>
      <c r="H972" s="92"/>
      <c r="I972" s="65"/>
      <c r="J972" s="119"/>
    </row>
    <row r="973" spans="1:10" ht="12.6" customHeight="1">
      <c r="A973" s="171">
        <f t="shared" ref="A973" si="434">+B972+1</f>
        <v>44992</v>
      </c>
      <c r="B973" s="171">
        <f>+A973+6</f>
        <v>44998</v>
      </c>
      <c r="C973" s="76" t="s">
        <v>236</v>
      </c>
      <c r="D973" s="169">
        <v>60.522000000000006</v>
      </c>
      <c r="E973" s="59">
        <f t="shared" ref="E973" si="435">+D973*19%</f>
        <v>11.499180000000001</v>
      </c>
      <c r="F973" s="147">
        <v>271.61</v>
      </c>
      <c r="G973" s="65"/>
      <c r="H973" s="92"/>
      <c r="I973" s="65"/>
      <c r="J973" s="119"/>
    </row>
    <row r="974" spans="1:10" ht="12.6" customHeight="1">
      <c r="A974" s="171">
        <f t="shared" ref="A974" si="436">+B973+1</f>
        <v>44999</v>
      </c>
      <c r="B974" s="171">
        <f>+A974+7</f>
        <v>45006</v>
      </c>
      <c r="C974" s="76" t="s">
        <v>236</v>
      </c>
      <c r="D974" s="169">
        <v>61.907999999999987</v>
      </c>
      <c r="E974" s="59">
        <f t="shared" ref="E974" si="437">+D974*19%</f>
        <v>11.762519999999999</v>
      </c>
      <c r="F974" s="147">
        <v>271.61</v>
      </c>
      <c r="G974" s="65"/>
      <c r="H974" s="92"/>
      <c r="I974" s="65"/>
      <c r="J974" s="119"/>
    </row>
    <row r="975" spans="1:10" ht="12.6" customHeight="1">
      <c r="A975" s="171">
        <f t="shared" ref="A975" si="438">+B974+1</f>
        <v>45007</v>
      </c>
      <c r="B975" s="171">
        <f>+A975+5</f>
        <v>45012</v>
      </c>
      <c r="C975" s="76" t="s">
        <v>236</v>
      </c>
      <c r="D975" s="169">
        <v>54.941999999999993</v>
      </c>
      <c r="E975" s="59">
        <f t="shared" ref="E975" si="439">+D975*19%</f>
        <v>10.438979999999999</v>
      </c>
      <c r="F975" s="147">
        <v>271.61</v>
      </c>
      <c r="G975" s="65"/>
      <c r="H975" s="92"/>
      <c r="I975" s="65"/>
      <c r="J975" s="119"/>
    </row>
    <row r="976" spans="1:10" ht="12.6" customHeight="1">
      <c r="A976" s="171">
        <f t="shared" ref="A976" si="440">+B975+1</f>
        <v>45013</v>
      </c>
      <c r="B976" s="171">
        <f>+A976+6</f>
        <v>45019</v>
      </c>
      <c r="C976" s="76" t="s">
        <v>236</v>
      </c>
      <c r="D976" s="169">
        <v>54.847999999999999</v>
      </c>
      <c r="E976" s="59">
        <f t="shared" ref="E976" si="441">+D976*19%</f>
        <v>10.42112</v>
      </c>
      <c r="F976" s="147">
        <v>271.61</v>
      </c>
      <c r="G976" s="65"/>
      <c r="H976" s="92"/>
      <c r="I976" s="65"/>
      <c r="J976" s="119"/>
    </row>
    <row r="977" spans="1:10" ht="12.6" customHeight="1">
      <c r="A977" s="171">
        <f t="shared" ref="A977" si="442">+B976+1</f>
        <v>45020</v>
      </c>
      <c r="B977" s="171">
        <f>+A977+6</f>
        <v>45026</v>
      </c>
      <c r="C977" s="76" t="s">
        <v>236</v>
      </c>
      <c r="D977" s="169">
        <v>60.618000000000002</v>
      </c>
      <c r="E977" s="59">
        <f t="shared" ref="E977" si="443">+D977*19%</f>
        <v>11.517420000000001</v>
      </c>
      <c r="F977" s="147">
        <v>271.61</v>
      </c>
      <c r="G977" s="65"/>
      <c r="H977" s="92"/>
      <c r="I977" s="65"/>
      <c r="J977" s="119"/>
    </row>
    <row r="978" spans="1:10" ht="12.6" customHeight="1">
      <c r="A978" s="171">
        <f t="shared" ref="A978" si="444">+B977+1</f>
        <v>45027</v>
      </c>
      <c r="B978" s="171">
        <f>+A978+6</f>
        <v>45033</v>
      </c>
      <c r="C978" s="76" t="s">
        <v>236</v>
      </c>
      <c r="D978" s="169">
        <v>66.697500000000005</v>
      </c>
      <c r="E978" s="59">
        <f t="shared" ref="E978" si="445">+D978*19%</f>
        <v>12.672525</v>
      </c>
      <c r="F978" s="147">
        <v>271.61</v>
      </c>
      <c r="G978" s="65"/>
      <c r="H978" s="92"/>
      <c r="I978" s="65"/>
      <c r="J978" s="119"/>
    </row>
    <row r="979" spans="1:10" ht="12.6" customHeight="1">
      <c r="A979" s="171">
        <f t="shared" ref="A979" si="446">+B978+1</f>
        <v>45034</v>
      </c>
      <c r="B979" s="171">
        <f>+A979+6</f>
        <v>45040</v>
      </c>
      <c r="C979" s="76" t="s">
        <v>236</v>
      </c>
      <c r="D979" s="169">
        <v>67.882000000000005</v>
      </c>
      <c r="E979" s="59">
        <f t="shared" ref="E979" si="447">+D979*19%</f>
        <v>12.897580000000001</v>
      </c>
      <c r="F979" s="147">
        <v>271.61</v>
      </c>
      <c r="G979" s="65"/>
      <c r="H979" s="92"/>
      <c r="I979" s="65"/>
      <c r="J979" s="119"/>
    </row>
    <row r="980" spans="1:10" ht="12.6" customHeight="1">
      <c r="A980" s="171">
        <f t="shared" ref="A980" si="448">+B979+1</f>
        <v>45041</v>
      </c>
      <c r="B980" s="171">
        <f>+A980+6+1</f>
        <v>45048</v>
      </c>
      <c r="C980" s="76" t="s">
        <v>236</v>
      </c>
      <c r="D980" s="169">
        <v>66.707999999999984</v>
      </c>
      <c r="E980" s="59">
        <f t="shared" ref="E980" si="449">+D980*19%</f>
        <v>12.674519999999998</v>
      </c>
      <c r="F980" s="147">
        <v>271.61</v>
      </c>
      <c r="G980" s="65"/>
      <c r="H980" s="92"/>
      <c r="I980" s="65"/>
      <c r="J980" s="119"/>
    </row>
    <row r="981" spans="1:10" ht="12.6" customHeight="1">
      <c r="A981" s="171">
        <f t="shared" ref="A981" si="450">+B980+1</f>
        <v>45049</v>
      </c>
      <c r="B981" s="171">
        <f>+A981+5</f>
        <v>45054</v>
      </c>
      <c r="C981" s="76" t="s">
        <v>236</v>
      </c>
      <c r="D981" s="169">
        <v>64.414000000000001</v>
      </c>
      <c r="E981" s="59">
        <f t="shared" ref="E981" si="451">+D981*19%</f>
        <v>12.238660000000001</v>
      </c>
      <c r="F981" s="147">
        <v>271.61</v>
      </c>
      <c r="G981" s="65"/>
      <c r="H981" s="92"/>
      <c r="I981" s="65"/>
      <c r="J981" s="119"/>
    </row>
    <row r="982" spans="1:10" ht="12.6" customHeight="1">
      <c r="A982" s="171">
        <f t="shared" ref="A982" si="452">+B981+1</f>
        <v>45055</v>
      </c>
      <c r="B982" s="171">
        <f>+A982+6</f>
        <v>45061</v>
      </c>
      <c r="C982" s="76" t="s">
        <v>236</v>
      </c>
      <c r="D982" s="169">
        <v>58.35799999999999</v>
      </c>
      <c r="E982" s="59">
        <f t="shared" ref="E982" si="453">+D982*19%</f>
        <v>11.088019999999998</v>
      </c>
      <c r="F982" s="147">
        <v>271.61</v>
      </c>
      <c r="G982" s="65"/>
      <c r="H982" s="92"/>
      <c r="I982" s="65"/>
      <c r="J982" s="119"/>
    </row>
    <row r="983" spans="1:10" ht="12.6" customHeight="1">
      <c r="A983" s="171">
        <f t="shared" ref="A983" si="454">+B982+1</f>
        <v>45062</v>
      </c>
      <c r="B983" s="171">
        <f>+A983+6+1</f>
        <v>45069</v>
      </c>
      <c r="C983" s="76" t="s">
        <v>236</v>
      </c>
      <c r="D983" s="169">
        <v>59.881999999999991</v>
      </c>
      <c r="E983" s="59">
        <f t="shared" ref="E983" si="455">+D983*19%</f>
        <v>11.377579999999998</v>
      </c>
      <c r="F983" s="147">
        <v>271.61</v>
      </c>
      <c r="G983" s="65"/>
      <c r="H983" s="92"/>
      <c r="I983" s="65"/>
      <c r="J983" s="119"/>
    </row>
    <row r="984" spans="1:10" ht="12.6" customHeight="1">
      <c r="A984" s="171">
        <f t="shared" ref="A984" si="456">+B983+1</f>
        <v>45070</v>
      </c>
      <c r="B984" s="171">
        <f>+A984+6-1</f>
        <v>45075</v>
      </c>
      <c r="C984" s="76" t="s">
        <v>236</v>
      </c>
      <c r="D984" s="169">
        <v>60.744</v>
      </c>
      <c r="E984" s="59">
        <f t="shared" ref="E984" si="457">+D984*19%</f>
        <v>11.541360000000001</v>
      </c>
      <c r="F984" s="147">
        <v>271.61</v>
      </c>
      <c r="G984" s="65"/>
      <c r="H984" s="92"/>
      <c r="I984" s="65"/>
      <c r="J984" s="119"/>
    </row>
    <row r="985" spans="1:10" ht="12.6" customHeight="1">
      <c r="A985" s="171">
        <f t="shared" ref="A985" si="458">+B984+1</f>
        <v>45076</v>
      </c>
      <c r="B985" s="171">
        <f>+A985+6</f>
        <v>45082</v>
      </c>
      <c r="C985" s="76" t="s">
        <v>236</v>
      </c>
      <c r="D985" s="169">
        <v>61.211999999999996</v>
      </c>
      <c r="E985" s="59">
        <f t="shared" ref="E985" si="459">+D985*19%</f>
        <v>11.630279999999999</v>
      </c>
      <c r="F985" s="147">
        <v>271.61</v>
      </c>
      <c r="G985" s="65"/>
      <c r="H985" s="92"/>
      <c r="I985" s="65"/>
      <c r="J985" s="119"/>
    </row>
    <row r="986" spans="1:10" ht="12.6" customHeight="1">
      <c r="A986" s="171">
        <f t="shared" ref="A986" si="460">+B985+1</f>
        <v>45083</v>
      </c>
      <c r="B986" s="171">
        <f>+A986+7</f>
        <v>45090</v>
      </c>
      <c r="C986" s="76" t="s">
        <v>236</v>
      </c>
      <c r="D986" s="169">
        <v>59.354999999999997</v>
      </c>
      <c r="E986" s="59">
        <f t="shared" ref="E986" si="461">+D986*19%</f>
        <v>11.27745</v>
      </c>
      <c r="F986" s="147">
        <v>271.61</v>
      </c>
      <c r="G986" s="65"/>
      <c r="H986" s="92"/>
      <c r="I986" s="65"/>
      <c r="J986" s="119"/>
    </row>
    <row r="987" spans="1:10" ht="12.6" customHeight="1">
      <c r="A987" s="171">
        <f t="shared" ref="A987" si="462">+B986+1</f>
        <v>45091</v>
      </c>
      <c r="B987" s="171">
        <f>+A987+6</f>
        <v>45097</v>
      </c>
      <c r="C987" s="76" t="s">
        <v>236</v>
      </c>
      <c r="D987" s="169">
        <v>63.085999999999999</v>
      </c>
      <c r="E987" s="59">
        <f t="shared" ref="E987" si="463">+D987*19%</f>
        <v>11.98634</v>
      </c>
      <c r="F987" s="147">
        <v>271.61</v>
      </c>
      <c r="G987" s="65"/>
      <c r="H987" s="92"/>
      <c r="I987" s="65"/>
      <c r="J987" s="119"/>
    </row>
    <row r="988" spans="1:10" ht="12.6" customHeight="1">
      <c r="A988" s="171">
        <v>45098</v>
      </c>
      <c r="B988" s="171">
        <f>+A988+5</f>
        <v>45103</v>
      </c>
      <c r="C988" s="76" t="s">
        <v>236</v>
      </c>
      <c r="D988" s="169">
        <v>65.265999999999991</v>
      </c>
      <c r="E988" s="59">
        <f t="shared" ref="E988" si="464">+D988*19%</f>
        <v>12.400539999999998</v>
      </c>
      <c r="F988" s="147">
        <v>271.61</v>
      </c>
      <c r="G988" s="65"/>
      <c r="H988" s="92"/>
      <c r="I988" s="65"/>
      <c r="J988" s="119"/>
    </row>
    <row r="989" spans="1:10" ht="12.6" customHeight="1">
      <c r="A989" s="171">
        <f t="shared" ref="A989" si="465">+B988+1</f>
        <v>45104</v>
      </c>
      <c r="B989" s="171">
        <f>+A989+6+1</f>
        <v>45111</v>
      </c>
      <c r="C989" s="76" t="s">
        <v>236</v>
      </c>
      <c r="D989" s="169">
        <v>65.41</v>
      </c>
      <c r="E989" s="59">
        <f t="shared" ref="E989" si="466">+D989*19%</f>
        <v>12.427899999999999</v>
      </c>
      <c r="F989" s="147">
        <v>271.61</v>
      </c>
      <c r="G989" s="65"/>
      <c r="H989" s="92"/>
      <c r="I989" s="65"/>
      <c r="J989" s="160"/>
    </row>
    <row r="990" spans="1:10" ht="12.6" customHeight="1">
      <c r="A990" s="171">
        <f t="shared" ref="A990" si="467">+B989+1</f>
        <v>45112</v>
      </c>
      <c r="B990" s="171">
        <f>+A990+5</f>
        <v>45117</v>
      </c>
      <c r="C990" s="76" t="s">
        <v>236</v>
      </c>
      <c r="D990" s="169">
        <v>67.486000000000004</v>
      </c>
      <c r="E990" s="59">
        <f t="shared" ref="E990" si="468">+D990*19%</f>
        <v>12.822340000000001</v>
      </c>
      <c r="F990" s="147">
        <v>271.61</v>
      </c>
      <c r="G990" s="65"/>
      <c r="H990" s="92"/>
      <c r="I990" s="65"/>
      <c r="J990" s="160"/>
    </row>
    <row r="991" spans="1:10" ht="12.6" customHeight="1">
      <c r="A991" s="171">
        <f t="shared" ref="A991" si="469">+B990+1</f>
        <v>45118</v>
      </c>
      <c r="B991" s="171">
        <f>+A991+6</f>
        <v>45124</v>
      </c>
      <c r="C991" s="76" t="s">
        <v>236</v>
      </c>
      <c r="D991" s="169">
        <v>70.806666666666658</v>
      </c>
      <c r="E991" s="59">
        <f t="shared" ref="E991" si="470">+D991*19%</f>
        <v>13.453266666666664</v>
      </c>
      <c r="F991" s="147">
        <v>271.61</v>
      </c>
      <c r="G991" s="65"/>
      <c r="H991" s="92"/>
      <c r="I991" s="65"/>
      <c r="J991" s="153"/>
    </row>
    <row r="992" spans="1:10" ht="12.6" customHeight="1">
      <c r="A992" s="171">
        <f t="shared" ref="A992" si="471">+B991+1</f>
        <v>45125</v>
      </c>
      <c r="B992" s="171">
        <f>+A992+6</f>
        <v>45131</v>
      </c>
      <c r="C992" s="76" t="s">
        <v>236</v>
      </c>
      <c r="D992" s="169">
        <v>69.690000000000012</v>
      </c>
      <c r="E992" s="59">
        <f t="shared" ref="E992" si="472">+D992*19%</f>
        <v>13.241100000000003</v>
      </c>
      <c r="F992" s="147">
        <v>271.61</v>
      </c>
      <c r="G992" s="65"/>
      <c r="H992" s="92"/>
      <c r="I992" s="65"/>
      <c r="J992" s="119"/>
    </row>
    <row r="993" spans="1:10" ht="12.6" customHeight="1">
      <c r="A993" s="171">
        <f t="shared" ref="A993" si="473">+B992+1</f>
        <v>45132</v>
      </c>
      <c r="B993" s="171">
        <f>+A993+6</f>
        <v>45138</v>
      </c>
      <c r="C993" s="76" t="s">
        <v>236</v>
      </c>
      <c r="D993" s="169">
        <v>70.759999999999991</v>
      </c>
      <c r="E993" s="59">
        <f t="shared" ref="E993" si="474">+D993*19%</f>
        <v>13.444399999999998</v>
      </c>
      <c r="F993" s="147">
        <v>271.61</v>
      </c>
      <c r="G993" s="65"/>
      <c r="H993" s="92"/>
      <c r="I993" s="65"/>
      <c r="J993" s="119"/>
    </row>
    <row r="994" spans="1:10" ht="13.9" customHeight="1">
      <c r="A994" s="171">
        <f t="shared" ref="A994" si="475">+B993+1</f>
        <v>45139</v>
      </c>
      <c r="B994" s="171">
        <f>+A994+6+1</f>
        <v>45146</v>
      </c>
      <c r="C994" s="76" t="s">
        <v>236</v>
      </c>
      <c r="D994" s="169">
        <v>75.788000000000011</v>
      </c>
      <c r="E994" s="59">
        <f t="shared" ref="E994" si="476">+D994*19%</f>
        <v>14.399720000000002</v>
      </c>
      <c r="F994" s="147">
        <v>271.61</v>
      </c>
      <c r="G994" s="65"/>
      <c r="H994" s="92"/>
      <c r="I994" s="65"/>
      <c r="J994" s="119"/>
    </row>
    <row r="995" spans="1:10" ht="13.9" customHeight="1">
      <c r="A995" s="171">
        <f t="shared" ref="A995" si="477">+B994+1</f>
        <v>45147</v>
      </c>
      <c r="B995" s="171">
        <f>+A995+6-1</f>
        <v>45152</v>
      </c>
      <c r="C995" s="76" t="s">
        <v>236</v>
      </c>
      <c r="D995" s="169">
        <v>81.017999999999986</v>
      </c>
      <c r="E995" s="59">
        <f t="shared" ref="E995" si="478">+D995*19%</f>
        <v>15.393419999999997</v>
      </c>
      <c r="F995" s="147">
        <v>271.61</v>
      </c>
      <c r="G995" s="65"/>
      <c r="H995" s="92"/>
      <c r="I995" s="65"/>
      <c r="J995" s="119"/>
    </row>
    <row r="996" spans="1:10" ht="13.9" customHeight="1">
      <c r="A996" s="171">
        <f t="shared" ref="A996" si="479">+B995+1</f>
        <v>45153</v>
      </c>
      <c r="B996" s="171">
        <f>+A996+6+1</f>
        <v>45160</v>
      </c>
      <c r="C996" s="76" t="s">
        <v>236</v>
      </c>
      <c r="D996" s="169">
        <v>81.44</v>
      </c>
      <c r="E996" s="59">
        <f t="shared" ref="E996" si="480">+D996*19%</f>
        <v>15.473599999999999</v>
      </c>
      <c r="F996" s="147">
        <v>271.61</v>
      </c>
      <c r="G996" s="65"/>
      <c r="H996" s="92"/>
      <c r="I996" s="65"/>
      <c r="J996" s="119"/>
    </row>
    <row r="997" spans="1:10" ht="13.9" customHeight="1">
      <c r="A997" s="171">
        <f t="shared" ref="A997:A998" si="481">+B996+1</f>
        <v>45161</v>
      </c>
      <c r="B997" s="171">
        <f>+A997+5</f>
        <v>45166</v>
      </c>
      <c r="C997" s="76" t="s">
        <v>236</v>
      </c>
      <c r="D997" s="169">
        <v>77.551999999999992</v>
      </c>
      <c r="E997" s="59">
        <f t="shared" ref="E997:E998" si="482">+D997*19%</f>
        <v>14.734879999999999</v>
      </c>
      <c r="F997" s="147">
        <v>271.61</v>
      </c>
      <c r="G997" s="65"/>
      <c r="H997" s="92"/>
      <c r="I997" s="65"/>
      <c r="J997" s="119"/>
    </row>
    <row r="998" spans="1:10" ht="13.9" customHeight="1">
      <c r="A998" s="171">
        <f t="shared" si="481"/>
        <v>45167</v>
      </c>
      <c r="B998" s="171">
        <f t="shared" ref="B998:B1003" si="483">+A998+6</f>
        <v>45173</v>
      </c>
      <c r="C998" s="76" t="s">
        <v>236</v>
      </c>
      <c r="D998" s="169">
        <v>77.52</v>
      </c>
      <c r="E998" s="59">
        <f t="shared" si="482"/>
        <v>14.7288</v>
      </c>
      <c r="F998" s="147">
        <v>271.61</v>
      </c>
      <c r="G998" s="65"/>
      <c r="H998" s="92"/>
      <c r="I998" s="65"/>
      <c r="J998" s="119"/>
    </row>
    <row r="999" spans="1:10" ht="13.9" customHeight="1">
      <c r="A999" s="171">
        <f t="shared" ref="A999:A1002" si="484">+B998+1</f>
        <v>45174</v>
      </c>
      <c r="B999" s="171">
        <f t="shared" si="483"/>
        <v>45180</v>
      </c>
      <c r="C999" s="76" t="s">
        <v>236</v>
      </c>
      <c r="D999" s="169">
        <v>80.97</v>
      </c>
      <c r="E999" s="59">
        <f t="shared" ref="E999:E1001" si="485">+D999*19%</f>
        <v>15.3843</v>
      </c>
      <c r="F999" s="147">
        <v>271.61</v>
      </c>
      <c r="G999" s="65"/>
      <c r="H999" s="92"/>
      <c r="I999" s="65"/>
      <c r="J999" s="119"/>
    </row>
    <row r="1000" spans="1:10" ht="13.9" customHeight="1">
      <c r="A1000" s="171">
        <f t="shared" si="484"/>
        <v>45181</v>
      </c>
      <c r="B1000" s="171">
        <f t="shared" si="483"/>
        <v>45187</v>
      </c>
      <c r="C1000" s="76" t="s">
        <v>236</v>
      </c>
      <c r="D1000" s="169">
        <v>83.657499999999999</v>
      </c>
      <c r="E1000" s="59">
        <f t="shared" si="485"/>
        <v>15.894925000000001</v>
      </c>
      <c r="F1000" s="147">
        <v>271.61</v>
      </c>
      <c r="G1000" s="65"/>
      <c r="H1000" s="92"/>
      <c r="I1000" s="65"/>
      <c r="J1000" s="119"/>
    </row>
    <row r="1001" spans="1:10" ht="12.6" customHeight="1">
      <c r="A1001" s="171">
        <f t="shared" si="484"/>
        <v>45188</v>
      </c>
      <c r="B1001" s="171">
        <f t="shared" si="483"/>
        <v>45194</v>
      </c>
      <c r="C1001" s="76" t="s">
        <v>236</v>
      </c>
      <c r="D1001" s="169">
        <v>82.775999999999996</v>
      </c>
      <c r="E1001" s="59">
        <f t="shared" si="485"/>
        <v>15.72744</v>
      </c>
      <c r="F1001" s="147">
        <v>271.61</v>
      </c>
      <c r="G1001" s="65"/>
      <c r="H1001" s="92"/>
      <c r="I1001" s="65"/>
      <c r="J1001" s="119"/>
    </row>
    <row r="1002" spans="1:10" ht="12.6" customHeight="1">
      <c r="A1002" s="171">
        <f t="shared" si="484"/>
        <v>45195</v>
      </c>
      <c r="B1002" s="171">
        <f t="shared" si="483"/>
        <v>45201</v>
      </c>
      <c r="C1002" s="76" t="s">
        <v>236</v>
      </c>
      <c r="D1002" s="169">
        <v>82.864000000000004</v>
      </c>
      <c r="E1002" s="59">
        <f t="shared" ref="E1002" si="486">+D1002*19%</f>
        <v>15.744160000000001</v>
      </c>
      <c r="F1002" s="147">
        <f t="shared" ref="F1002:F1020" si="487">+F1001</f>
        <v>271.61</v>
      </c>
      <c r="G1002" s="65"/>
      <c r="H1002" s="92"/>
      <c r="I1002" s="65"/>
      <c r="J1002" s="119"/>
    </row>
    <row r="1003" spans="1:10" ht="12.6" customHeight="1">
      <c r="A1003" s="171">
        <f t="shared" ref="A1003" si="488">+B1002+1</f>
        <v>45202</v>
      </c>
      <c r="B1003" s="171">
        <f t="shared" si="483"/>
        <v>45208</v>
      </c>
      <c r="C1003" s="76" t="s">
        <v>236</v>
      </c>
      <c r="D1003" s="169">
        <v>82.554000000000002</v>
      </c>
      <c r="E1003" s="59">
        <f t="shared" ref="E1003" si="489">+D1003*19%</f>
        <v>15.685260000000001</v>
      </c>
      <c r="F1003" s="147">
        <f t="shared" si="487"/>
        <v>271.61</v>
      </c>
      <c r="G1003" s="65"/>
      <c r="H1003" s="92"/>
      <c r="I1003" s="65"/>
      <c r="J1003" s="119"/>
    </row>
    <row r="1004" spans="1:10" ht="12.6" customHeight="1">
      <c r="A1004" s="171">
        <f t="shared" ref="A1004:A1007" si="490">+B1003+1</f>
        <v>45209</v>
      </c>
      <c r="B1004" s="171">
        <f>+A1004+7</f>
        <v>45216</v>
      </c>
      <c r="C1004" s="76" t="s">
        <v>236</v>
      </c>
      <c r="D1004" s="169">
        <v>74.49199999999999</v>
      </c>
      <c r="E1004" s="59">
        <f t="shared" ref="E1004:E1007" si="491">+D1004*19%</f>
        <v>14.153479999999998</v>
      </c>
      <c r="F1004" s="147">
        <f t="shared" si="487"/>
        <v>271.61</v>
      </c>
      <c r="G1004" s="65"/>
      <c r="H1004" s="92"/>
      <c r="I1004" s="65"/>
      <c r="J1004" s="119"/>
    </row>
    <row r="1005" spans="1:10" ht="12.6" customHeight="1">
      <c r="A1005" s="171">
        <f t="shared" si="490"/>
        <v>45217</v>
      </c>
      <c r="B1005" s="171">
        <f>+B1004+6</f>
        <v>45222</v>
      </c>
      <c r="C1005" s="76" t="s">
        <v>236</v>
      </c>
      <c r="D1005" s="169">
        <v>74.255999999999986</v>
      </c>
      <c r="E1005" s="59">
        <f t="shared" si="491"/>
        <v>14.108639999999998</v>
      </c>
      <c r="F1005" s="147">
        <f t="shared" si="487"/>
        <v>271.61</v>
      </c>
      <c r="G1005" s="65"/>
      <c r="H1005" s="92"/>
      <c r="I1005" s="65"/>
      <c r="J1005" s="119"/>
    </row>
    <row r="1006" spans="1:10" ht="12.6" customHeight="1">
      <c r="A1006" s="171">
        <f t="shared" si="490"/>
        <v>45223</v>
      </c>
      <c r="B1006" s="171">
        <f>+B1005+7</f>
        <v>45229</v>
      </c>
      <c r="C1006" s="76" t="s">
        <v>236</v>
      </c>
      <c r="D1006" s="169">
        <v>77.418000000000006</v>
      </c>
      <c r="E1006" s="59">
        <f t="shared" si="491"/>
        <v>14.709420000000001</v>
      </c>
      <c r="F1006" s="147">
        <f t="shared" si="487"/>
        <v>271.61</v>
      </c>
      <c r="G1006" s="65"/>
      <c r="H1006" s="92"/>
      <c r="I1006" s="65"/>
      <c r="J1006" s="119"/>
    </row>
    <row r="1007" spans="1:10" ht="12.6" customHeight="1">
      <c r="A1007" s="171">
        <f t="shared" si="490"/>
        <v>45230</v>
      </c>
      <c r="B1007" s="171">
        <f>+B1006+8</f>
        <v>45237</v>
      </c>
      <c r="C1007" s="76" t="s">
        <v>236</v>
      </c>
      <c r="D1007" s="169">
        <v>72.567999999999998</v>
      </c>
      <c r="E1007" s="59">
        <f t="shared" si="491"/>
        <v>13.78792</v>
      </c>
      <c r="F1007" s="147">
        <f t="shared" si="487"/>
        <v>271.61</v>
      </c>
      <c r="G1007" s="65"/>
      <c r="H1007" s="92"/>
      <c r="I1007" s="65"/>
      <c r="J1007" s="119"/>
    </row>
    <row r="1008" spans="1:10" ht="12.6" customHeight="1">
      <c r="A1008" s="171">
        <f t="shared" ref="A1008:A1010" si="492">+B1007+1</f>
        <v>45238</v>
      </c>
      <c r="B1008" s="171">
        <f>+B1007+7</f>
        <v>45244</v>
      </c>
      <c r="C1008" s="76" t="s">
        <v>236</v>
      </c>
      <c r="D1008" s="169">
        <v>71.333999999999989</v>
      </c>
      <c r="E1008" s="59">
        <f t="shared" ref="E1008:E1009" si="493">+D1008*19%</f>
        <v>13.553459999999998</v>
      </c>
      <c r="F1008" s="147">
        <f t="shared" si="487"/>
        <v>271.61</v>
      </c>
      <c r="G1008" s="65"/>
      <c r="H1008" s="92"/>
      <c r="I1008" s="65"/>
      <c r="J1008" s="119"/>
    </row>
    <row r="1009" spans="1:10" ht="12.6" customHeight="1">
      <c r="A1009" s="171">
        <f t="shared" si="492"/>
        <v>45245</v>
      </c>
      <c r="B1009" s="171">
        <f>+B1008+6</f>
        <v>45250</v>
      </c>
      <c r="C1009" s="76" t="s">
        <v>236</v>
      </c>
      <c r="D1009" s="169">
        <v>69.13000000000001</v>
      </c>
      <c r="E1009" s="59">
        <f t="shared" si="493"/>
        <v>13.134700000000002</v>
      </c>
      <c r="F1009" s="147">
        <f t="shared" si="487"/>
        <v>271.61</v>
      </c>
      <c r="G1009" s="65"/>
      <c r="H1009" s="92"/>
      <c r="I1009" s="65"/>
      <c r="J1009" s="119"/>
    </row>
    <row r="1010" spans="1:10" ht="12.6" customHeight="1">
      <c r="A1010" s="171">
        <f t="shared" si="492"/>
        <v>45251</v>
      </c>
      <c r="B1010" s="171">
        <f>+B1009+7</f>
        <v>45257</v>
      </c>
      <c r="C1010" s="76" t="s">
        <v>236</v>
      </c>
      <c r="D1010" s="169">
        <v>71.165999999999997</v>
      </c>
      <c r="E1010" s="59">
        <f t="shared" ref="E1010" si="494">+D1010*19%</f>
        <v>13.52154</v>
      </c>
      <c r="F1010" s="147">
        <f t="shared" si="487"/>
        <v>271.61</v>
      </c>
      <c r="G1010" s="65"/>
      <c r="H1010" s="92"/>
      <c r="I1010" s="65"/>
      <c r="J1010" s="119"/>
    </row>
    <row r="1011" spans="1:10" ht="12.6" customHeight="1">
      <c r="A1011" s="171">
        <f t="shared" ref="A1011:A1012" si="495">+B1010+1</f>
        <v>45258</v>
      </c>
      <c r="B1011" s="171">
        <f>+B1010+7</f>
        <v>45264</v>
      </c>
      <c r="C1011" s="76" t="s">
        <v>236</v>
      </c>
      <c r="D1011" s="169">
        <v>70.976669999999999</v>
      </c>
      <c r="E1011" s="59">
        <f t="shared" ref="E1011:E1020" si="496">+D1011*19%</f>
        <v>13.4855673</v>
      </c>
      <c r="F1011" s="147">
        <f t="shared" si="487"/>
        <v>271.61</v>
      </c>
      <c r="G1011" s="65"/>
      <c r="H1011" s="92"/>
      <c r="I1011" s="65"/>
      <c r="J1011" s="119"/>
    </row>
    <row r="1012" spans="1:10" ht="12.6" customHeight="1">
      <c r="A1012" s="171">
        <f t="shared" si="495"/>
        <v>45265</v>
      </c>
      <c r="B1012" s="171">
        <f>+B1011+7</f>
        <v>45271</v>
      </c>
      <c r="C1012" s="76" t="s">
        <v>236</v>
      </c>
      <c r="D1012" s="169">
        <v>72.103999999999999</v>
      </c>
      <c r="E1012" s="59">
        <f t="shared" si="496"/>
        <v>13.699759999999999</v>
      </c>
      <c r="F1012" s="147">
        <f t="shared" si="487"/>
        <v>271.61</v>
      </c>
      <c r="G1012" s="65"/>
      <c r="H1012" s="92"/>
      <c r="I1012" s="65"/>
      <c r="J1012" s="119"/>
    </row>
    <row r="1013" spans="1:10" ht="12.6" customHeight="1">
      <c r="A1013" s="171">
        <f t="shared" ref="A1013:A1020" si="497">+B1012+1</f>
        <v>45272</v>
      </c>
      <c r="B1013" s="171">
        <f>+B1012+7</f>
        <v>45278</v>
      </c>
      <c r="C1013" s="76" t="s">
        <v>236</v>
      </c>
      <c r="D1013" s="169">
        <v>71.212000000000003</v>
      </c>
      <c r="E1013" s="59">
        <f t="shared" si="496"/>
        <v>13.530280000000001</v>
      </c>
      <c r="F1013" s="147">
        <f t="shared" si="487"/>
        <v>271.61</v>
      </c>
      <c r="G1013" s="65"/>
      <c r="H1013" s="92"/>
      <c r="I1013" s="65"/>
      <c r="J1013" s="119"/>
    </row>
    <row r="1014" spans="1:10" ht="12.6" customHeight="1">
      <c r="A1014" s="171">
        <f t="shared" si="497"/>
        <v>45279</v>
      </c>
      <c r="B1014" s="171">
        <f>+B1013+8</f>
        <v>45286</v>
      </c>
      <c r="C1014" s="76" t="s">
        <v>236</v>
      </c>
      <c r="D1014" s="169">
        <v>71.05</v>
      </c>
      <c r="E1014" s="59">
        <f t="shared" si="496"/>
        <v>13.499499999999999</v>
      </c>
      <c r="F1014" s="147">
        <f t="shared" si="487"/>
        <v>271.61</v>
      </c>
      <c r="G1014" s="65"/>
      <c r="H1014" s="92"/>
      <c r="I1014" s="65"/>
      <c r="J1014" s="119"/>
    </row>
    <row r="1015" spans="1:10" ht="12.6" customHeight="1">
      <c r="A1015" s="171">
        <f t="shared" si="497"/>
        <v>45287</v>
      </c>
      <c r="B1015" s="171">
        <f>+B1014+7</f>
        <v>45293</v>
      </c>
      <c r="C1015" s="76" t="s">
        <v>236</v>
      </c>
      <c r="D1015" s="169">
        <v>71.772000000000006</v>
      </c>
      <c r="E1015" s="59">
        <f t="shared" si="496"/>
        <v>13.636680000000002</v>
      </c>
      <c r="F1015" s="147">
        <f t="shared" si="487"/>
        <v>271.61</v>
      </c>
      <c r="G1015" s="65"/>
      <c r="H1015" s="92"/>
      <c r="I1015" s="65"/>
      <c r="J1015" s="119"/>
    </row>
    <row r="1016" spans="1:10" ht="12.6" customHeight="1">
      <c r="A1016" s="171">
        <f t="shared" si="497"/>
        <v>45294</v>
      </c>
      <c r="B1016" s="171">
        <f>+B1015+7</f>
        <v>45300</v>
      </c>
      <c r="C1016" s="76" t="s">
        <v>236</v>
      </c>
      <c r="D1016" s="169">
        <v>70.412499999999994</v>
      </c>
      <c r="E1016" s="59">
        <f t="shared" si="496"/>
        <v>13.378374999999998</v>
      </c>
      <c r="F1016" s="147">
        <f t="shared" si="487"/>
        <v>271.61</v>
      </c>
      <c r="G1016" s="65"/>
      <c r="H1016" s="92"/>
      <c r="I1016" s="65"/>
      <c r="J1016" s="119"/>
    </row>
    <row r="1017" spans="1:10" ht="12.6" customHeight="1">
      <c r="A1017" s="171">
        <f t="shared" si="497"/>
        <v>45301</v>
      </c>
      <c r="B1017" s="171">
        <f>+B1016+6</f>
        <v>45306</v>
      </c>
      <c r="C1017" s="76" t="s">
        <v>236</v>
      </c>
      <c r="D1017" s="169">
        <v>71.064999999999998</v>
      </c>
      <c r="E1017" s="59">
        <f t="shared" si="496"/>
        <v>13.50235</v>
      </c>
      <c r="F1017" s="147">
        <f t="shared" si="487"/>
        <v>271.61</v>
      </c>
      <c r="G1017" s="65"/>
      <c r="H1017" s="92"/>
      <c r="I1017" s="65"/>
      <c r="J1017" s="119"/>
    </row>
    <row r="1018" spans="1:10" ht="12.6" customHeight="1">
      <c r="A1018" s="171">
        <f t="shared" si="497"/>
        <v>45307</v>
      </c>
      <c r="B1018" s="171">
        <f>+B1017+7</f>
        <v>45313</v>
      </c>
      <c r="C1018" s="76" t="s">
        <v>236</v>
      </c>
      <c r="D1018" s="169">
        <v>65</v>
      </c>
      <c r="E1018" s="59">
        <f t="shared" si="496"/>
        <v>12.35</v>
      </c>
      <c r="F1018" s="147">
        <f t="shared" si="487"/>
        <v>271.61</v>
      </c>
      <c r="G1018" s="65"/>
      <c r="H1018" s="92"/>
      <c r="I1018" s="65"/>
      <c r="J1018" s="119"/>
    </row>
    <row r="1019" spans="1:10" ht="12.6" customHeight="1">
      <c r="A1019" s="171">
        <f t="shared" si="497"/>
        <v>45314</v>
      </c>
      <c r="B1019" s="171">
        <f>+B1018+7</f>
        <v>45320</v>
      </c>
      <c r="C1019" s="76" t="s">
        <v>236</v>
      </c>
      <c r="D1019" s="169">
        <v>61.892499999999998</v>
      </c>
      <c r="E1019" s="59">
        <f t="shared" si="496"/>
        <v>11.759575</v>
      </c>
      <c r="F1019" s="147">
        <f t="shared" si="487"/>
        <v>271.61</v>
      </c>
      <c r="G1019" s="65"/>
      <c r="H1019" s="92"/>
      <c r="I1019" s="65"/>
      <c r="J1019" s="119"/>
    </row>
    <row r="1020" spans="1:10" ht="12.6" customHeight="1">
      <c r="A1020" s="171">
        <f t="shared" si="497"/>
        <v>45321</v>
      </c>
      <c r="B1020" s="171">
        <f>+A1020+1</f>
        <v>45322</v>
      </c>
      <c r="C1020" s="76" t="s">
        <v>236</v>
      </c>
      <c r="D1020" s="169">
        <v>63.667999999999999</v>
      </c>
      <c r="E1020" s="59">
        <f t="shared" si="496"/>
        <v>12.096920000000001</v>
      </c>
      <c r="F1020" s="147">
        <f t="shared" si="487"/>
        <v>271.61</v>
      </c>
      <c r="G1020" s="65"/>
      <c r="H1020" s="92"/>
      <c r="I1020" s="65"/>
      <c r="J1020" s="119"/>
    </row>
    <row r="1021" spans="1:10" ht="12.6" customHeight="1">
      <c r="A1021" s="171">
        <f t="shared" ref="A1021:A1023" si="498">+B1020+1</f>
        <v>45323</v>
      </c>
      <c r="B1021" s="171">
        <f>+B1020+5</f>
        <v>45327</v>
      </c>
      <c r="C1021" s="76" t="s">
        <v>236</v>
      </c>
      <c r="D1021" s="169">
        <v>63.667999999999999</v>
      </c>
      <c r="E1021" s="59">
        <f t="shared" ref="E1021:E1023" si="499">+D1021*19%</f>
        <v>12.096920000000001</v>
      </c>
      <c r="F1021" s="147">
        <v>299.52999999999997</v>
      </c>
      <c r="G1021" s="65"/>
      <c r="H1021" s="92"/>
      <c r="I1021" s="65"/>
      <c r="J1021" s="119"/>
    </row>
    <row r="1022" spans="1:10" ht="12.6" customHeight="1">
      <c r="A1022" s="171">
        <f t="shared" si="498"/>
        <v>45328</v>
      </c>
      <c r="B1022" s="171">
        <f t="shared" ref="B1022:B1027" si="500">+B1021+7</f>
        <v>45334</v>
      </c>
      <c r="C1022" s="76" t="s">
        <v>236</v>
      </c>
      <c r="D1022" s="169">
        <v>63.868000000000002</v>
      </c>
      <c r="E1022" s="59">
        <f t="shared" si="499"/>
        <v>12.134920000000001</v>
      </c>
      <c r="F1022" s="147">
        <v>299.52999999999997</v>
      </c>
      <c r="G1022" s="65"/>
      <c r="H1022" s="92"/>
      <c r="I1022" s="65"/>
      <c r="J1022" s="119"/>
    </row>
    <row r="1023" spans="1:10" ht="12.6" customHeight="1">
      <c r="A1023" s="171">
        <f t="shared" si="498"/>
        <v>45335</v>
      </c>
      <c r="B1023" s="171">
        <f t="shared" si="500"/>
        <v>45341</v>
      </c>
      <c r="C1023" s="76" t="s">
        <v>236</v>
      </c>
      <c r="D1023" s="169">
        <v>64.38</v>
      </c>
      <c r="E1023" s="59">
        <f t="shared" si="499"/>
        <v>12.232199999999999</v>
      </c>
      <c r="F1023" s="147">
        <v>299.52999999999997</v>
      </c>
      <c r="G1023" s="65"/>
      <c r="H1023" s="92"/>
      <c r="I1023" s="65"/>
      <c r="J1023" s="119"/>
    </row>
    <row r="1024" spans="1:10" ht="12.6" customHeight="1">
      <c r="A1024" s="171">
        <f t="shared" ref="A1024:A1029" si="501">+B1023+1</f>
        <v>45342</v>
      </c>
      <c r="B1024" s="171">
        <f t="shared" si="500"/>
        <v>45348</v>
      </c>
      <c r="C1024" s="76" t="s">
        <v>236</v>
      </c>
      <c r="D1024" s="169">
        <v>64.428000000000011</v>
      </c>
      <c r="E1024" s="59">
        <f t="shared" ref="E1024:E1038" si="502">+D1024*19%</f>
        <v>12.241320000000002</v>
      </c>
      <c r="F1024" s="147">
        <v>299.52999999999997</v>
      </c>
      <c r="G1024" s="65"/>
      <c r="H1024" s="92"/>
      <c r="I1024" s="65"/>
      <c r="J1024" s="119"/>
    </row>
    <row r="1025" spans="1:10" ht="12.6" customHeight="1">
      <c r="A1025" s="171">
        <f t="shared" si="501"/>
        <v>45349</v>
      </c>
      <c r="B1025" s="171">
        <f t="shared" si="500"/>
        <v>45355</v>
      </c>
      <c r="C1025" s="76" t="s">
        <v>236</v>
      </c>
      <c r="D1025" s="169">
        <v>66.7</v>
      </c>
      <c r="E1025" s="59">
        <f t="shared" si="502"/>
        <v>12.673</v>
      </c>
      <c r="F1025" s="147">
        <v>299.52999999999997</v>
      </c>
      <c r="G1025" s="65"/>
      <c r="H1025" s="92"/>
      <c r="I1025" s="65"/>
      <c r="J1025" s="119"/>
    </row>
    <row r="1026" spans="1:10" ht="12.6" customHeight="1">
      <c r="A1026" s="171">
        <f t="shared" si="501"/>
        <v>45356</v>
      </c>
      <c r="B1026" s="171">
        <f t="shared" si="500"/>
        <v>45362</v>
      </c>
      <c r="C1026" s="76" t="s">
        <v>236</v>
      </c>
      <c r="D1026" s="169">
        <v>67.244</v>
      </c>
      <c r="E1026" s="59">
        <f t="shared" si="502"/>
        <v>12.77636</v>
      </c>
      <c r="F1026" s="147">
        <v>299.52999999999997</v>
      </c>
      <c r="G1026" s="65"/>
      <c r="H1026" s="92"/>
      <c r="I1026" s="65"/>
      <c r="J1026" s="119"/>
    </row>
    <row r="1027" spans="1:10" ht="12.6" customHeight="1">
      <c r="A1027" s="171">
        <f t="shared" si="501"/>
        <v>45363</v>
      </c>
      <c r="B1027" s="171">
        <f t="shared" si="500"/>
        <v>45369</v>
      </c>
      <c r="C1027" s="76" t="s">
        <v>236</v>
      </c>
      <c r="D1027" s="169">
        <v>68.605999999999995</v>
      </c>
      <c r="E1027" s="59">
        <f t="shared" si="502"/>
        <v>13.035139999999998</v>
      </c>
      <c r="F1027" s="147">
        <v>299.52999999999997</v>
      </c>
      <c r="G1027" s="65"/>
      <c r="H1027" s="92"/>
      <c r="I1027" s="65"/>
      <c r="J1027" s="119"/>
    </row>
    <row r="1028" spans="1:10" ht="12.6" customHeight="1">
      <c r="A1028" s="171">
        <f t="shared" si="501"/>
        <v>45370</v>
      </c>
      <c r="B1028" s="171">
        <f>+B1027+7+1</f>
        <v>45377</v>
      </c>
      <c r="C1028" s="76" t="s">
        <v>236</v>
      </c>
      <c r="D1028" s="169">
        <v>70.852000000000004</v>
      </c>
      <c r="E1028" s="59">
        <f t="shared" si="502"/>
        <v>13.461880000000001</v>
      </c>
      <c r="F1028" s="147">
        <v>299.52999999999997</v>
      </c>
      <c r="G1028" s="65"/>
      <c r="H1028" s="92"/>
      <c r="I1028" s="65"/>
      <c r="J1028" s="119"/>
    </row>
    <row r="1029" spans="1:10" ht="12.6" customHeight="1">
      <c r="A1029" s="171">
        <f t="shared" si="501"/>
        <v>45378</v>
      </c>
      <c r="B1029" s="171">
        <f>+B1028+5</f>
        <v>45382</v>
      </c>
      <c r="C1029" s="76" t="s">
        <v>236</v>
      </c>
      <c r="D1029" s="169">
        <v>73.128</v>
      </c>
      <c r="E1029" s="59">
        <f t="shared" si="502"/>
        <v>13.89432</v>
      </c>
      <c r="F1029" s="147">
        <v>299.52999999999997</v>
      </c>
      <c r="G1029" s="65"/>
      <c r="H1029" s="92"/>
      <c r="I1029" s="65"/>
      <c r="J1029" s="119"/>
    </row>
    <row r="1030" spans="1:10" ht="12.6" customHeight="1">
      <c r="A1030" s="170">
        <f t="shared" ref="A1030:A1038" si="503">+B1029+1</f>
        <v>45383</v>
      </c>
      <c r="B1030" s="170">
        <f>+A1030</f>
        <v>45383</v>
      </c>
      <c r="C1030" s="77" t="s">
        <v>246</v>
      </c>
      <c r="D1030" s="169">
        <v>74.578000000000003</v>
      </c>
      <c r="E1030" s="59">
        <f t="shared" si="502"/>
        <v>14.169820000000001</v>
      </c>
      <c r="F1030" s="147">
        <v>299.52999999999997</v>
      </c>
      <c r="G1030" s="65"/>
      <c r="H1030" s="92"/>
      <c r="I1030" s="65"/>
      <c r="J1030" s="119"/>
    </row>
    <row r="1031" spans="1:10" ht="12.6" customHeight="1">
      <c r="A1031" s="170">
        <f t="shared" si="503"/>
        <v>45384</v>
      </c>
      <c r="B1031" s="170">
        <f>+A1031+6</f>
        <v>45390</v>
      </c>
      <c r="C1031" s="77" t="s">
        <v>246</v>
      </c>
      <c r="D1031" s="169">
        <v>72.737499999999997</v>
      </c>
      <c r="E1031" s="59">
        <f t="shared" si="502"/>
        <v>13.820124999999999</v>
      </c>
      <c r="F1031" s="147">
        <v>299.52999999999997</v>
      </c>
      <c r="G1031" s="65"/>
      <c r="H1031" s="92"/>
      <c r="I1031" s="65"/>
      <c r="J1031" s="119"/>
    </row>
    <row r="1032" spans="1:10" ht="12.6" customHeight="1">
      <c r="A1032" s="170">
        <f t="shared" si="503"/>
        <v>45391</v>
      </c>
      <c r="B1032" s="170">
        <f>+A1032+6</f>
        <v>45397</v>
      </c>
      <c r="C1032" s="77" t="s">
        <v>246</v>
      </c>
      <c r="D1032" s="169">
        <v>74.635999999999996</v>
      </c>
      <c r="E1032" s="59">
        <f t="shared" si="502"/>
        <v>14.18084</v>
      </c>
      <c r="F1032" s="147">
        <v>299.52999999999997</v>
      </c>
      <c r="G1032" s="65"/>
      <c r="H1032" s="92"/>
      <c r="I1032" s="65"/>
      <c r="J1032" s="119"/>
    </row>
    <row r="1033" spans="1:10" ht="12.6" customHeight="1">
      <c r="A1033" s="170">
        <f t="shared" si="503"/>
        <v>45398</v>
      </c>
      <c r="B1033" s="170">
        <f>+A1033+6</f>
        <v>45404</v>
      </c>
      <c r="C1033" s="77" t="s">
        <v>246</v>
      </c>
      <c r="D1033" s="169">
        <v>73.412000000000006</v>
      </c>
      <c r="E1033" s="59">
        <f t="shared" si="502"/>
        <v>13.94828</v>
      </c>
      <c r="F1033" s="147">
        <v>299.52999999999997</v>
      </c>
      <c r="G1033" s="65"/>
      <c r="H1033" s="92"/>
      <c r="I1033" s="65"/>
      <c r="J1033" s="119"/>
    </row>
    <row r="1034" spans="1:10" ht="12.6" customHeight="1">
      <c r="A1034" s="170">
        <f t="shared" si="503"/>
        <v>45405</v>
      </c>
      <c r="B1034" s="170">
        <f>+A1034+6</f>
        <v>45411</v>
      </c>
      <c r="C1034" s="77" t="s">
        <v>246</v>
      </c>
      <c r="D1034" s="169">
        <v>74.745999999999995</v>
      </c>
      <c r="E1034" s="59">
        <f t="shared" si="502"/>
        <v>14.201739999999999</v>
      </c>
      <c r="F1034" s="147">
        <v>299.52999999999997</v>
      </c>
      <c r="G1034" s="65"/>
      <c r="H1034" s="92"/>
      <c r="I1034" s="65"/>
      <c r="J1034" s="119"/>
    </row>
    <row r="1035" spans="1:10" ht="12.6" customHeight="1">
      <c r="A1035" s="170">
        <f t="shared" si="503"/>
        <v>45412</v>
      </c>
      <c r="B1035" s="170">
        <f>+A1035+6</f>
        <v>45418</v>
      </c>
      <c r="C1035" s="77" t="s">
        <v>246</v>
      </c>
      <c r="D1035" s="169">
        <v>76.599999999999994</v>
      </c>
      <c r="E1035" s="59">
        <f t="shared" si="502"/>
        <v>14.553999999999998</v>
      </c>
      <c r="F1035" s="147">
        <v>299.52999999999997</v>
      </c>
      <c r="G1035" s="65"/>
      <c r="H1035" s="92"/>
      <c r="I1035" s="65"/>
      <c r="J1035" s="119"/>
    </row>
    <row r="1036" spans="1:10" ht="12.6" customHeight="1">
      <c r="A1036" s="170">
        <f t="shared" si="503"/>
        <v>45419</v>
      </c>
      <c r="B1036" s="170">
        <f>+A1036+7</f>
        <v>45426</v>
      </c>
      <c r="C1036" s="77" t="s">
        <v>246</v>
      </c>
      <c r="D1036" s="169">
        <v>76.238</v>
      </c>
      <c r="E1036" s="59">
        <f t="shared" si="502"/>
        <v>14.48522</v>
      </c>
      <c r="F1036" s="147">
        <v>299.52999999999997</v>
      </c>
      <c r="G1036" s="65"/>
      <c r="H1036" s="92"/>
      <c r="I1036" s="65"/>
      <c r="J1036" s="119"/>
    </row>
    <row r="1037" spans="1:10" ht="12.6" customHeight="1">
      <c r="A1037" s="170">
        <f t="shared" si="503"/>
        <v>45427</v>
      </c>
      <c r="B1037" s="170">
        <f>+A1037+5</f>
        <v>45432</v>
      </c>
      <c r="C1037" s="77" t="s">
        <v>246</v>
      </c>
      <c r="D1037" s="169">
        <v>73.95</v>
      </c>
      <c r="E1037" s="59">
        <f t="shared" si="502"/>
        <v>14.050500000000001</v>
      </c>
      <c r="F1037" s="147">
        <v>299.52999999999997</v>
      </c>
      <c r="G1037" s="65"/>
      <c r="H1037" s="92"/>
      <c r="I1037" s="65"/>
      <c r="J1037" s="119"/>
    </row>
    <row r="1038" spans="1:10" ht="12.6" customHeight="1">
      <c r="A1038" s="170">
        <f t="shared" si="503"/>
        <v>45433</v>
      </c>
      <c r="B1038" s="170">
        <f>+A1038+6</f>
        <v>45439</v>
      </c>
      <c r="C1038" s="77" t="s">
        <v>246</v>
      </c>
      <c r="D1038" s="169">
        <v>72.286000000000001</v>
      </c>
      <c r="E1038" s="59">
        <f t="shared" si="502"/>
        <v>13.73434</v>
      </c>
      <c r="F1038" s="147">
        <v>299.52999999999997</v>
      </c>
      <c r="G1038" s="65"/>
      <c r="H1038" s="92"/>
      <c r="I1038" s="65"/>
      <c r="J1038" s="119"/>
    </row>
    <row r="1039" spans="1:10" ht="12.6" customHeight="1">
      <c r="A1039" s="170">
        <v>45440</v>
      </c>
      <c r="B1039" s="170">
        <v>45447</v>
      </c>
      <c r="C1039" s="77" t="s">
        <v>246</v>
      </c>
      <c r="D1039" s="169">
        <v>72.908000000000001</v>
      </c>
      <c r="E1039" s="59">
        <f>+IF(D1039&gt;0,D1039*19%,"")</f>
        <v>13.85252</v>
      </c>
      <c r="F1039" s="90">
        <f>+IF(D1039&gt;0,299.53,"")</f>
        <v>299.52999999999997</v>
      </c>
      <c r="G1039" s="65"/>
      <c r="H1039" s="92"/>
      <c r="I1039" s="65"/>
      <c r="J1039" s="119"/>
    </row>
    <row r="1040" spans="1:10" ht="12.6" customHeight="1">
      <c r="A1040" s="170">
        <v>45448</v>
      </c>
      <c r="B1040" s="170">
        <v>45454</v>
      </c>
      <c r="C1040" s="77" t="s">
        <v>246</v>
      </c>
      <c r="D1040" s="169">
        <v>74.599999999999994</v>
      </c>
      <c r="E1040" s="59">
        <f t="shared" ref="E1040:E1052" si="504">+IF(D1040&gt;0,D1040*19%,"")</f>
        <v>14.173999999999999</v>
      </c>
      <c r="F1040" s="90">
        <f t="shared" ref="F1040:F1052" si="505">+IF(D1040&gt;0,299.53,"")</f>
        <v>299.52999999999997</v>
      </c>
      <c r="G1040" s="65"/>
      <c r="H1040" s="92"/>
      <c r="I1040" s="65"/>
      <c r="J1040" s="119"/>
    </row>
    <row r="1041" spans="1:10" ht="12.6" customHeight="1">
      <c r="A1041" s="170">
        <v>45455</v>
      </c>
      <c r="B1041" s="170">
        <v>45460</v>
      </c>
      <c r="C1041" s="77" t="s">
        <v>246</v>
      </c>
      <c r="D1041" s="169">
        <v>69.847999999999999</v>
      </c>
      <c r="E1041" s="59">
        <f t="shared" si="504"/>
        <v>13.27112</v>
      </c>
      <c r="F1041" s="90">
        <f t="shared" si="505"/>
        <v>299.52999999999997</v>
      </c>
      <c r="G1041" s="65"/>
      <c r="H1041" s="92"/>
      <c r="I1041" s="65"/>
      <c r="J1041" s="119"/>
    </row>
    <row r="1042" spans="1:10" ht="12.6" customHeight="1">
      <c r="A1042" s="170">
        <v>45461</v>
      </c>
      <c r="B1042" s="170">
        <v>45467</v>
      </c>
      <c r="C1042" s="77" t="s">
        <v>246</v>
      </c>
      <c r="D1042" s="169">
        <v>72.512</v>
      </c>
      <c r="E1042" s="59">
        <f t="shared" si="504"/>
        <v>13.777280000000001</v>
      </c>
      <c r="F1042" s="90">
        <f t="shared" si="505"/>
        <v>299.52999999999997</v>
      </c>
      <c r="G1042" s="65"/>
      <c r="H1042" s="92"/>
      <c r="I1042" s="65"/>
      <c r="J1042" s="119"/>
    </row>
    <row r="1043" spans="1:10" ht="12.6" customHeight="1">
      <c r="A1043" s="170">
        <v>45468</v>
      </c>
      <c r="B1043" s="170">
        <v>45475</v>
      </c>
      <c r="C1043" s="77" t="s">
        <v>246</v>
      </c>
      <c r="D1043" s="169">
        <v>74.61</v>
      </c>
      <c r="E1043" s="59">
        <f t="shared" si="504"/>
        <v>14.1759</v>
      </c>
      <c r="F1043" s="90">
        <f t="shared" si="505"/>
        <v>299.52999999999997</v>
      </c>
      <c r="G1043" s="65"/>
      <c r="H1043" s="92"/>
      <c r="I1043" s="65"/>
      <c r="J1043" s="119"/>
    </row>
    <row r="1044" spans="1:10" ht="12.6" customHeight="1">
      <c r="A1044" s="170">
        <v>45476</v>
      </c>
      <c r="B1044" s="170">
        <v>45481</v>
      </c>
      <c r="C1044" s="77" t="s">
        <v>246</v>
      </c>
      <c r="D1044" s="169">
        <v>74.492000000000004</v>
      </c>
      <c r="E1044" s="59">
        <f t="shared" si="504"/>
        <v>14.153480000000002</v>
      </c>
      <c r="F1044" s="90">
        <f t="shared" si="505"/>
        <v>299.52999999999997</v>
      </c>
      <c r="G1044" s="65"/>
      <c r="H1044" s="92"/>
      <c r="I1044" s="65"/>
      <c r="J1044" s="119"/>
    </row>
    <row r="1045" spans="1:10" ht="12.6" customHeight="1">
      <c r="A1045" s="170">
        <v>45482</v>
      </c>
      <c r="B1045" s="170">
        <v>45488</v>
      </c>
      <c r="C1045" s="77" t="s">
        <v>246</v>
      </c>
      <c r="D1045" s="169">
        <v>77.496669999999995</v>
      </c>
      <c r="E1045" s="59">
        <f t="shared" si="504"/>
        <v>14.724367299999999</v>
      </c>
      <c r="F1045" s="90">
        <f t="shared" si="505"/>
        <v>299.52999999999997</v>
      </c>
      <c r="G1045" s="65"/>
      <c r="H1045" s="92"/>
      <c r="I1045" s="65"/>
      <c r="J1045" s="119"/>
    </row>
    <row r="1046" spans="1:10" ht="12.6" customHeight="1">
      <c r="A1046" s="170">
        <v>45489</v>
      </c>
      <c r="B1046" s="170">
        <v>45495</v>
      </c>
      <c r="C1046" s="77" t="s">
        <v>246</v>
      </c>
      <c r="D1046" s="169">
        <v>77.135999999999996</v>
      </c>
      <c r="E1046" s="59">
        <f t="shared" ref="E1046" si="506">+IF(D1046&gt;0,D1046*19%,"")</f>
        <v>14.65584</v>
      </c>
      <c r="F1046" s="90">
        <f t="shared" ref="F1046" si="507">+IF(D1046&gt;0,299.53,"")</f>
        <v>299.52999999999997</v>
      </c>
      <c r="G1046" s="65"/>
      <c r="H1046" s="92"/>
      <c r="I1046" s="65"/>
      <c r="J1046" s="119"/>
    </row>
    <row r="1047" spans="1:10" ht="12.6" customHeight="1">
      <c r="A1047" s="170">
        <v>45496</v>
      </c>
      <c r="B1047" s="170">
        <v>45502</v>
      </c>
      <c r="C1047" s="77" t="s">
        <v>246</v>
      </c>
      <c r="D1047" s="169">
        <v>74.007999999999996</v>
      </c>
      <c r="E1047" s="59">
        <f t="shared" ref="E1047" si="508">+IF(D1047&gt;0,D1047*19%,"")</f>
        <v>14.06152</v>
      </c>
      <c r="F1047" s="90">
        <f t="shared" ref="F1047" si="509">+IF(D1047&gt;0,299.53,"")</f>
        <v>299.52999999999997</v>
      </c>
      <c r="G1047" s="65"/>
      <c r="H1047" s="92"/>
      <c r="I1047" s="65"/>
      <c r="J1047" s="119"/>
    </row>
    <row r="1048" spans="1:10" ht="12.6" customHeight="1">
      <c r="A1048" s="170">
        <v>45503</v>
      </c>
      <c r="B1048" s="170">
        <v>45509</v>
      </c>
      <c r="C1048" s="77" t="s">
        <v>246</v>
      </c>
      <c r="D1048" s="169">
        <v>71.305999999999997</v>
      </c>
      <c r="E1048" s="59">
        <f t="shared" ref="E1048" si="510">+IF(D1048&gt;0,D1048*19%,"")</f>
        <v>13.54814</v>
      </c>
      <c r="F1048" s="90">
        <f t="shared" ref="F1048" si="511">+IF(D1048&gt;0,299.53,"")</f>
        <v>299.52999999999997</v>
      </c>
      <c r="G1048" s="65"/>
      <c r="H1048" s="92"/>
      <c r="I1048" s="65"/>
      <c r="J1048" s="119"/>
    </row>
    <row r="1049" spans="1:10" ht="12.6" customHeight="1">
      <c r="A1049" s="170">
        <v>45510</v>
      </c>
      <c r="B1049" s="170">
        <v>45516</v>
      </c>
      <c r="C1049" s="77" t="s">
        <v>246</v>
      </c>
      <c r="D1049" s="169">
        <v>71.251999999999995</v>
      </c>
      <c r="E1049" s="59">
        <f t="shared" ref="E1049" si="512">+IF(D1049&gt;0,D1049*19%,"")</f>
        <v>13.537879999999999</v>
      </c>
      <c r="F1049" s="90">
        <f t="shared" ref="F1049" si="513">+IF(D1049&gt;0,299.53,"")</f>
        <v>299.52999999999997</v>
      </c>
      <c r="G1049" s="65"/>
      <c r="H1049" s="92"/>
      <c r="I1049" s="65"/>
      <c r="J1049" s="119"/>
    </row>
    <row r="1050" spans="1:10" ht="12.6" customHeight="1">
      <c r="A1050" s="170">
        <v>45517</v>
      </c>
      <c r="B1050" s="170">
        <v>45524</v>
      </c>
      <c r="C1050" s="77" t="s">
        <v>246</v>
      </c>
      <c r="D1050" s="169">
        <v>69.444000000000003</v>
      </c>
      <c r="E1050" s="59">
        <f t="shared" ref="E1050" si="514">+IF(D1050&gt;0,D1050*19%,"")</f>
        <v>13.194360000000001</v>
      </c>
      <c r="F1050" s="90">
        <f t="shared" ref="F1050" si="515">+IF(D1050&gt;0,299.53,"")</f>
        <v>299.52999999999997</v>
      </c>
      <c r="G1050" s="65"/>
      <c r="H1050" s="92"/>
      <c r="I1050" s="65"/>
      <c r="J1050" s="119"/>
    </row>
    <row r="1051" spans="1:10" ht="12.6" customHeight="1">
      <c r="A1051" s="170">
        <v>45525</v>
      </c>
      <c r="B1051" s="170">
        <v>45530</v>
      </c>
      <c r="C1051" s="77" t="s">
        <v>246</v>
      </c>
      <c r="D1051" s="169">
        <v>71.304000000000002</v>
      </c>
      <c r="E1051" s="59">
        <f t="shared" ref="E1051" si="516">+IF(D1051&gt;0,D1051*19%,"")</f>
        <v>13.54776</v>
      </c>
      <c r="F1051" s="90">
        <f t="shared" ref="F1051" si="517">+IF(D1051&gt;0,299.53,"")</f>
        <v>299.52999999999997</v>
      </c>
      <c r="G1051" s="65"/>
      <c r="H1051" s="92"/>
      <c r="I1051" s="65"/>
      <c r="J1051" s="119"/>
    </row>
    <row r="1052" spans="1:10" ht="12.6" customHeight="1">
      <c r="A1052" s="170">
        <v>45531</v>
      </c>
      <c r="B1052" s="170">
        <v>45537</v>
      </c>
      <c r="C1052" s="77" t="s">
        <v>246</v>
      </c>
      <c r="D1052" s="169">
        <v>67.400000000000006</v>
      </c>
      <c r="E1052" s="59">
        <f t="shared" si="504"/>
        <v>12.806000000000001</v>
      </c>
      <c r="F1052" s="90">
        <f t="shared" si="505"/>
        <v>299.52999999999997</v>
      </c>
      <c r="G1052" s="65"/>
      <c r="H1052" s="92"/>
      <c r="I1052" s="65"/>
      <c r="J1052" s="119"/>
    </row>
    <row r="1053" spans="1:10" ht="12.6" customHeight="1">
      <c r="A1053" s="170">
        <v>45538</v>
      </c>
      <c r="B1053" s="170">
        <v>45544</v>
      </c>
      <c r="C1053" s="77" t="s">
        <v>246</v>
      </c>
      <c r="D1053" s="169">
        <v>68.256</v>
      </c>
      <c r="E1053" s="59">
        <f t="shared" ref="E1053" si="518">+IF(D1053&gt;0,D1053*19%,"")</f>
        <v>12.968640000000001</v>
      </c>
      <c r="F1053" s="90">
        <f t="shared" ref="F1053" si="519">+IF(D1053&gt;0,299.53,"")</f>
        <v>299.52999999999997</v>
      </c>
      <c r="G1053" s="65"/>
      <c r="H1053" s="92"/>
      <c r="I1053" s="65"/>
      <c r="J1053" s="119"/>
    </row>
    <row r="1054" spans="1:10" ht="12.6" customHeight="1">
      <c r="A1054" s="170">
        <v>45545</v>
      </c>
      <c r="B1054" s="170">
        <v>45551</v>
      </c>
      <c r="C1054" s="77" t="s">
        <v>246</v>
      </c>
      <c r="D1054" s="169">
        <v>62.17</v>
      </c>
      <c r="E1054" s="59">
        <f t="shared" ref="E1054" si="520">+IF(D1054&gt;0,D1054*19%,"")</f>
        <v>11.8123</v>
      </c>
      <c r="F1054" s="90">
        <f t="shared" ref="F1054" si="521">+IF(D1054&gt;0,299.53,"")</f>
        <v>299.52999999999997</v>
      </c>
      <c r="G1054" s="65"/>
      <c r="H1054" s="92"/>
      <c r="I1054" s="65"/>
      <c r="J1054" s="119"/>
    </row>
    <row r="1055" spans="1:10" ht="12.6" customHeight="1">
      <c r="A1055" s="170">
        <v>45552</v>
      </c>
      <c r="B1055" s="170">
        <v>45558</v>
      </c>
      <c r="C1055" s="77" t="s">
        <v>246</v>
      </c>
      <c r="D1055" s="169">
        <v>61.878</v>
      </c>
      <c r="E1055" s="59">
        <f t="shared" ref="E1055" si="522">+IF(D1055&gt;0,D1055*19%,"")</f>
        <v>11.756819999999999</v>
      </c>
      <c r="F1055" s="90">
        <f t="shared" ref="F1055" si="523">+IF(D1055&gt;0,299.53,"")</f>
        <v>299.52999999999997</v>
      </c>
      <c r="G1055" s="65"/>
      <c r="H1055" s="92"/>
      <c r="I1055" s="65"/>
      <c r="J1055" s="119"/>
    </row>
    <row r="1056" spans="1:10" ht="12.6" customHeight="1">
      <c r="A1056" s="170">
        <v>45559</v>
      </c>
      <c r="B1056" s="170">
        <v>45565</v>
      </c>
      <c r="C1056" s="77" t="s">
        <v>246</v>
      </c>
      <c r="D1056" s="169">
        <v>66.52</v>
      </c>
      <c r="E1056" s="59">
        <f t="shared" ref="E1056" si="524">+IF(D1056&gt;0,D1056*19%,"")</f>
        <v>12.6388</v>
      </c>
      <c r="F1056" s="90">
        <f t="shared" ref="F1056" si="525">+IF(D1056&gt;0,299.53,"")</f>
        <v>299.52999999999997</v>
      </c>
      <c r="G1056" s="65"/>
      <c r="H1056" s="92"/>
      <c r="I1056" s="65"/>
      <c r="J1056" s="119"/>
    </row>
    <row r="1057" spans="1:10" ht="12.6" customHeight="1">
      <c r="A1057" s="170">
        <v>45566</v>
      </c>
      <c r="B1057" s="170">
        <v>45572</v>
      </c>
      <c r="C1057" s="77" t="s">
        <v>246</v>
      </c>
      <c r="D1057" s="169">
        <v>66.89</v>
      </c>
      <c r="E1057" s="59">
        <f t="shared" ref="E1057" si="526">+IF(D1057&gt;0,D1057*19%,"")</f>
        <v>12.709099999999999</v>
      </c>
      <c r="F1057" s="90">
        <f t="shared" ref="F1057" si="527">+IF(D1057&gt;0,299.53,"")</f>
        <v>299.52999999999997</v>
      </c>
      <c r="G1057" s="65"/>
      <c r="H1057" s="92"/>
      <c r="I1057" s="65"/>
      <c r="J1057" s="119"/>
    </row>
    <row r="1058" spans="1:10" ht="12.6" customHeight="1">
      <c r="A1058" s="170">
        <v>45573</v>
      </c>
      <c r="B1058" s="170">
        <v>45580</v>
      </c>
      <c r="C1058" s="77" t="s">
        <v>246</v>
      </c>
      <c r="D1058" s="169">
        <v>71.355999999999995</v>
      </c>
      <c r="E1058" s="59">
        <f t="shared" ref="E1058" si="528">+IF(D1058&gt;0,D1058*19%,"")</f>
        <v>13.557639999999999</v>
      </c>
      <c r="F1058" s="90">
        <f t="shared" ref="F1058" si="529">+IF(D1058&gt;0,299.53,"")</f>
        <v>299.52999999999997</v>
      </c>
      <c r="G1058" s="65"/>
      <c r="H1058" s="92"/>
      <c r="I1058" s="65"/>
      <c r="J1058" s="119"/>
    </row>
    <row r="1059" spans="1:10" ht="12.6" customHeight="1">
      <c r="A1059" s="170">
        <v>45581</v>
      </c>
      <c r="B1059" s="170">
        <v>45586</v>
      </c>
      <c r="C1059" s="77" t="s">
        <v>246</v>
      </c>
      <c r="D1059" s="169">
        <v>75.885999999999996</v>
      </c>
      <c r="E1059" s="59">
        <f t="shared" ref="E1059" si="530">+IF(D1059&gt;0,D1059*19%,"")</f>
        <v>14.418339999999999</v>
      </c>
      <c r="F1059" s="90">
        <f t="shared" ref="F1059" si="531">+IF(D1059&gt;0,299.53,"")</f>
        <v>299.52999999999997</v>
      </c>
      <c r="G1059" s="65"/>
      <c r="H1059" s="92"/>
      <c r="I1059" s="65"/>
      <c r="J1059" s="119"/>
    </row>
    <row r="1060" spans="1:10" ht="12.6" customHeight="1">
      <c r="A1060" s="170">
        <v>45587</v>
      </c>
      <c r="B1060" s="170">
        <v>45593</v>
      </c>
      <c r="C1060" s="77" t="s">
        <v>246</v>
      </c>
      <c r="D1060" s="169">
        <v>70.787999999999997</v>
      </c>
      <c r="E1060" s="59">
        <f t="shared" ref="E1060" si="532">+IF(D1060&gt;0,D1060*19%,"")</f>
        <v>13.449719999999999</v>
      </c>
      <c r="F1060" s="90">
        <f t="shared" ref="F1060" si="533">+IF(D1060&gt;0,299.53,"")</f>
        <v>299.52999999999997</v>
      </c>
      <c r="G1060" s="65"/>
      <c r="H1060" s="92"/>
      <c r="I1060" s="65"/>
      <c r="J1060" s="119"/>
    </row>
    <row r="1061" spans="1:10" ht="12.6" customHeight="1">
      <c r="A1061" s="170">
        <v>45594</v>
      </c>
      <c r="B1061" s="170">
        <v>45601</v>
      </c>
      <c r="C1061" s="77" t="s">
        <v>246</v>
      </c>
      <c r="D1061" s="169">
        <v>72.608000000000004</v>
      </c>
      <c r="E1061" s="59">
        <f t="shared" ref="E1061" si="534">+IF(D1061&gt;0,D1061*19%,"")</f>
        <v>13.795520000000002</v>
      </c>
      <c r="F1061" s="90">
        <f t="shared" ref="F1061" si="535">+IF(D1061&gt;0,299.53,"")</f>
        <v>299.52999999999997</v>
      </c>
      <c r="G1061" s="65"/>
      <c r="H1061" s="92"/>
      <c r="I1061" s="65"/>
      <c r="J1061" s="119"/>
    </row>
    <row r="1062" spans="1:10" ht="12.6" customHeight="1">
      <c r="A1062" s="170">
        <v>45602</v>
      </c>
      <c r="B1062" s="170">
        <v>45608</v>
      </c>
      <c r="C1062" s="77" t="s">
        <v>246</v>
      </c>
      <c r="D1062" s="169">
        <v>67.459999999999994</v>
      </c>
      <c r="E1062" s="59">
        <f t="shared" ref="E1062:E1063" si="536">+IF(D1062&gt;0,D1062*19%,"")</f>
        <v>12.817399999999999</v>
      </c>
      <c r="F1062" s="90">
        <f t="shared" ref="F1062:F1063" si="537">+IF(D1062&gt;0,299.53,"")</f>
        <v>299.52999999999997</v>
      </c>
      <c r="G1062" s="65"/>
      <c r="H1062" s="92"/>
      <c r="I1062" s="65"/>
      <c r="J1062" s="119"/>
    </row>
    <row r="1063" spans="1:10" ht="12.6" customHeight="1">
      <c r="A1063" s="170">
        <f>+B1062+1</f>
        <v>45609</v>
      </c>
      <c r="B1063" s="170">
        <f>+A1063+5</f>
        <v>45614</v>
      </c>
      <c r="C1063" s="77" t="s">
        <v>246</v>
      </c>
      <c r="D1063" s="169">
        <v>65.731999999999999</v>
      </c>
      <c r="E1063" s="59">
        <f t="shared" si="536"/>
        <v>12.48908</v>
      </c>
      <c r="F1063" s="90">
        <f t="shared" si="537"/>
        <v>299.52999999999997</v>
      </c>
      <c r="G1063" s="65"/>
      <c r="H1063" s="92"/>
      <c r="I1063" s="65"/>
      <c r="J1063" s="119"/>
    </row>
    <row r="1064" spans="1:10" ht="12.6" customHeight="1">
      <c r="A1064" s="170">
        <v>45615</v>
      </c>
      <c r="B1064" s="170">
        <v>45621</v>
      </c>
      <c r="C1064" s="77" t="s">
        <v>246</v>
      </c>
      <c r="D1064" s="169">
        <v>66.063999999999993</v>
      </c>
      <c r="E1064" s="59">
        <f t="shared" ref="E1064" si="538">+IF(D1064&gt;0,D1064*19%,"")</f>
        <v>12.552159999999999</v>
      </c>
      <c r="F1064" s="90">
        <f t="shared" ref="F1064" si="539">+IF(D1064&gt;0,299.53,"")</f>
        <v>299.52999999999997</v>
      </c>
      <c r="G1064" s="65"/>
      <c r="H1064" s="92"/>
      <c r="I1064" s="65"/>
      <c r="J1064" s="119"/>
    </row>
    <row r="1065" spans="1:10" ht="12.6" customHeight="1">
      <c r="A1065" s="173">
        <v>45622</v>
      </c>
      <c r="B1065" s="173">
        <v>45628</v>
      </c>
      <c r="C1065" s="77" t="s">
        <v>246</v>
      </c>
      <c r="D1065" s="169">
        <v>66.635999999999996</v>
      </c>
      <c r="E1065" s="59">
        <f t="shared" ref="E1065" si="540">+IF(D1065&gt;0,D1065*19%,"")</f>
        <v>12.660839999999999</v>
      </c>
      <c r="F1065" s="90">
        <f t="shared" ref="F1065" si="541">+IF(D1065&gt;0,299.53,"")</f>
        <v>299.52999999999997</v>
      </c>
      <c r="G1065" s="65"/>
      <c r="H1065" s="92"/>
      <c r="I1065" s="65"/>
      <c r="J1065" s="119"/>
    </row>
    <row r="1066" spans="1:10" ht="12.6" customHeight="1">
      <c r="A1066" s="173">
        <v>45629</v>
      </c>
      <c r="B1066" s="173">
        <v>45635</v>
      </c>
      <c r="C1066" s="77" t="s">
        <v>246</v>
      </c>
      <c r="D1066" s="169">
        <v>67.276669999999996</v>
      </c>
      <c r="E1066" s="59">
        <f t="shared" ref="E1066" si="542">+IF(D1066&gt;0,D1066*19%,"")</f>
        <v>12.7825673</v>
      </c>
      <c r="F1066" s="90">
        <f t="shared" ref="F1066" si="543">+IF(D1066&gt;0,299.53,"")</f>
        <v>299.52999999999997</v>
      </c>
      <c r="G1066" s="65"/>
      <c r="H1066" s="92"/>
      <c r="I1066" s="65"/>
      <c r="J1066" s="119"/>
    </row>
    <row r="1067" spans="1:10" ht="12.6" customHeight="1">
      <c r="A1067" s="173">
        <v>45636</v>
      </c>
      <c r="B1067" s="173">
        <v>45642</v>
      </c>
      <c r="C1067" s="77" t="s">
        <v>246</v>
      </c>
      <c r="D1067" s="169">
        <v>66.709999999999994</v>
      </c>
      <c r="E1067" s="59">
        <f t="shared" ref="E1067" si="544">+IF(D1067&gt;0,D1067*19%,"")</f>
        <v>12.674899999999999</v>
      </c>
      <c r="F1067" s="90">
        <f t="shared" ref="F1067" si="545">+IF(D1067&gt;0,299.53,"")</f>
        <v>299.52999999999997</v>
      </c>
      <c r="G1067" s="65"/>
      <c r="H1067" s="92"/>
      <c r="I1067" s="65"/>
      <c r="J1067" s="119"/>
    </row>
    <row r="1068" spans="1:10" ht="12.6" customHeight="1">
      <c r="A1068" s="173">
        <v>45643</v>
      </c>
      <c r="B1068" s="173">
        <v>45649</v>
      </c>
      <c r="C1068" s="77" t="s">
        <v>246</v>
      </c>
      <c r="D1068" s="169">
        <v>68.456000000000003</v>
      </c>
      <c r="E1068" s="59">
        <f t="shared" ref="E1068" si="546">+IF(D1068&gt;0,D1068*19%,"")</f>
        <v>13.006640000000001</v>
      </c>
      <c r="F1068" s="90">
        <f t="shared" ref="F1068" si="547">+IF(D1068&gt;0,299.53,"")</f>
        <v>299.52999999999997</v>
      </c>
      <c r="G1068" s="65"/>
      <c r="H1068" s="92"/>
      <c r="I1068" s="65"/>
      <c r="J1068" s="119"/>
    </row>
    <row r="1069" spans="1:10" ht="12.6" customHeight="1">
      <c r="A1069" s="173">
        <v>45650</v>
      </c>
      <c r="B1069" s="173">
        <v>45656</v>
      </c>
      <c r="C1069" s="77" t="s">
        <v>246</v>
      </c>
      <c r="D1069" s="169">
        <v>68.721999999999994</v>
      </c>
      <c r="E1069" s="59">
        <f t="shared" ref="E1069" si="548">+IF(D1069&gt;0,D1069*19%,"")</f>
        <v>13.057179999999999</v>
      </c>
      <c r="F1069" s="90">
        <f t="shared" ref="F1069" si="549">+IF(D1069&gt;0,299.53,"")</f>
        <v>299.52999999999997</v>
      </c>
      <c r="G1069" s="65"/>
      <c r="H1069" s="92"/>
      <c r="I1069" s="65"/>
      <c r="J1069" s="119"/>
    </row>
    <row r="1070" spans="1:10" ht="12.6" customHeight="1">
      <c r="A1070" s="173">
        <v>45657</v>
      </c>
      <c r="B1070" s="173">
        <v>45664</v>
      </c>
      <c r="C1070" s="77" t="s">
        <v>246</v>
      </c>
      <c r="D1070" s="169">
        <v>68.484999999999999</v>
      </c>
      <c r="E1070" s="59">
        <f t="shared" ref="E1070" si="550">+IF(D1070&gt;0,D1070*19%,"")</f>
        <v>13.01215</v>
      </c>
      <c r="F1070" s="90">
        <f t="shared" ref="F1070" si="551">+IF(D1070&gt;0,299.53,"")</f>
        <v>299.52999999999997</v>
      </c>
      <c r="G1070" s="65"/>
      <c r="H1070" s="92"/>
      <c r="I1070" s="65"/>
      <c r="J1070" s="119"/>
    </row>
    <row r="1071" spans="1:10" ht="12.6" customHeight="1">
      <c r="A1071" s="173">
        <f t="shared" ref="A1071:A1078" si="552">+B1070+1</f>
        <v>45665</v>
      </c>
      <c r="B1071" s="173">
        <f>+A1071+5</f>
        <v>45670</v>
      </c>
      <c r="C1071" s="77" t="s">
        <v>246</v>
      </c>
      <c r="D1071" s="169">
        <v>68.680000000000007</v>
      </c>
      <c r="E1071" s="59">
        <f t="shared" ref="E1071:E1079" si="553">+IF(D1071&gt;0,D1071*19%,"")</f>
        <v>13.049200000000001</v>
      </c>
      <c r="F1071" s="90">
        <f t="shared" ref="F1071:F1074" si="554">+IF(D1071&gt;0,299.53,"")</f>
        <v>299.52999999999997</v>
      </c>
      <c r="G1071" s="65"/>
      <c r="H1071" s="92"/>
      <c r="I1071" s="65"/>
      <c r="J1071" s="119"/>
    </row>
    <row r="1072" spans="1:10" ht="12.6" customHeight="1">
      <c r="A1072" s="173">
        <f t="shared" si="552"/>
        <v>45671</v>
      </c>
      <c r="B1072" s="173">
        <f>+A1072+6</f>
        <v>45677</v>
      </c>
      <c r="C1072" s="77" t="s">
        <v>246</v>
      </c>
      <c r="D1072" s="169">
        <v>70.396000000000001</v>
      </c>
      <c r="E1072" s="59">
        <f t="shared" si="553"/>
        <v>13.37524</v>
      </c>
      <c r="F1072" s="90">
        <f t="shared" si="554"/>
        <v>299.52999999999997</v>
      </c>
      <c r="G1072" s="65"/>
      <c r="H1072" s="92"/>
      <c r="I1072" s="65"/>
      <c r="J1072" s="119"/>
    </row>
    <row r="1073" spans="1:10" ht="12.6" customHeight="1">
      <c r="A1073" s="173">
        <f t="shared" si="552"/>
        <v>45678</v>
      </c>
      <c r="B1073" s="173">
        <f>+A1073+6</f>
        <v>45684</v>
      </c>
      <c r="C1073" s="77" t="s">
        <v>246</v>
      </c>
      <c r="D1073" s="169">
        <v>73.418000000000006</v>
      </c>
      <c r="E1073" s="59">
        <f t="shared" si="553"/>
        <v>13.949420000000002</v>
      </c>
      <c r="F1073" s="90">
        <f t="shared" si="554"/>
        <v>299.52999999999997</v>
      </c>
      <c r="G1073" s="65"/>
      <c r="H1073" s="92"/>
      <c r="I1073" s="65"/>
      <c r="J1073" s="119"/>
    </row>
    <row r="1074" spans="1:10" ht="12.6" customHeight="1">
      <c r="A1074" s="173">
        <f t="shared" si="552"/>
        <v>45685</v>
      </c>
      <c r="B1074" s="173">
        <f>+A1074+3</f>
        <v>45688</v>
      </c>
      <c r="C1074" s="77" t="s">
        <v>246</v>
      </c>
      <c r="D1074" s="169">
        <v>72.487499999999997</v>
      </c>
      <c r="E1074" s="59">
        <f t="shared" si="553"/>
        <v>13.772625</v>
      </c>
      <c r="F1074" s="90">
        <f t="shared" si="554"/>
        <v>299.52999999999997</v>
      </c>
      <c r="G1074" s="65"/>
      <c r="H1074" s="92"/>
      <c r="I1074" s="65"/>
      <c r="J1074" s="119"/>
    </row>
    <row r="1075" spans="1:10" ht="12.6" customHeight="1">
      <c r="A1075" s="173">
        <f t="shared" si="552"/>
        <v>45689</v>
      </c>
      <c r="B1075" s="173">
        <f>+A1075+2</f>
        <v>45691</v>
      </c>
      <c r="C1075" s="77" t="s">
        <v>246</v>
      </c>
      <c r="D1075" s="169">
        <v>72.487499999999997</v>
      </c>
      <c r="E1075" s="59">
        <f t="shared" si="553"/>
        <v>13.772625</v>
      </c>
      <c r="F1075" s="91">
        <f>+IF(D1075&gt;0,318.1,"")</f>
        <v>318.10000000000002</v>
      </c>
      <c r="G1075" s="65"/>
      <c r="H1075" s="92"/>
      <c r="I1075" s="65"/>
      <c r="J1075" s="119"/>
    </row>
    <row r="1076" spans="1:10" ht="12.6" customHeight="1">
      <c r="A1076" s="173">
        <f t="shared" si="552"/>
        <v>45692</v>
      </c>
      <c r="B1076" s="173">
        <f t="shared" ref="B1076:B1081" si="555">+A1076+6</f>
        <v>45698</v>
      </c>
      <c r="C1076" s="77" t="s">
        <v>246</v>
      </c>
      <c r="D1076" s="169">
        <v>69.457999999999998</v>
      </c>
      <c r="E1076" s="59">
        <f t="shared" si="553"/>
        <v>13.19702</v>
      </c>
      <c r="F1076" s="91">
        <f t="shared" ref="F1076:F1079" si="556">+IF(D1076&gt;0,318.1,"")</f>
        <v>318.10000000000002</v>
      </c>
      <c r="G1076" s="65"/>
      <c r="H1076" s="92"/>
      <c r="I1076" s="65"/>
      <c r="J1076" s="119"/>
    </row>
    <row r="1077" spans="1:10" ht="12.6" customHeight="1">
      <c r="A1077" s="173">
        <f t="shared" si="552"/>
        <v>45699</v>
      </c>
      <c r="B1077" s="173">
        <f t="shared" si="555"/>
        <v>45705</v>
      </c>
      <c r="C1077" s="77" t="s">
        <v>246</v>
      </c>
      <c r="D1077" s="169">
        <v>69.811999999999998</v>
      </c>
      <c r="E1077" s="59">
        <f t="shared" si="553"/>
        <v>13.264279999999999</v>
      </c>
      <c r="F1077" s="91">
        <f t="shared" si="556"/>
        <v>318.10000000000002</v>
      </c>
      <c r="G1077" s="65"/>
      <c r="H1077" s="92"/>
      <c r="I1077" s="65"/>
      <c r="J1077" s="119"/>
    </row>
    <row r="1078" spans="1:10" ht="12.6" customHeight="1">
      <c r="A1078" s="173">
        <f t="shared" si="552"/>
        <v>45706</v>
      </c>
      <c r="B1078" s="173">
        <f t="shared" si="555"/>
        <v>45712</v>
      </c>
      <c r="C1078" s="77" t="s">
        <v>246</v>
      </c>
      <c r="D1078" s="169">
        <v>70.47</v>
      </c>
      <c r="E1078" s="59">
        <f t="shared" si="553"/>
        <v>13.3893</v>
      </c>
      <c r="F1078" s="91">
        <f t="shared" si="556"/>
        <v>318.10000000000002</v>
      </c>
      <c r="G1078" s="65"/>
      <c r="H1078" s="92"/>
      <c r="I1078" s="65"/>
      <c r="J1078" s="119"/>
    </row>
    <row r="1079" spans="1:10" ht="12.6" customHeight="1">
      <c r="A1079" s="173">
        <f t="shared" ref="A1079:A1085" si="557">+B1078+1</f>
        <v>45713</v>
      </c>
      <c r="B1079" s="173">
        <f t="shared" si="555"/>
        <v>45719</v>
      </c>
      <c r="C1079" s="77" t="s">
        <v>246</v>
      </c>
      <c r="D1079" s="169">
        <v>69.897499999999994</v>
      </c>
      <c r="E1079" s="59">
        <f t="shared" si="553"/>
        <v>13.280524999999999</v>
      </c>
      <c r="F1079" s="91">
        <f t="shared" si="556"/>
        <v>318.10000000000002</v>
      </c>
      <c r="G1079" s="65"/>
      <c r="H1079" s="92"/>
      <c r="I1079" s="65"/>
      <c r="J1079" s="119"/>
    </row>
    <row r="1080" spans="1:10" ht="12.6" customHeight="1">
      <c r="A1080" s="173">
        <f t="shared" si="557"/>
        <v>45720</v>
      </c>
      <c r="B1080" s="173">
        <f t="shared" si="555"/>
        <v>45726</v>
      </c>
      <c r="C1080" s="77" t="s">
        <v>246</v>
      </c>
      <c r="D1080" s="169">
        <v>68.486000000000004</v>
      </c>
      <c r="E1080" s="59">
        <f t="shared" ref="E1080" si="558">+IF(D1080&gt;0,D1080*19%,"")</f>
        <v>13.012340000000002</v>
      </c>
      <c r="F1080" s="91">
        <f t="shared" ref="F1080" si="559">+IF(D1080&gt;0,318.1,"")</f>
        <v>318.10000000000002</v>
      </c>
      <c r="G1080" s="65"/>
      <c r="H1080" s="92"/>
      <c r="I1080" s="65"/>
      <c r="J1080" s="119"/>
    </row>
    <row r="1081" spans="1:10" ht="12.6" customHeight="1">
      <c r="A1081" s="173">
        <f t="shared" si="557"/>
        <v>45727</v>
      </c>
      <c r="B1081" s="173">
        <f t="shared" si="555"/>
        <v>45733</v>
      </c>
      <c r="C1081" s="77" t="s">
        <v>246</v>
      </c>
      <c r="D1081" s="169">
        <v>64.486000000000004</v>
      </c>
      <c r="E1081" s="59">
        <f t="shared" ref="E1081" si="560">+IF(D1081&gt;0,D1081*19%,"")</f>
        <v>12.25234</v>
      </c>
      <c r="F1081" s="91">
        <f t="shared" ref="F1081" si="561">+IF(D1081&gt;0,318.1,"")</f>
        <v>318.10000000000002</v>
      </c>
      <c r="G1081" s="65"/>
      <c r="H1081" s="92"/>
      <c r="I1081" s="65"/>
      <c r="J1081" s="119"/>
    </row>
    <row r="1082" spans="1:10" ht="12.6" customHeight="1">
      <c r="A1082" s="173">
        <f t="shared" si="557"/>
        <v>45734</v>
      </c>
      <c r="B1082" s="173">
        <f>+A1082+7</f>
        <v>45741</v>
      </c>
      <c r="C1082" s="77" t="s">
        <v>246</v>
      </c>
      <c r="D1082" s="182">
        <v>64.19</v>
      </c>
      <c r="E1082" s="59">
        <f t="shared" ref="E1082" si="562">+IF(D1082&gt;0,D1082*19%,"")</f>
        <v>12.196099999999999</v>
      </c>
      <c r="F1082" s="91">
        <f t="shared" ref="F1082" si="563">+IF(D1082&gt;0,318.1,"")</f>
        <v>318.10000000000002</v>
      </c>
      <c r="G1082" s="65"/>
      <c r="H1082" s="92"/>
      <c r="I1082" s="65"/>
      <c r="J1082" s="119"/>
    </row>
    <row r="1083" spans="1:10" ht="12.6" customHeight="1">
      <c r="A1083" s="173">
        <f t="shared" si="557"/>
        <v>45742</v>
      </c>
      <c r="B1083" s="173">
        <f>+A1083+5</f>
        <v>45747</v>
      </c>
      <c r="C1083" s="77" t="s">
        <v>246</v>
      </c>
      <c r="D1083" s="182">
        <v>65.977999999999994</v>
      </c>
      <c r="E1083" s="59">
        <f t="shared" ref="E1083" si="564">+IF(D1083&gt;0,D1083*19%,"")</f>
        <v>12.535819999999999</v>
      </c>
      <c r="F1083" s="91">
        <f t="shared" ref="F1083" si="565">+IF(D1083&gt;0,318.1,"")</f>
        <v>318.10000000000002</v>
      </c>
      <c r="G1083" s="65"/>
      <c r="H1083" s="92"/>
      <c r="I1083" s="65"/>
      <c r="J1083" s="119"/>
    </row>
    <row r="1084" spans="1:10" ht="12.6" customHeight="1">
      <c r="A1084" s="175">
        <f t="shared" si="557"/>
        <v>45748</v>
      </c>
      <c r="B1084" s="175">
        <f>+A1084+6</f>
        <v>45754</v>
      </c>
      <c r="C1084" s="176" t="s">
        <v>246</v>
      </c>
      <c r="D1084" s="182">
        <v>67.256</v>
      </c>
      <c r="E1084" s="184">
        <f t="shared" ref="E1084:E1086" si="566">+IF(D1084&gt;0,D1084*19%,"")</f>
        <v>12.778639999999999</v>
      </c>
      <c r="F1084" s="185">
        <f t="shared" ref="F1084:F1086" si="567">+IF(D1084&gt;0,318.1,"")</f>
        <v>318.10000000000002</v>
      </c>
      <c r="G1084" s="65"/>
      <c r="H1084" s="92"/>
      <c r="I1084" s="65"/>
      <c r="J1084" s="119"/>
    </row>
    <row r="1085" spans="1:10" ht="12.6" customHeight="1">
      <c r="A1085" s="175">
        <f t="shared" si="557"/>
        <v>45755</v>
      </c>
      <c r="B1085" s="175">
        <f>+A1085+6</f>
        <v>45761</v>
      </c>
      <c r="C1085" s="176" t="s">
        <v>246</v>
      </c>
      <c r="D1085" s="182">
        <v>67.578000000000003</v>
      </c>
      <c r="E1085" s="184">
        <f t="shared" ref="E1085" si="568">+IF(D1085&gt;0,D1085*19%,"")</f>
        <v>12.839820000000001</v>
      </c>
      <c r="F1085" s="185">
        <f t="shared" ref="F1085" si="569">+IF(D1085&gt;0,318.1,"")</f>
        <v>318.10000000000002</v>
      </c>
      <c r="G1085" s="65"/>
      <c r="H1085" s="92"/>
      <c r="I1085" s="65"/>
      <c r="J1085" s="119"/>
    </row>
    <row r="1086" spans="1:10" ht="12.6" customHeight="1">
      <c r="A1086" s="175">
        <f t="shared" ref="A1086" si="570">+B1085+1</f>
        <v>45762</v>
      </c>
      <c r="B1086" s="175">
        <f>+A1086+6</f>
        <v>45768</v>
      </c>
      <c r="C1086" s="176" t="s">
        <v>246</v>
      </c>
      <c r="D1086" s="169">
        <v>60.32</v>
      </c>
      <c r="E1086" s="59">
        <f t="shared" si="566"/>
        <v>11.460800000000001</v>
      </c>
      <c r="F1086" s="91">
        <f t="shared" si="567"/>
        <v>318.10000000000002</v>
      </c>
      <c r="G1086" s="65"/>
      <c r="H1086" s="92"/>
      <c r="I1086" s="65"/>
      <c r="J1086" s="119"/>
    </row>
    <row r="1087" spans="1:10" ht="12.6" customHeight="1">
      <c r="A1087" s="175">
        <f t="shared" ref="A1087" si="571">+B1086+1</f>
        <v>45769</v>
      </c>
      <c r="B1087" s="175">
        <f>+A1087+6</f>
        <v>45775</v>
      </c>
      <c r="C1087" s="176" t="s">
        <v>246</v>
      </c>
      <c r="D1087" s="169">
        <v>61.61</v>
      </c>
      <c r="E1087" s="59">
        <f t="shared" ref="E1087:E1088" si="572">+IF(D1087&gt;0,D1087*19%,"")</f>
        <v>11.7059</v>
      </c>
      <c r="F1087" s="91">
        <f t="shared" ref="F1087:F1088" si="573">+IF(D1087&gt;0,318.1,"")</f>
        <v>318.10000000000002</v>
      </c>
      <c r="G1087" s="65"/>
      <c r="H1087" s="92"/>
      <c r="I1087" s="65"/>
      <c r="J1087" s="119"/>
    </row>
    <row r="1088" spans="1:10" ht="12.6" customHeight="1">
      <c r="A1088" s="175">
        <f t="shared" ref="A1088" si="574">+B1087+1</f>
        <v>45776</v>
      </c>
      <c r="B1088" s="175">
        <f>+A1088+6</f>
        <v>45782</v>
      </c>
      <c r="C1088" s="176" t="s">
        <v>246</v>
      </c>
      <c r="D1088" s="169">
        <v>62.735999999999997</v>
      </c>
      <c r="E1088" s="59">
        <f t="shared" si="572"/>
        <v>11.919839999999999</v>
      </c>
      <c r="F1088" s="91">
        <f t="shared" si="573"/>
        <v>318.10000000000002</v>
      </c>
      <c r="G1088" s="65"/>
      <c r="H1088" s="92"/>
      <c r="I1088" s="65"/>
      <c r="J1088" s="119"/>
    </row>
    <row r="1089" spans="1:10" ht="12.6" customHeight="1">
      <c r="A1089" s="175">
        <f t="shared" ref="A1089" si="575">+B1088+1</f>
        <v>45783</v>
      </c>
      <c r="B1089" s="175">
        <f>+A1089+6</f>
        <v>45789</v>
      </c>
      <c r="C1089" s="176" t="s">
        <v>246</v>
      </c>
      <c r="D1089" s="169">
        <v>59.573999999999998</v>
      </c>
      <c r="E1089" s="59">
        <f t="shared" ref="E1089" si="576">+IF(D1089&gt;0,D1089*19%,"")</f>
        <v>11.31906</v>
      </c>
      <c r="F1089" s="91">
        <f t="shared" ref="F1089" si="577">+IF(D1089&gt;0,318.1,"")</f>
        <v>318.10000000000002</v>
      </c>
      <c r="G1089" s="65"/>
      <c r="H1089" s="92"/>
      <c r="I1089" s="65"/>
      <c r="J1089" s="119"/>
    </row>
    <row r="1090" spans="1:10" ht="12.6" customHeight="1">
      <c r="A1090" s="181"/>
      <c r="B1090" s="181"/>
      <c r="C1090" s="116"/>
      <c r="D1090" s="182"/>
      <c r="E1090" s="65"/>
      <c r="F1090" s="92"/>
      <c r="G1090" s="65"/>
      <c r="H1090" s="92"/>
      <c r="I1090" s="65"/>
      <c r="J1090" s="119"/>
    </row>
    <row r="1091" spans="1:10" ht="12.6" customHeight="1">
      <c r="A1091" s="54" t="s">
        <v>191</v>
      </c>
    </row>
    <row r="1092" spans="1:10" ht="12.6" customHeight="1">
      <c r="A1092" s="67" t="s">
        <v>180</v>
      </c>
      <c r="B1092" s="67"/>
      <c r="C1092" s="67"/>
      <c r="D1092" s="67"/>
      <c r="E1092" s="67"/>
      <c r="F1092" s="67"/>
      <c r="G1092" s="67"/>
      <c r="H1092" s="67"/>
      <c r="I1092" s="67"/>
    </row>
    <row r="1093" spans="1:10" ht="12.6" customHeight="1">
      <c r="A1093" s="67" t="s">
        <v>163</v>
      </c>
    </row>
    <row r="1094" spans="1:10" ht="12.6" customHeight="1">
      <c r="A1094" s="54" t="s">
        <v>167</v>
      </c>
    </row>
    <row r="1095" spans="1:10">
      <c r="A1095" s="150"/>
      <c r="B1095" s="146"/>
      <c r="C1095" s="146"/>
      <c r="D1095" s="146"/>
    </row>
    <row r="1096" spans="1:10">
      <c r="B1096" s="146"/>
      <c r="C1096" s="146"/>
      <c r="D1096" s="146"/>
    </row>
    <row r="1097" spans="1:10">
      <c r="A1097" s="203"/>
      <c r="B1097" s="203"/>
      <c r="C1097" s="203"/>
      <c r="D1097" s="203"/>
      <c r="E1097" s="203"/>
      <c r="F1097" s="203"/>
      <c r="G1097" s="203"/>
      <c r="H1097" s="203"/>
    </row>
    <row r="1099" spans="1:10">
      <c r="E1099" s="54" t="s">
        <v>0</v>
      </c>
    </row>
  </sheetData>
  <sheetProtection algorithmName="SHA-512" hashValue="X0BIS/VS70/MaE1UXMeb46Kdi1dfbw0yKmlDwZGiIq2Jj9lZB1AZaeSBEBlXYHzUOUF0EyTL6p8j/+x4vH9Ixg==" saltValue="Ki5ueYFWCRpWQRWHjr7ILQ==" spinCount="100000" sheet="1" formatCells="0" formatColumns="0" formatRows="0" insertColumns="0" insertRows="0" insertHyperlinks="0" deleteColumns="0" deleteRows="0" sort="0" autoFilter="0" pivotTables="0"/>
  <mergeCells count="4">
    <mergeCell ref="A8:B10"/>
    <mergeCell ref="A6:I6"/>
    <mergeCell ref="D9:G9"/>
    <mergeCell ref="A1097:H1097"/>
  </mergeCells>
  <conditionalFormatting sqref="D1034:D1090">
    <cfRule type="cellIs" dxfId="18" priority="1" stopIfTrue="1" operator="equal">
      <formula>0</formula>
    </cfRule>
  </conditionalFormatting>
  <conditionalFormatting sqref="D11:E1017">
    <cfRule type="cellIs" dxfId="17" priority="3" stopIfTrue="1" operator="equal">
      <formula>0</formula>
    </cfRule>
  </conditionalFormatting>
  <conditionalFormatting sqref="E1016:E1023 D1018:D1023 D1024:E1033 G11:G1090 I11:I1090 E1032:E1090">
    <cfRule type="cellIs" dxfId="16" priority="2" stopIfTrue="1" operator="equal">
      <formula>0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/>
  <dimension ref="A1:T669"/>
  <sheetViews>
    <sheetView showGridLines="0" tabSelected="1" zoomScale="85" zoomScaleNormal="85" workbookViewId="0">
      <pane xSplit="2" ySplit="9" topLeftCell="C643" activePane="bottomRight" state="frozen"/>
      <selection activeCell="B1" activeCellId="1" sqref="A1:A65536 B1:B65536"/>
      <selection pane="topRight" activeCell="B1" activeCellId="1" sqref="A1:A65536 B1:B65536"/>
      <selection pane="bottomLeft" activeCell="B1" activeCellId="1" sqref="A1:A65536 B1:B65536"/>
      <selection pane="bottomRight" activeCell="H655" sqref="H655"/>
    </sheetView>
  </sheetViews>
  <sheetFormatPr baseColWidth="10" defaultColWidth="11.28515625" defaultRowHeight="14.25"/>
  <cols>
    <col min="1" max="1" width="33.140625" style="111" customWidth="1"/>
    <col min="2" max="2" width="30.5703125" style="111" customWidth="1"/>
    <col min="3" max="3" width="35.85546875" style="111" customWidth="1"/>
    <col min="4" max="4" width="16" style="111" customWidth="1"/>
    <col min="5" max="6" width="13.28515625" style="111" customWidth="1"/>
    <col min="7" max="7" width="1.85546875" style="111" customWidth="1"/>
    <col min="8" max="8" width="41" style="111" customWidth="1"/>
    <col min="9" max="9" width="16" style="111" customWidth="1"/>
    <col min="10" max="10" width="13.85546875" style="111" customWidth="1"/>
    <col min="11" max="11" width="13.28515625" style="111" customWidth="1"/>
    <col min="12" max="12" width="1.28515625" style="111" customWidth="1"/>
    <col min="13" max="13" width="12.28515625" style="111" bestFit="1" customWidth="1"/>
    <col min="14" max="15" width="11.28515625" style="111"/>
    <col min="16" max="17" width="12.7109375" style="111" bestFit="1" customWidth="1"/>
    <col min="18" max="16384" width="11.28515625" style="111"/>
  </cols>
  <sheetData>
    <row r="1" spans="1:13" s="102" customFormat="1"/>
    <row r="2" spans="1:13" s="102" customFormat="1" ht="18">
      <c r="A2" s="103"/>
      <c r="B2" s="103"/>
      <c r="C2" s="103"/>
      <c r="H2" s="103"/>
    </row>
    <row r="3" spans="1:13" s="102" customFormat="1" ht="18">
      <c r="A3" s="103"/>
      <c r="B3" s="103"/>
      <c r="C3" s="103"/>
      <c r="D3" s="104"/>
      <c r="E3" s="104"/>
      <c r="F3" s="104"/>
      <c r="G3" s="104"/>
      <c r="H3" s="103"/>
      <c r="I3" s="104"/>
      <c r="J3" s="104"/>
      <c r="K3" s="104"/>
    </row>
    <row r="4" spans="1:13" s="102" customFormat="1" ht="18" hidden="1">
      <c r="A4" s="105" t="s">
        <v>0</v>
      </c>
      <c r="B4" s="105"/>
      <c r="C4" s="105"/>
      <c r="D4" s="104"/>
      <c r="E4" s="104"/>
      <c r="F4" s="104"/>
      <c r="G4" s="104"/>
      <c r="H4" s="105"/>
      <c r="I4" s="104"/>
      <c r="J4" s="104"/>
      <c r="K4" s="104"/>
    </row>
    <row r="5" spans="1:13" s="102" customFormat="1" ht="9" customHeight="1">
      <c r="A5" s="105"/>
      <c r="B5" s="105"/>
      <c r="C5" s="105"/>
      <c r="D5" s="104"/>
      <c r="E5" s="104"/>
      <c r="F5" s="104"/>
      <c r="G5" s="104"/>
      <c r="H5" s="105"/>
      <c r="I5" s="104"/>
      <c r="J5" s="104"/>
      <c r="K5" s="104"/>
    </row>
    <row r="6" spans="1:13" s="102" customFormat="1" ht="19.5" customHeight="1">
      <c r="A6" s="204" t="s">
        <v>173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13" s="102" customFormat="1" ht="15.75">
      <c r="A7" s="9"/>
      <c r="B7" s="9"/>
      <c r="C7" s="206" t="s">
        <v>192</v>
      </c>
      <c r="D7" s="207"/>
      <c r="E7" s="207"/>
      <c r="F7" s="208"/>
      <c r="G7" s="104"/>
      <c r="H7" s="206" t="s">
        <v>193</v>
      </c>
      <c r="I7" s="207"/>
      <c r="J7" s="207"/>
      <c r="K7" s="208"/>
    </row>
    <row r="8" spans="1:13" s="102" customFormat="1" ht="49.9" customHeight="1">
      <c r="A8" s="194" t="s">
        <v>8</v>
      </c>
      <c r="B8" s="194"/>
      <c r="C8" s="27" t="s">
        <v>105</v>
      </c>
      <c r="D8" s="10" t="s">
        <v>72</v>
      </c>
      <c r="E8" s="10" t="s">
        <v>156</v>
      </c>
      <c r="F8" s="10" t="s">
        <v>162</v>
      </c>
      <c r="G8" s="106"/>
      <c r="H8" s="27" t="s">
        <v>105</v>
      </c>
      <c r="I8" s="10" t="s">
        <v>72</v>
      </c>
      <c r="J8" s="10" t="s">
        <v>156</v>
      </c>
      <c r="K8" s="10" t="s">
        <v>162</v>
      </c>
      <c r="L8" s="107"/>
    </row>
    <row r="9" spans="1:13" s="102" customFormat="1" ht="33.75" customHeight="1">
      <c r="A9" s="194"/>
      <c r="B9" s="194"/>
      <c r="C9" s="27"/>
      <c r="D9" s="10" t="s">
        <v>118</v>
      </c>
      <c r="E9" s="10" t="s">
        <v>118</v>
      </c>
      <c r="F9" s="10" t="s">
        <v>9</v>
      </c>
      <c r="G9" s="106"/>
      <c r="H9" s="27"/>
      <c r="I9" s="10" t="s">
        <v>242</v>
      </c>
      <c r="J9" s="10" t="s">
        <v>242</v>
      </c>
      <c r="K9" s="10" t="s">
        <v>9</v>
      </c>
      <c r="L9" s="107"/>
    </row>
    <row r="10" spans="1:13" ht="28.5">
      <c r="A10" s="170">
        <v>42804</v>
      </c>
      <c r="B10" s="170">
        <v>42807</v>
      </c>
      <c r="C10" s="77" t="s">
        <v>166</v>
      </c>
      <c r="D10" s="108">
        <v>149636.79</v>
      </c>
      <c r="E10" s="109">
        <f t="shared" ref="E10:E15" si="0">+D10*19%</f>
        <v>28430.990100000003</v>
      </c>
      <c r="F10" s="109">
        <v>177</v>
      </c>
      <c r="G10" s="110"/>
      <c r="H10" s="77"/>
      <c r="I10" s="108"/>
      <c r="J10" s="109"/>
      <c r="K10" s="109"/>
    </row>
    <row r="11" spans="1:13" ht="28.5">
      <c r="A11" s="170">
        <f t="shared" ref="A11:A16" si="1">+B10+1</f>
        <v>42808</v>
      </c>
      <c r="B11" s="170">
        <v>42810</v>
      </c>
      <c r="C11" s="77" t="s">
        <v>166</v>
      </c>
      <c r="D11" s="108">
        <v>144546.73000000001</v>
      </c>
      <c r="E11" s="109">
        <f t="shared" si="0"/>
        <v>27463.878700000001</v>
      </c>
      <c r="F11" s="109">
        <v>177</v>
      </c>
      <c r="G11" s="110"/>
      <c r="H11" s="77"/>
      <c r="I11" s="108"/>
      <c r="J11" s="109"/>
      <c r="K11" s="109"/>
    </row>
    <row r="12" spans="1:13" ht="28.5">
      <c r="A12" s="170">
        <f t="shared" si="1"/>
        <v>42811</v>
      </c>
      <c r="B12" s="170">
        <v>42815</v>
      </c>
      <c r="C12" s="77" t="s">
        <v>166</v>
      </c>
      <c r="D12" s="108">
        <v>144388.06</v>
      </c>
      <c r="E12" s="109">
        <f t="shared" si="0"/>
        <v>27433.731400000001</v>
      </c>
      <c r="F12" s="109">
        <v>177</v>
      </c>
      <c r="G12" s="110"/>
      <c r="H12" s="77"/>
      <c r="I12" s="108"/>
      <c r="J12" s="109"/>
      <c r="K12" s="109"/>
    </row>
    <row r="13" spans="1:13" ht="28.5">
      <c r="A13" s="170">
        <f t="shared" si="1"/>
        <v>42816</v>
      </c>
      <c r="B13" s="170">
        <v>42817</v>
      </c>
      <c r="C13" s="77" t="s">
        <v>166</v>
      </c>
      <c r="D13" s="108">
        <v>141103.92000000001</v>
      </c>
      <c r="E13" s="109">
        <f t="shared" si="0"/>
        <v>26809.744800000004</v>
      </c>
      <c r="F13" s="109">
        <v>177</v>
      </c>
      <c r="G13" s="110"/>
      <c r="H13" s="77"/>
      <c r="I13" s="108"/>
      <c r="J13" s="109"/>
      <c r="K13" s="109"/>
    </row>
    <row r="14" spans="1:13" ht="28.5">
      <c r="A14" s="170">
        <f t="shared" si="1"/>
        <v>42818</v>
      </c>
      <c r="B14" s="170">
        <v>42821</v>
      </c>
      <c r="C14" s="77" t="s">
        <v>166</v>
      </c>
      <c r="D14" s="108">
        <v>135267.01</v>
      </c>
      <c r="E14" s="109">
        <f t="shared" si="0"/>
        <v>25700.731900000002</v>
      </c>
      <c r="F14" s="109">
        <v>177</v>
      </c>
      <c r="G14" s="110"/>
      <c r="H14" s="77"/>
      <c r="I14" s="108"/>
      <c r="J14" s="109"/>
      <c r="K14" s="109"/>
    </row>
    <row r="15" spans="1:13" ht="28.5">
      <c r="A15" s="170">
        <f t="shared" si="1"/>
        <v>42822</v>
      </c>
      <c r="B15" s="170">
        <v>42824</v>
      </c>
      <c r="C15" s="77" t="s">
        <v>166</v>
      </c>
      <c r="D15" s="108">
        <v>138827.15</v>
      </c>
      <c r="E15" s="109">
        <f t="shared" si="0"/>
        <v>26377.158499999998</v>
      </c>
      <c r="F15" s="109">
        <v>177</v>
      </c>
      <c r="G15" s="110"/>
      <c r="H15" s="77"/>
      <c r="I15" s="108"/>
      <c r="J15" s="109"/>
      <c r="K15" s="109"/>
    </row>
    <row r="16" spans="1:13" ht="28.5">
      <c r="A16" s="170">
        <f t="shared" si="1"/>
        <v>42825</v>
      </c>
      <c r="B16" s="170">
        <v>42825</v>
      </c>
      <c r="C16" s="77" t="s">
        <v>166</v>
      </c>
      <c r="D16" s="108">
        <v>146202.28</v>
      </c>
      <c r="E16" s="109">
        <f t="shared" ref="E16:E21" si="2">+D16*19%</f>
        <v>27778.433199999999</v>
      </c>
      <c r="F16" s="109">
        <v>177</v>
      </c>
      <c r="G16" s="110"/>
      <c r="H16" s="77"/>
      <c r="I16" s="108"/>
      <c r="J16" s="109"/>
      <c r="K16" s="109"/>
    </row>
    <row r="17" spans="1:11" ht="28.5">
      <c r="A17" s="170">
        <f t="shared" ref="A17:A23" si="3">+B16+1</f>
        <v>42826</v>
      </c>
      <c r="B17" s="170">
        <v>42828</v>
      </c>
      <c r="C17" s="77" t="s">
        <v>166</v>
      </c>
      <c r="D17" s="108">
        <v>146151.14000000001</v>
      </c>
      <c r="E17" s="109">
        <f t="shared" si="2"/>
        <v>27768.716600000003</v>
      </c>
      <c r="F17" s="109">
        <v>177</v>
      </c>
      <c r="G17" s="110"/>
      <c r="H17" s="77"/>
      <c r="I17" s="108"/>
      <c r="J17" s="109"/>
      <c r="K17" s="109"/>
    </row>
    <row r="18" spans="1:11" ht="28.5">
      <c r="A18" s="170">
        <f t="shared" si="3"/>
        <v>42829</v>
      </c>
      <c r="B18" s="170">
        <v>42831</v>
      </c>
      <c r="C18" s="77" t="s">
        <v>166</v>
      </c>
      <c r="D18" s="108">
        <v>145043.70000000001</v>
      </c>
      <c r="E18" s="109">
        <f t="shared" si="2"/>
        <v>27558.303000000004</v>
      </c>
      <c r="F18" s="109">
        <v>177</v>
      </c>
      <c r="G18" s="110"/>
      <c r="H18" s="77"/>
      <c r="I18" s="108"/>
      <c r="J18" s="109"/>
      <c r="K18" s="109"/>
    </row>
    <row r="19" spans="1:11" ht="28.5">
      <c r="A19" s="170">
        <f t="shared" si="3"/>
        <v>42832</v>
      </c>
      <c r="B19" s="170">
        <v>42835</v>
      </c>
      <c r="C19" s="77" t="s">
        <v>166</v>
      </c>
      <c r="D19" s="108">
        <v>146771.46</v>
      </c>
      <c r="E19" s="109">
        <f t="shared" si="2"/>
        <v>27886.577399999998</v>
      </c>
      <c r="F19" s="109">
        <v>177</v>
      </c>
      <c r="G19" s="110"/>
      <c r="H19" s="77"/>
      <c r="I19" s="108"/>
      <c r="J19" s="109"/>
      <c r="K19" s="109"/>
    </row>
    <row r="20" spans="1:11" ht="28.5">
      <c r="A20" s="170">
        <f t="shared" si="3"/>
        <v>42836</v>
      </c>
      <c r="B20" s="170">
        <v>42837</v>
      </c>
      <c r="C20" s="77" t="s">
        <v>166</v>
      </c>
      <c r="D20" s="108">
        <v>148026.82</v>
      </c>
      <c r="E20" s="109">
        <f t="shared" si="2"/>
        <v>28125.095800000003</v>
      </c>
      <c r="F20" s="109">
        <v>177</v>
      </c>
      <c r="G20" s="110"/>
      <c r="H20" s="77"/>
      <c r="I20" s="108"/>
      <c r="J20" s="109"/>
      <c r="K20" s="109"/>
    </row>
    <row r="21" spans="1:11" ht="28.5">
      <c r="A21" s="170">
        <f t="shared" si="3"/>
        <v>42838</v>
      </c>
      <c r="B21" s="170">
        <v>42842</v>
      </c>
      <c r="C21" s="77" t="s">
        <v>166</v>
      </c>
      <c r="D21" s="108">
        <v>151127</v>
      </c>
      <c r="E21" s="109">
        <f t="shared" si="2"/>
        <v>28714.13</v>
      </c>
      <c r="F21" s="109">
        <v>177</v>
      </c>
      <c r="G21" s="110"/>
      <c r="H21" s="77"/>
      <c r="I21" s="108"/>
      <c r="J21" s="109"/>
      <c r="K21" s="109"/>
    </row>
    <row r="22" spans="1:11" ht="28.5">
      <c r="A22" s="170">
        <f t="shared" si="3"/>
        <v>42843</v>
      </c>
      <c r="B22" s="170">
        <v>42845</v>
      </c>
      <c r="C22" s="77" t="s">
        <v>166</v>
      </c>
      <c r="D22" s="108">
        <v>154175.5</v>
      </c>
      <c r="E22" s="109">
        <f t="shared" ref="E22:E28" si="4">+D22*19%</f>
        <v>29293.345000000001</v>
      </c>
      <c r="F22" s="109">
        <v>177</v>
      </c>
      <c r="G22" s="110"/>
      <c r="H22" s="77"/>
      <c r="I22" s="108"/>
      <c r="J22" s="109"/>
      <c r="K22" s="109"/>
    </row>
    <row r="23" spans="1:11" ht="28.5">
      <c r="A23" s="170">
        <f t="shared" si="3"/>
        <v>42846</v>
      </c>
      <c r="B23" s="170">
        <v>42849</v>
      </c>
      <c r="C23" s="77" t="s">
        <v>166</v>
      </c>
      <c r="D23" s="108">
        <v>146868.70000000001</v>
      </c>
      <c r="E23" s="109">
        <f t="shared" si="4"/>
        <v>27905.053000000004</v>
      </c>
      <c r="F23" s="109">
        <v>177</v>
      </c>
      <c r="G23" s="110"/>
      <c r="H23" s="77"/>
      <c r="I23" s="108"/>
      <c r="J23" s="109"/>
      <c r="K23" s="109"/>
    </row>
    <row r="24" spans="1:11" ht="28.5">
      <c r="A24" s="170">
        <f>+Crudos!A479</f>
        <v>42850</v>
      </c>
      <c r="B24" s="170">
        <f>+Crudos!B479</f>
        <v>42852</v>
      </c>
      <c r="C24" s="77" t="s">
        <v>166</v>
      </c>
      <c r="D24" s="108">
        <v>142535.54999999999</v>
      </c>
      <c r="E24" s="109">
        <f t="shared" si="4"/>
        <v>27081.754499999999</v>
      </c>
      <c r="F24" s="109">
        <v>177</v>
      </c>
      <c r="G24" s="110"/>
      <c r="H24" s="77"/>
      <c r="I24" s="108"/>
      <c r="J24" s="109"/>
      <c r="K24" s="109"/>
    </row>
    <row r="25" spans="1:11" ht="28.5">
      <c r="A25" s="170">
        <f>+Crudos!A480</f>
        <v>42853</v>
      </c>
      <c r="B25" s="170">
        <f>+Crudos!B480</f>
        <v>42857</v>
      </c>
      <c r="C25" s="77" t="s">
        <v>166</v>
      </c>
      <c r="D25" s="108">
        <v>142597.76999999999</v>
      </c>
      <c r="E25" s="109">
        <f t="shared" si="4"/>
        <v>27093.576299999997</v>
      </c>
      <c r="F25" s="109">
        <v>177</v>
      </c>
      <c r="G25" s="110"/>
      <c r="H25" s="77"/>
      <c r="I25" s="108"/>
      <c r="J25" s="109"/>
      <c r="K25" s="109"/>
    </row>
    <row r="26" spans="1:11" ht="28.5">
      <c r="A26" s="170">
        <f>+Crudos!A481</f>
        <v>42858</v>
      </c>
      <c r="B26" s="170">
        <f>+Crudos!B481</f>
        <v>42859</v>
      </c>
      <c r="C26" s="77" t="s">
        <v>166</v>
      </c>
      <c r="D26" s="108">
        <v>138320.79</v>
      </c>
      <c r="E26" s="109">
        <f t="shared" si="4"/>
        <v>26280.950100000002</v>
      </c>
      <c r="F26" s="109">
        <v>177</v>
      </c>
      <c r="G26" s="110"/>
      <c r="H26" s="77"/>
      <c r="I26" s="108"/>
      <c r="J26" s="109"/>
      <c r="K26" s="109"/>
    </row>
    <row r="27" spans="1:11" ht="28.5">
      <c r="A27" s="170">
        <f>+Crudos!A482</f>
        <v>42860</v>
      </c>
      <c r="B27" s="170">
        <f>+Crudos!B482</f>
        <v>42863</v>
      </c>
      <c r="C27" s="77" t="s">
        <v>166</v>
      </c>
      <c r="D27" s="108">
        <v>136764.49</v>
      </c>
      <c r="E27" s="109">
        <f t="shared" si="4"/>
        <v>25985.253099999998</v>
      </c>
      <c r="F27" s="109">
        <v>177</v>
      </c>
      <c r="G27" s="110"/>
      <c r="H27" s="77"/>
      <c r="I27" s="108"/>
      <c r="J27" s="109"/>
      <c r="K27" s="109"/>
    </row>
    <row r="28" spans="1:11" ht="28.5">
      <c r="A28" s="170">
        <f>+Crudos!A483</f>
        <v>42864</v>
      </c>
      <c r="B28" s="170">
        <f>+Crudos!B483</f>
        <v>42866</v>
      </c>
      <c r="C28" s="77" t="s">
        <v>166</v>
      </c>
      <c r="D28" s="108">
        <v>133481.98000000001</v>
      </c>
      <c r="E28" s="109">
        <f t="shared" si="4"/>
        <v>25361.576200000003</v>
      </c>
      <c r="F28" s="109">
        <v>177</v>
      </c>
      <c r="G28" s="110"/>
      <c r="H28" s="77"/>
      <c r="I28" s="108"/>
      <c r="J28" s="109"/>
      <c r="K28" s="109"/>
    </row>
    <row r="29" spans="1:11" ht="28.5">
      <c r="A29" s="170">
        <f>+Crudos!A484</f>
        <v>42867</v>
      </c>
      <c r="B29" s="170">
        <f>+Crudos!B484</f>
        <v>42870</v>
      </c>
      <c r="C29" s="77" t="s">
        <v>166</v>
      </c>
      <c r="D29" s="108">
        <v>139866.20000000001</v>
      </c>
      <c r="E29" s="109">
        <f t="shared" ref="E29:E35" si="5">+D29*19%</f>
        <v>26574.578000000001</v>
      </c>
      <c r="F29" s="109">
        <v>177</v>
      </c>
      <c r="G29" s="110"/>
      <c r="H29" s="77"/>
      <c r="I29" s="108"/>
      <c r="J29" s="109"/>
      <c r="K29" s="109"/>
    </row>
    <row r="30" spans="1:11" ht="28.5">
      <c r="A30" s="170">
        <f>+Crudos!A485</f>
        <v>42871</v>
      </c>
      <c r="B30" s="170">
        <f>+Crudos!B485</f>
        <v>42873</v>
      </c>
      <c r="C30" s="77" t="s">
        <v>166</v>
      </c>
      <c r="D30" s="108">
        <v>136496.51999999999</v>
      </c>
      <c r="E30" s="109">
        <f t="shared" si="5"/>
        <v>25934.338799999998</v>
      </c>
      <c r="F30" s="109">
        <v>177</v>
      </c>
      <c r="G30" s="110"/>
      <c r="H30" s="77"/>
      <c r="I30" s="108"/>
      <c r="J30" s="109"/>
      <c r="K30" s="109"/>
    </row>
    <row r="31" spans="1:11" ht="28.5">
      <c r="A31" s="170">
        <f>+Crudos!A486</f>
        <v>42874</v>
      </c>
      <c r="B31" s="170">
        <f>+Crudos!B486</f>
        <v>42877</v>
      </c>
      <c r="C31" s="77" t="s">
        <v>166</v>
      </c>
      <c r="D31" s="108">
        <v>137920.31</v>
      </c>
      <c r="E31" s="109">
        <f t="shared" si="5"/>
        <v>26204.858899999999</v>
      </c>
      <c r="F31" s="109">
        <v>177</v>
      </c>
      <c r="G31" s="110"/>
      <c r="H31" s="77"/>
      <c r="I31" s="108"/>
      <c r="J31" s="109"/>
      <c r="K31" s="109"/>
    </row>
    <row r="32" spans="1:11" ht="28.5">
      <c r="A32" s="170">
        <f>+Crudos!A487</f>
        <v>42878</v>
      </c>
      <c r="B32" s="170">
        <f>+Crudos!B487</f>
        <v>42880</v>
      </c>
      <c r="C32" s="77" t="s">
        <v>166</v>
      </c>
      <c r="D32" s="108">
        <v>147116.44</v>
      </c>
      <c r="E32" s="109">
        <f t="shared" si="5"/>
        <v>27952.123599999999</v>
      </c>
      <c r="F32" s="109">
        <v>177</v>
      </c>
      <c r="G32" s="110"/>
      <c r="H32" s="77"/>
      <c r="I32" s="108"/>
      <c r="J32" s="109"/>
      <c r="K32" s="109"/>
    </row>
    <row r="33" spans="1:11" ht="28.5">
      <c r="A33" s="170">
        <f>+Crudos!A488</f>
        <v>42881</v>
      </c>
      <c r="B33" s="170">
        <f>+Crudos!B488</f>
        <v>42885</v>
      </c>
      <c r="C33" s="77" t="s">
        <v>166</v>
      </c>
      <c r="D33" s="108">
        <v>150382.12</v>
      </c>
      <c r="E33" s="109">
        <f t="shared" si="5"/>
        <v>28572.602800000001</v>
      </c>
      <c r="F33" s="109">
        <v>177</v>
      </c>
      <c r="G33" s="110"/>
      <c r="H33" s="77"/>
      <c r="I33" s="108"/>
      <c r="J33" s="109"/>
      <c r="K33" s="109"/>
    </row>
    <row r="34" spans="1:11" ht="28.5">
      <c r="A34" s="170">
        <f>+Crudos!A489</f>
        <v>42886</v>
      </c>
      <c r="B34" s="170">
        <f>+Crudos!B489</f>
        <v>42887</v>
      </c>
      <c r="C34" s="77" t="s">
        <v>166</v>
      </c>
      <c r="D34" s="108">
        <v>145366.37</v>
      </c>
      <c r="E34" s="109">
        <f t="shared" si="5"/>
        <v>27619.6103</v>
      </c>
      <c r="F34" s="109">
        <v>177</v>
      </c>
      <c r="G34" s="110"/>
      <c r="H34" s="77"/>
      <c r="I34" s="108"/>
      <c r="J34" s="109"/>
      <c r="K34" s="109"/>
    </row>
    <row r="35" spans="1:11" ht="28.5">
      <c r="A35" s="170">
        <f>+Crudos!A490</f>
        <v>42888</v>
      </c>
      <c r="B35" s="170">
        <f>+Crudos!B490</f>
        <v>42891</v>
      </c>
      <c r="C35" s="77" t="s">
        <v>166</v>
      </c>
      <c r="D35" s="108">
        <v>141032.34</v>
      </c>
      <c r="E35" s="109">
        <f t="shared" si="5"/>
        <v>26796.1446</v>
      </c>
      <c r="F35" s="109">
        <v>177</v>
      </c>
      <c r="G35" s="110"/>
      <c r="H35" s="77"/>
      <c r="I35" s="108"/>
      <c r="J35" s="109"/>
      <c r="K35" s="109"/>
    </row>
    <row r="36" spans="1:11" ht="28.5">
      <c r="A36" s="170">
        <f>+Crudos!A491</f>
        <v>42892</v>
      </c>
      <c r="B36" s="170">
        <f>+Crudos!B491</f>
        <v>42894</v>
      </c>
      <c r="C36" s="77" t="s">
        <v>166</v>
      </c>
      <c r="D36" s="108">
        <v>133686.01</v>
      </c>
      <c r="E36" s="109">
        <f t="shared" ref="E36:E42" si="6">+D36*19%</f>
        <v>25400.341900000003</v>
      </c>
      <c r="F36" s="109">
        <v>177</v>
      </c>
      <c r="G36" s="110"/>
      <c r="H36" s="77"/>
      <c r="I36" s="108"/>
      <c r="J36" s="109"/>
      <c r="K36" s="109"/>
    </row>
    <row r="37" spans="1:11" ht="28.5">
      <c r="A37" s="170">
        <f>+Crudos!A492</f>
        <v>42895</v>
      </c>
      <c r="B37" s="170">
        <f>+Crudos!B492</f>
        <v>42898</v>
      </c>
      <c r="C37" s="77" t="s">
        <v>166</v>
      </c>
      <c r="D37" s="108">
        <v>124649.87</v>
      </c>
      <c r="E37" s="109">
        <f t="shared" si="6"/>
        <v>23683.475299999998</v>
      </c>
      <c r="F37" s="109">
        <v>177</v>
      </c>
      <c r="G37" s="110"/>
      <c r="H37" s="77"/>
      <c r="I37" s="108"/>
      <c r="J37" s="109"/>
      <c r="K37" s="109"/>
    </row>
    <row r="38" spans="1:11" ht="28.5">
      <c r="A38" s="170">
        <f>+Crudos!A493</f>
        <v>42899</v>
      </c>
      <c r="B38" s="170">
        <f>+Crudos!B493</f>
        <v>42901</v>
      </c>
      <c r="C38" s="77" t="s">
        <v>166</v>
      </c>
      <c r="D38" s="108">
        <v>127918.48</v>
      </c>
      <c r="E38" s="109">
        <f t="shared" si="6"/>
        <v>24304.511200000001</v>
      </c>
      <c r="F38" s="109">
        <v>177</v>
      </c>
      <c r="G38" s="110"/>
      <c r="H38" s="77"/>
      <c r="I38" s="108"/>
      <c r="J38" s="109"/>
      <c r="K38" s="109"/>
    </row>
    <row r="39" spans="1:11" ht="28.5">
      <c r="A39" s="170">
        <f>+Crudos!A494</f>
        <v>42902</v>
      </c>
      <c r="B39" s="170">
        <f>+Crudos!B494</f>
        <v>42906</v>
      </c>
      <c r="C39" s="77" t="s">
        <v>166</v>
      </c>
      <c r="D39" s="108">
        <v>126530.54</v>
      </c>
      <c r="E39" s="109">
        <f t="shared" si="6"/>
        <v>24040.802599999999</v>
      </c>
      <c r="F39" s="109">
        <v>177</v>
      </c>
      <c r="G39" s="110"/>
      <c r="H39" s="77"/>
      <c r="I39" s="108"/>
      <c r="J39" s="109"/>
      <c r="K39" s="109"/>
    </row>
    <row r="40" spans="1:11" ht="28.5">
      <c r="A40" s="170">
        <f>+Crudos!A495</f>
        <v>42907</v>
      </c>
      <c r="B40" s="170">
        <f>+Crudos!B495</f>
        <v>42908</v>
      </c>
      <c r="C40" s="77" t="s">
        <v>166</v>
      </c>
      <c r="D40" s="108">
        <v>129117.99</v>
      </c>
      <c r="E40" s="109">
        <f t="shared" si="6"/>
        <v>24532.418100000003</v>
      </c>
      <c r="F40" s="109">
        <v>177</v>
      </c>
      <c r="G40" s="110"/>
      <c r="H40" s="77"/>
      <c r="I40" s="108"/>
      <c r="J40" s="109"/>
      <c r="K40" s="109"/>
    </row>
    <row r="41" spans="1:11" ht="28.5">
      <c r="A41" s="170">
        <f>+Crudos!A496</f>
        <v>42909</v>
      </c>
      <c r="B41" s="170">
        <f>+Crudos!B496</f>
        <v>42913</v>
      </c>
      <c r="C41" s="77" t="s">
        <v>166</v>
      </c>
      <c r="D41" s="108">
        <v>124912.37</v>
      </c>
      <c r="E41" s="109">
        <f t="shared" si="6"/>
        <v>23733.350299999998</v>
      </c>
      <c r="F41" s="109">
        <v>177</v>
      </c>
      <c r="G41" s="110"/>
      <c r="H41" s="77"/>
      <c r="I41" s="108"/>
      <c r="J41" s="109"/>
      <c r="K41" s="109"/>
    </row>
    <row r="42" spans="1:11" ht="28.5">
      <c r="A42" s="170">
        <f>+Crudos!A497</f>
        <v>42914</v>
      </c>
      <c r="B42" s="170">
        <f>+Crudos!B497</f>
        <v>42915</v>
      </c>
      <c r="C42" s="77" t="s">
        <v>166</v>
      </c>
      <c r="D42" s="108">
        <v>125601.96</v>
      </c>
      <c r="E42" s="109">
        <f t="shared" si="6"/>
        <v>23864.3724</v>
      </c>
      <c r="F42" s="109">
        <v>177</v>
      </c>
      <c r="G42" s="110"/>
      <c r="H42" s="77"/>
      <c r="I42" s="108"/>
      <c r="J42" s="109"/>
      <c r="K42" s="109"/>
    </row>
    <row r="43" spans="1:11" ht="28.5">
      <c r="A43" s="170">
        <f>+Crudos!A498</f>
        <v>42916</v>
      </c>
      <c r="B43" s="170">
        <f>+Crudos!B498</f>
        <v>42916</v>
      </c>
      <c r="C43" s="77" t="s">
        <v>166</v>
      </c>
      <c r="D43" s="108">
        <v>132894.5</v>
      </c>
      <c r="E43" s="109">
        <f t="shared" ref="E43:E49" si="7">+D43*19%</f>
        <v>25249.955000000002</v>
      </c>
      <c r="F43" s="109">
        <v>177</v>
      </c>
      <c r="G43" s="110"/>
      <c r="H43" s="77"/>
      <c r="I43" s="108"/>
      <c r="J43" s="109"/>
      <c r="K43" s="109"/>
    </row>
    <row r="44" spans="1:11" ht="28.5">
      <c r="A44" s="170">
        <f>+Crudos!A499</f>
        <v>42917</v>
      </c>
      <c r="B44" s="170">
        <f>+Crudos!B499</f>
        <v>42920</v>
      </c>
      <c r="C44" s="77" t="s">
        <v>179</v>
      </c>
      <c r="D44" s="108">
        <v>138945.06</v>
      </c>
      <c r="E44" s="109">
        <f t="shared" si="7"/>
        <v>26399.561399999999</v>
      </c>
      <c r="F44" s="109">
        <v>177</v>
      </c>
      <c r="G44" s="110"/>
      <c r="H44" s="77"/>
      <c r="I44" s="108"/>
      <c r="J44" s="109"/>
      <c r="K44" s="109"/>
    </row>
    <row r="45" spans="1:11" ht="28.5">
      <c r="A45" s="170">
        <f>+Crudos!A500</f>
        <v>42921</v>
      </c>
      <c r="B45" s="170">
        <f>+Crudos!B500</f>
        <v>42922</v>
      </c>
      <c r="C45" s="77" t="s">
        <v>179</v>
      </c>
      <c r="D45" s="108">
        <v>144211.62</v>
      </c>
      <c r="E45" s="109">
        <f t="shared" si="7"/>
        <v>27400.2078</v>
      </c>
      <c r="F45" s="109">
        <v>177</v>
      </c>
      <c r="G45" s="110"/>
      <c r="H45" s="77"/>
      <c r="I45" s="108"/>
      <c r="J45" s="109"/>
      <c r="K45" s="109"/>
    </row>
    <row r="46" spans="1:11" ht="28.5">
      <c r="A46" s="170">
        <f>+Crudos!A501</f>
        <v>42923</v>
      </c>
      <c r="B46" s="170">
        <f>+Crudos!B501</f>
        <v>42926</v>
      </c>
      <c r="C46" s="77" t="s">
        <v>179</v>
      </c>
      <c r="D46" s="108">
        <v>145160.81</v>
      </c>
      <c r="E46" s="109">
        <f t="shared" si="7"/>
        <v>27580.553899999999</v>
      </c>
      <c r="F46" s="109">
        <v>177</v>
      </c>
      <c r="G46" s="110"/>
      <c r="H46" s="77"/>
      <c r="I46" s="108"/>
      <c r="J46" s="109"/>
      <c r="K46" s="109"/>
    </row>
    <row r="47" spans="1:11" ht="28.5">
      <c r="A47" s="170">
        <f>+Crudos!A502</f>
        <v>42927</v>
      </c>
      <c r="B47" s="170">
        <f>+Crudos!B502</f>
        <v>42929</v>
      </c>
      <c r="C47" s="77" t="s">
        <v>179</v>
      </c>
      <c r="D47" s="108">
        <v>142518.57</v>
      </c>
      <c r="E47" s="109">
        <f t="shared" si="7"/>
        <v>27078.528300000002</v>
      </c>
      <c r="F47" s="109">
        <v>177</v>
      </c>
      <c r="G47" s="110"/>
      <c r="H47" s="77"/>
      <c r="I47" s="108"/>
      <c r="J47" s="109"/>
      <c r="K47" s="109"/>
    </row>
    <row r="48" spans="1:11" ht="28.5">
      <c r="A48" s="170">
        <f>+Crudos!A503</f>
        <v>42930</v>
      </c>
      <c r="B48" s="170">
        <f>+Crudos!B503</f>
        <v>42933</v>
      </c>
      <c r="C48" s="77" t="s">
        <v>179</v>
      </c>
      <c r="D48" s="108">
        <v>144399.28</v>
      </c>
      <c r="E48" s="109">
        <f t="shared" si="7"/>
        <v>27435.8632</v>
      </c>
      <c r="F48" s="109">
        <v>177</v>
      </c>
      <c r="G48" s="110"/>
      <c r="H48" s="77"/>
      <c r="I48" s="108"/>
      <c r="J48" s="109"/>
      <c r="K48" s="109"/>
    </row>
    <row r="49" spans="1:11" ht="28.5">
      <c r="A49" s="170">
        <f>+Crudos!A504</f>
        <v>42934</v>
      </c>
      <c r="B49" s="170">
        <f>+Crudos!B504</f>
        <v>42935</v>
      </c>
      <c r="C49" s="77" t="s">
        <v>179</v>
      </c>
      <c r="D49" s="108">
        <v>147903.74</v>
      </c>
      <c r="E49" s="109">
        <f t="shared" si="7"/>
        <v>28101.710599999999</v>
      </c>
      <c r="F49" s="109">
        <v>177</v>
      </c>
      <c r="G49" s="110"/>
      <c r="H49" s="77"/>
      <c r="I49" s="108"/>
      <c r="J49" s="109"/>
      <c r="K49" s="109"/>
    </row>
    <row r="50" spans="1:11" ht="28.5">
      <c r="A50" s="170">
        <f>+Crudos!A505</f>
        <v>42936</v>
      </c>
      <c r="B50" s="170">
        <f>+Crudos!B505</f>
        <v>42940</v>
      </c>
      <c r="C50" s="77" t="s">
        <v>179</v>
      </c>
      <c r="D50" s="108">
        <v>150186.84</v>
      </c>
      <c r="E50" s="109">
        <f t="shared" ref="E50:E56" si="8">+D50*19%</f>
        <v>28535.499599999999</v>
      </c>
      <c r="F50" s="109">
        <v>177</v>
      </c>
      <c r="G50" s="110"/>
      <c r="H50" s="77"/>
      <c r="I50" s="108"/>
      <c r="J50" s="109"/>
      <c r="K50" s="109"/>
    </row>
    <row r="51" spans="1:11" ht="28.5">
      <c r="A51" s="170">
        <f>+Crudos!A506</f>
        <v>42941</v>
      </c>
      <c r="B51" s="170">
        <f>+Crudos!B506</f>
        <v>42943</v>
      </c>
      <c r="C51" s="77" t="s">
        <v>179</v>
      </c>
      <c r="D51" s="108">
        <v>148571.79</v>
      </c>
      <c r="E51" s="109">
        <f t="shared" si="8"/>
        <v>28228.640100000001</v>
      </c>
      <c r="F51" s="109">
        <v>177</v>
      </c>
      <c r="G51" s="110"/>
      <c r="H51" s="77"/>
      <c r="I51" s="108"/>
      <c r="J51" s="109"/>
      <c r="K51" s="109"/>
    </row>
    <row r="52" spans="1:11" ht="28.5">
      <c r="A52" s="170">
        <f>+Crudos!A507</f>
        <v>42944</v>
      </c>
      <c r="B52" s="170">
        <f>+Crudos!B507</f>
        <v>42947</v>
      </c>
      <c r="C52" s="77" t="s">
        <v>179</v>
      </c>
      <c r="D52" s="108">
        <v>158452</v>
      </c>
      <c r="E52" s="109">
        <f t="shared" si="8"/>
        <v>30105.88</v>
      </c>
      <c r="F52" s="109">
        <v>177</v>
      </c>
      <c r="G52" s="110"/>
      <c r="H52" s="77"/>
      <c r="I52" s="108"/>
      <c r="J52" s="109"/>
      <c r="K52" s="109"/>
    </row>
    <row r="53" spans="1:11" ht="28.5">
      <c r="A53" s="170">
        <f>+Crudos!A508</f>
        <v>42948</v>
      </c>
      <c r="B53" s="170">
        <f>+Crudos!B508</f>
        <v>42950</v>
      </c>
      <c r="C53" s="77" t="s">
        <v>179</v>
      </c>
      <c r="D53" s="108">
        <v>161491.51</v>
      </c>
      <c r="E53" s="109">
        <f t="shared" si="8"/>
        <v>30683.386900000001</v>
      </c>
      <c r="F53" s="109">
        <v>177</v>
      </c>
      <c r="G53" s="110"/>
      <c r="H53" s="77"/>
      <c r="I53" s="108"/>
      <c r="J53" s="109"/>
      <c r="K53" s="109"/>
    </row>
    <row r="54" spans="1:11" ht="28.5">
      <c r="A54" s="170">
        <f>+Crudos!A509</f>
        <v>42951</v>
      </c>
      <c r="B54" s="170">
        <f>+Crudos!B509</f>
        <v>42955</v>
      </c>
      <c r="C54" s="77" t="s">
        <v>179</v>
      </c>
      <c r="D54" s="108">
        <v>160557.29999999999</v>
      </c>
      <c r="E54" s="109">
        <f t="shared" si="8"/>
        <v>30505.886999999999</v>
      </c>
      <c r="F54" s="109">
        <v>177</v>
      </c>
      <c r="G54" s="110"/>
      <c r="H54" s="77"/>
      <c r="I54" s="108"/>
      <c r="J54" s="109"/>
      <c r="K54" s="109"/>
    </row>
    <row r="55" spans="1:11" ht="28.5">
      <c r="A55" s="170">
        <f>+Crudos!A510</f>
        <v>42956</v>
      </c>
      <c r="B55" s="170">
        <f>+Crudos!B510</f>
        <v>42957</v>
      </c>
      <c r="C55" s="77" t="s">
        <v>179</v>
      </c>
      <c r="D55" s="108">
        <v>157944.87</v>
      </c>
      <c r="E55" s="109">
        <f t="shared" si="8"/>
        <v>30009.525300000001</v>
      </c>
      <c r="F55" s="109">
        <v>177</v>
      </c>
      <c r="G55" s="110"/>
      <c r="H55" s="77"/>
      <c r="I55" s="108"/>
      <c r="J55" s="109"/>
      <c r="K55" s="109"/>
    </row>
    <row r="56" spans="1:11" ht="28.5">
      <c r="A56" s="170">
        <f>+Crudos!A511</f>
        <v>42958</v>
      </c>
      <c r="B56" s="170">
        <f>+Crudos!B511</f>
        <v>42961</v>
      </c>
      <c r="C56" s="77" t="s">
        <v>179</v>
      </c>
      <c r="D56" s="108">
        <v>160402.63</v>
      </c>
      <c r="E56" s="109">
        <f t="shared" si="8"/>
        <v>30476.4997</v>
      </c>
      <c r="F56" s="109">
        <v>177</v>
      </c>
      <c r="G56" s="110"/>
      <c r="H56" s="77"/>
      <c r="I56" s="108"/>
      <c r="J56" s="109"/>
      <c r="K56" s="109"/>
    </row>
    <row r="57" spans="1:11" ht="28.5">
      <c r="A57" s="170">
        <f>+Crudos!A512</f>
        <v>42962</v>
      </c>
      <c r="B57" s="170">
        <f>+Crudos!B512</f>
        <v>42964</v>
      </c>
      <c r="C57" s="77" t="s">
        <v>179</v>
      </c>
      <c r="D57" s="108">
        <v>157748.32999999999</v>
      </c>
      <c r="E57" s="109">
        <f t="shared" ref="E57:E63" si="9">+D57*19%</f>
        <v>29972.182699999998</v>
      </c>
      <c r="F57" s="109">
        <v>177</v>
      </c>
      <c r="G57" s="110"/>
      <c r="H57" s="77"/>
      <c r="I57" s="108"/>
      <c r="J57" s="109"/>
      <c r="K57" s="109"/>
    </row>
    <row r="58" spans="1:11" ht="28.5">
      <c r="A58" s="170">
        <f>+Crudos!A513</f>
        <v>42965</v>
      </c>
      <c r="B58" s="170">
        <f>+Crudos!B513</f>
        <v>42969</v>
      </c>
      <c r="C58" s="77" t="s">
        <v>179</v>
      </c>
      <c r="D58" s="108">
        <v>150727.45000000001</v>
      </c>
      <c r="E58" s="109">
        <f t="shared" si="9"/>
        <v>28638.215500000002</v>
      </c>
      <c r="F58" s="109">
        <v>177</v>
      </c>
      <c r="G58" s="110"/>
      <c r="H58" s="77"/>
      <c r="I58" s="108"/>
      <c r="J58" s="109"/>
      <c r="K58" s="109"/>
    </row>
    <row r="59" spans="1:11" ht="28.5">
      <c r="A59" s="170">
        <f>+Crudos!A514</f>
        <v>42970</v>
      </c>
      <c r="B59" s="170">
        <f>+Crudos!B514</f>
        <v>42971</v>
      </c>
      <c r="C59" s="77" t="s">
        <v>179</v>
      </c>
      <c r="D59" s="108">
        <v>156038.85999999999</v>
      </c>
      <c r="E59" s="109">
        <f t="shared" si="9"/>
        <v>29647.383399999999</v>
      </c>
      <c r="F59" s="109">
        <v>177</v>
      </c>
      <c r="G59" s="110"/>
      <c r="H59" s="77"/>
      <c r="I59" s="108"/>
      <c r="J59" s="109"/>
      <c r="K59" s="109"/>
    </row>
    <row r="60" spans="1:11" ht="28.5">
      <c r="A60" s="170">
        <f>+Crudos!A515</f>
        <v>42972</v>
      </c>
      <c r="B60" s="170">
        <f>+Crudos!B515</f>
        <v>42975</v>
      </c>
      <c r="C60" s="77" t="s">
        <v>179</v>
      </c>
      <c r="D60" s="108">
        <v>161929.79</v>
      </c>
      <c r="E60" s="109">
        <f t="shared" si="9"/>
        <v>30766.660100000001</v>
      </c>
      <c r="F60" s="109">
        <v>177</v>
      </c>
      <c r="G60" s="110"/>
      <c r="H60" s="77"/>
      <c r="I60" s="108"/>
      <c r="J60" s="109"/>
      <c r="K60" s="109"/>
    </row>
    <row r="61" spans="1:11" ht="28.5">
      <c r="A61" s="170">
        <f>+Crudos!A516</f>
        <v>42976</v>
      </c>
      <c r="B61" s="170">
        <f>+Crudos!B516</f>
        <v>42978</v>
      </c>
      <c r="C61" s="77" t="s">
        <v>179</v>
      </c>
      <c r="D61" s="108">
        <v>159318.43</v>
      </c>
      <c r="E61" s="109">
        <f t="shared" si="9"/>
        <v>30270.501700000001</v>
      </c>
      <c r="F61" s="109">
        <v>177</v>
      </c>
      <c r="G61" s="110"/>
      <c r="H61" s="77"/>
      <c r="I61" s="108"/>
      <c r="J61" s="109"/>
      <c r="K61" s="109"/>
    </row>
    <row r="62" spans="1:11" ht="28.5">
      <c r="A62" s="170">
        <f>+Crudos!A517</f>
        <v>42979</v>
      </c>
      <c r="B62" s="170">
        <f>+Crudos!B517</f>
        <v>42982</v>
      </c>
      <c r="C62" s="77" t="s">
        <v>179</v>
      </c>
      <c r="D62" s="108">
        <v>161768.65</v>
      </c>
      <c r="E62" s="109">
        <f t="shared" si="9"/>
        <v>30736.0435</v>
      </c>
      <c r="F62" s="109">
        <v>177</v>
      </c>
      <c r="G62" s="110"/>
      <c r="H62" s="77"/>
      <c r="I62" s="108"/>
      <c r="J62" s="109"/>
      <c r="K62" s="109"/>
    </row>
    <row r="63" spans="1:11" ht="28.5">
      <c r="A63" s="170">
        <f>+Crudos!A518</f>
        <v>42983</v>
      </c>
      <c r="B63" s="170">
        <f>+Crudos!B518</f>
        <v>42985</v>
      </c>
      <c r="C63" s="77" t="s">
        <v>179</v>
      </c>
      <c r="D63" s="108">
        <v>174749.8</v>
      </c>
      <c r="E63" s="109">
        <f t="shared" si="9"/>
        <v>33202.462</v>
      </c>
      <c r="F63" s="109">
        <v>177</v>
      </c>
      <c r="G63" s="110"/>
      <c r="H63" s="77"/>
      <c r="I63" s="108"/>
      <c r="J63" s="109"/>
      <c r="K63" s="109"/>
    </row>
    <row r="64" spans="1:11" ht="28.5">
      <c r="A64" s="170">
        <f>+Crudos!A519</f>
        <v>42986</v>
      </c>
      <c r="B64" s="170">
        <f>+Crudos!B519</f>
        <v>42989</v>
      </c>
      <c r="C64" s="77" t="s">
        <v>179</v>
      </c>
      <c r="D64" s="108">
        <v>171474.38</v>
      </c>
      <c r="E64" s="109">
        <f t="shared" ref="E64:E70" si="10">+D64*19%</f>
        <v>32580.1322</v>
      </c>
      <c r="F64" s="109">
        <v>177</v>
      </c>
      <c r="G64" s="110"/>
      <c r="H64" s="77"/>
      <c r="I64" s="108"/>
      <c r="J64" s="109"/>
      <c r="K64" s="109"/>
    </row>
    <row r="65" spans="1:11" ht="28.5">
      <c r="A65" s="170">
        <f>+Crudos!A520</f>
        <v>42990</v>
      </c>
      <c r="B65" s="170">
        <f>+Crudos!B520</f>
        <v>42992</v>
      </c>
      <c r="C65" s="77" t="s">
        <v>179</v>
      </c>
      <c r="D65" s="108">
        <v>171015.38</v>
      </c>
      <c r="E65" s="109">
        <f t="shared" si="10"/>
        <v>32492.922200000001</v>
      </c>
      <c r="F65" s="109">
        <v>177</v>
      </c>
      <c r="G65" s="110"/>
      <c r="H65" s="77"/>
      <c r="I65" s="108"/>
      <c r="J65" s="109"/>
      <c r="K65" s="109"/>
    </row>
    <row r="66" spans="1:11" ht="28.5">
      <c r="A66" s="170">
        <f>+Crudos!A521</f>
        <v>42993</v>
      </c>
      <c r="B66" s="170">
        <f>+Crudos!B521</f>
        <v>42996</v>
      </c>
      <c r="C66" s="77" t="s">
        <v>179</v>
      </c>
      <c r="D66" s="108">
        <v>172245.39</v>
      </c>
      <c r="E66" s="109">
        <f t="shared" si="10"/>
        <v>32726.624100000005</v>
      </c>
      <c r="F66" s="109">
        <v>177</v>
      </c>
      <c r="G66" s="110"/>
      <c r="H66" s="77"/>
      <c r="I66" s="108"/>
      <c r="J66" s="109"/>
      <c r="K66" s="109"/>
    </row>
    <row r="67" spans="1:11" ht="28.5">
      <c r="A67" s="170">
        <f>+Crudos!A522</f>
        <v>42997</v>
      </c>
      <c r="B67" s="170">
        <f>+Crudos!B522</f>
        <v>42999</v>
      </c>
      <c r="C67" s="77" t="s">
        <v>179</v>
      </c>
      <c r="D67" s="108">
        <v>174023.45</v>
      </c>
      <c r="E67" s="109">
        <f t="shared" si="10"/>
        <v>33064.455500000004</v>
      </c>
      <c r="F67" s="109">
        <v>177</v>
      </c>
      <c r="G67" s="110"/>
      <c r="H67" s="77"/>
      <c r="I67" s="108"/>
      <c r="J67" s="109"/>
      <c r="K67" s="109"/>
    </row>
    <row r="68" spans="1:11" ht="28.5">
      <c r="A68" s="170">
        <f>+Crudos!A523</f>
        <v>43000</v>
      </c>
      <c r="B68" s="170">
        <f>+Crudos!B523</f>
        <v>43003</v>
      </c>
      <c r="C68" s="77" t="s">
        <v>179</v>
      </c>
      <c r="D68" s="108">
        <v>174587.37</v>
      </c>
      <c r="E68" s="109">
        <f t="shared" si="10"/>
        <v>33171.600299999998</v>
      </c>
      <c r="F68" s="109">
        <v>177</v>
      </c>
      <c r="G68" s="110"/>
      <c r="H68" s="77"/>
      <c r="I68" s="108"/>
      <c r="J68" s="109"/>
      <c r="K68" s="109"/>
    </row>
    <row r="69" spans="1:11" ht="28.5">
      <c r="A69" s="170">
        <f>+Crudos!A524</f>
        <v>43004</v>
      </c>
      <c r="B69" s="170">
        <f>+Crudos!B524</f>
        <v>43006</v>
      </c>
      <c r="C69" s="77" t="s">
        <v>179</v>
      </c>
      <c r="D69" s="108">
        <v>175700.71</v>
      </c>
      <c r="E69" s="109">
        <f t="shared" si="10"/>
        <v>33383.134899999997</v>
      </c>
      <c r="F69" s="109">
        <v>177</v>
      </c>
      <c r="G69" s="110"/>
      <c r="H69" s="77"/>
      <c r="I69" s="108"/>
      <c r="J69" s="109"/>
      <c r="K69" s="109"/>
    </row>
    <row r="70" spans="1:11" ht="28.5">
      <c r="A70" s="170">
        <f>+Crudos!A525</f>
        <v>43007</v>
      </c>
      <c r="B70" s="170">
        <f>+Crudos!B525</f>
        <v>43008</v>
      </c>
      <c r="C70" s="77" t="s">
        <v>179</v>
      </c>
      <c r="D70" s="108">
        <v>177067.03</v>
      </c>
      <c r="E70" s="109">
        <f t="shared" si="10"/>
        <v>33642.735699999997</v>
      </c>
      <c r="F70" s="109">
        <v>177</v>
      </c>
      <c r="G70" s="110"/>
      <c r="H70" s="77"/>
      <c r="I70" s="108"/>
      <c r="J70" s="109"/>
      <c r="K70" s="109"/>
    </row>
    <row r="71" spans="1:11" ht="28.5">
      <c r="A71" s="170">
        <f>+Crudos!A526</f>
        <v>43009</v>
      </c>
      <c r="B71" s="170">
        <f>+Crudos!B526</f>
        <v>43010</v>
      </c>
      <c r="C71" s="77" t="s">
        <v>179</v>
      </c>
      <c r="D71" s="108">
        <v>177067.03</v>
      </c>
      <c r="E71" s="109">
        <f t="shared" ref="E71:E77" si="11">+D71*19%</f>
        <v>33642.735699999997</v>
      </c>
      <c r="F71" s="109">
        <v>177</v>
      </c>
      <c r="G71" s="110"/>
      <c r="H71" s="77"/>
      <c r="I71" s="108"/>
      <c r="J71" s="109"/>
      <c r="K71" s="109"/>
    </row>
    <row r="72" spans="1:11" ht="28.5">
      <c r="A72" s="170">
        <f>+Crudos!A527</f>
        <v>43011</v>
      </c>
      <c r="B72" s="170">
        <f>+Crudos!B527</f>
        <v>43013</v>
      </c>
      <c r="C72" s="77" t="s">
        <v>179</v>
      </c>
      <c r="D72" s="108">
        <v>174728.97</v>
      </c>
      <c r="E72" s="109">
        <f t="shared" si="11"/>
        <v>33198.504300000001</v>
      </c>
      <c r="F72" s="109">
        <v>177</v>
      </c>
      <c r="G72" s="110"/>
      <c r="H72" s="77"/>
      <c r="I72" s="108"/>
      <c r="J72" s="109"/>
      <c r="K72" s="109"/>
    </row>
    <row r="73" spans="1:11" ht="28.5">
      <c r="A73" s="170">
        <f>+Crudos!A528</f>
        <v>43014</v>
      </c>
      <c r="B73" s="170">
        <f>+Crudos!B528</f>
        <v>43017</v>
      </c>
      <c r="C73" s="77" t="s">
        <v>179</v>
      </c>
      <c r="D73" s="108">
        <v>169146.39</v>
      </c>
      <c r="E73" s="109">
        <f t="shared" si="11"/>
        <v>32137.814100000003</v>
      </c>
      <c r="F73" s="109">
        <v>177</v>
      </c>
      <c r="G73" s="110"/>
      <c r="H73" s="77"/>
      <c r="I73" s="108"/>
      <c r="J73" s="109"/>
      <c r="K73" s="109"/>
    </row>
    <row r="74" spans="1:11" ht="28.5">
      <c r="A74" s="170">
        <f>+Crudos!A529</f>
        <v>43018</v>
      </c>
      <c r="B74" s="170">
        <f>+Crudos!B529</f>
        <v>43020</v>
      </c>
      <c r="C74" s="77" t="s">
        <v>179</v>
      </c>
      <c r="D74" s="108">
        <v>164834.99</v>
      </c>
      <c r="E74" s="109">
        <f t="shared" si="11"/>
        <v>31318.648099999999</v>
      </c>
      <c r="F74" s="109">
        <v>177</v>
      </c>
      <c r="G74" s="110"/>
      <c r="H74" s="77"/>
      <c r="I74" s="108"/>
      <c r="J74" s="109"/>
      <c r="K74" s="109"/>
    </row>
    <row r="75" spans="1:11" ht="28.5">
      <c r="A75" s="170">
        <f>+Crudos!A530</f>
        <v>43021</v>
      </c>
      <c r="B75" s="170">
        <f>+Crudos!B530</f>
        <v>43025</v>
      </c>
      <c r="C75" s="77" t="s">
        <v>179</v>
      </c>
      <c r="D75" s="108">
        <v>169651.05</v>
      </c>
      <c r="E75" s="109">
        <f t="shared" si="11"/>
        <v>32233.699499999999</v>
      </c>
      <c r="F75" s="109">
        <v>177</v>
      </c>
      <c r="G75" s="110"/>
      <c r="H75" s="77"/>
      <c r="I75" s="108"/>
      <c r="J75" s="109"/>
      <c r="K75" s="109"/>
    </row>
    <row r="76" spans="1:11" ht="28.5">
      <c r="A76" s="170">
        <f>+Crudos!A531</f>
        <v>43026</v>
      </c>
      <c r="B76" s="170">
        <f>+Crudos!B531</f>
        <v>43027</v>
      </c>
      <c r="C76" s="77" t="s">
        <v>179</v>
      </c>
      <c r="D76" s="108">
        <v>175781.68</v>
      </c>
      <c r="E76" s="109">
        <f t="shared" si="11"/>
        <v>33398.519200000002</v>
      </c>
      <c r="F76" s="109">
        <v>177</v>
      </c>
      <c r="G76" s="110"/>
      <c r="H76" s="77"/>
      <c r="I76" s="108"/>
      <c r="J76" s="109"/>
      <c r="K76" s="109"/>
    </row>
    <row r="77" spans="1:11" ht="28.5">
      <c r="A77" s="170">
        <f>+Crudos!A532</f>
        <v>43028</v>
      </c>
      <c r="B77" s="170">
        <f>+Crudos!B532</f>
        <v>43031</v>
      </c>
      <c r="C77" s="77" t="s">
        <v>179</v>
      </c>
      <c r="D77" s="108">
        <v>177738.51</v>
      </c>
      <c r="E77" s="109">
        <f t="shared" si="11"/>
        <v>33770.316900000005</v>
      </c>
      <c r="F77" s="109">
        <v>177</v>
      </c>
      <c r="G77" s="110"/>
      <c r="H77" s="77"/>
      <c r="I77" s="108"/>
      <c r="J77" s="109"/>
      <c r="K77" s="109"/>
    </row>
    <row r="78" spans="1:11" ht="28.5">
      <c r="A78" s="170">
        <f>+Crudos!A533</f>
        <v>43032</v>
      </c>
      <c r="B78" s="170">
        <f>+Crudos!B533</f>
        <v>43034</v>
      </c>
      <c r="C78" s="77" t="s">
        <v>179</v>
      </c>
      <c r="D78" s="108">
        <v>176683.83</v>
      </c>
      <c r="E78" s="109">
        <f t="shared" ref="E78:E84" si="12">+D78*19%</f>
        <v>33569.9277</v>
      </c>
      <c r="F78" s="109">
        <v>177</v>
      </c>
      <c r="G78" s="110"/>
      <c r="H78" s="77"/>
      <c r="I78" s="108"/>
      <c r="J78" s="109"/>
      <c r="K78" s="109"/>
    </row>
    <row r="79" spans="1:11" ht="28.5">
      <c r="A79" s="170">
        <f>+Crudos!A534</f>
        <v>43035</v>
      </c>
      <c r="B79" s="170">
        <f>+Crudos!B534</f>
        <v>43038</v>
      </c>
      <c r="C79" s="77" t="s">
        <v>179</v>
      </c>
      <c r="D79" s="108">
        <v>183804.17</v>
      </c>
      <c r="E79" s="109">
        <f t="shared" si="12"/>
        <v>34922.792300000001</v>
      </c>
      <c r="F79" s="109">
        <v>177</v>
      </c>
      <c r="G79" s="110"/>
      <c r="H79" s="77"/>
      <c r="I79" s="108"/>
      <c r="J79" s="109"/>
      <c r="K79" s="109"/>
    </row>
    <row r="80" spans="1:11" ht="28.5">
      <c r="A80" s="170">
        <f>+Crudos!A535</f>
        <v>43039</v>
      </c>
      <c r="B80" s="170">
        <f>+Crudos!B535</f>
        <v>43041</v>
      </c>
      <c r="C80" s="77" t="s">
        <v>179</v>
      </c>
      <c r="D80" s="108">
        <v>194700.65</v>
      </c>
      <c r="E80" s="109">
        <f t="shared" si="12"/>
        <v>36993.123500000002</v>
      </c>
      <c r="F80" s="109">
        <v>177</v>
      </c>
      <c r="G80" s="110"/>
      <c r="H80" s="77"/>
      <c r="I80" s="108"/>
      <c r="J80" s="109"/>
      <c r="K80" s="109"/>
    </row>
    <row r="81" spans="1:16" ht="28.5">
      <c r="A81" s="170">
        <f>+Crudos!A536</f>
        <v>43042</v>
      </c>
      <c r="B81" s="170">
        <f>+Crudos!B536</f>
        <v>43046</v>
      </c>
      <c r="C81" s="77" t="s">
        <v>179</v>
      </c>
      <c r="D81" s="108">
        <v>191408.19</v>
      </c>
      <c r="E81" s="109">
        <f t="shared" si="12"/>
        <v>36367.556100000002</v>
      </c>
      <c r="F81" s="109">
        <v>177</v>
      </c>
      <c r="G81" s="110"/>
      <c r="H81" s="77" t="s">
        <v>194</v>
      </c>
      <c r="I81" s="108">
        <v>218760.78</v>
      </c>
      <c r="J81" s="109">
        <f t="shared" ref="J81:J97" si="13">+I81*19%</f>
        <v>41564.548199999997</v>
      </c>
      <c r="K81" s="109">
        <f t="shared" ref="K81:K97" si="14">+F81</f>
        <v>177</v>
      </c>
      <c r="O81" s="112"/>
      <c r="P81" s="112"/>
    </row>
    <row r="82" spans="1:16" ht="28.5">
      <c r="A82" s="170">
        <f>+Crudos!A537</f>
        <v>43047</v>
      </c>
      <c r="B82" s="170">
        <f>+Crudos!B537</f>
        <v>43048</v>
      </c>
      <c r="C82" s="77" t="s">
        <v>179</v>
      </c>
      <c r="D82" s="108">
        <v>202026.34</v>
      </c>
      <c r="E82" s="109">
        <f t="shared" si="12"/>
        <v>38385.0046</v>
      </c>
      <c r="F82" s="109">
        <v>177</v>
      </c>
      <c r="G82" s="110"/>
      <c r="H82" s="77" t="s">
        <v>194</v>
      </c>
      <c r="I82" s="108">
        <v>229526.64</v>
      </c>
      <c r="J82" s="109">
        <f t="shared" si="13"/>
        <v>43610.061600000001</v>
      </c>
      <c r="K82" s="109">
        <f t="shared" si="14"/>
        <v>177</v>
      </c>
      <c r="O82" s="112"/>
      <c r="P82" s="112"/>
    </row>
    <row r="83" spans="1:16" ht="28.5">
      <c r="A83" s="170">
        <f>+Crudos!A538</f>
        <v>43049</v>
      </c>
      <c r="B83" s="170">
        <f>+Crudos!B538</f>
        <v>43053</v>
      </c>
      <c r="C83" s="77" t="s">
        <v>179</v>
      </c>
      <c r="D83" s="108">
        <v>195607.52</v>
      </c>
      <c r="E83" s="109">
        <f t="shared" si="12"/>
        <v>37165.428800000002</v>
      </c>
      <c r="F83" s="109">
        <v>177</v>
      </c>
      <c r="G83" s="110"/>
      <c r="H83" s="77" t="s">
        <v>194</v>
      </c>
      <c r="I83" s="108">
        <v>222849.9</v>
      </c>
      <c r="J83" s="109">
        <f t="shared" si="13"/>
        <v>42341.481</v>
      </c>
      <c r="K83" s="109">
        <f t="shared" si="14"/>
        <v>177</v>
      </c>
      <c r="O83" s="112"/>
      <c r="P83" s="112"/>
    </row>
    <row r="84" spans="1:16" ht="28.5">
      <c r="A84" s="170">
        <f>+Crudos!A539</f>
        <v>43054</v>
      </c>
      <c r="B84" s="170">
        <f>+Crudos!B539</f>
        <v>43055</v>
      </c>
      <c r="C84" s="77" t="s">
        <v>179</v>
      </c>
      <c r="D84" s="108">
        <v>198977.74</v>
      </c>
      <c r="E84" s="109">
        <f t="shared" si="12"/>
        <v>37805.770599999996</v>
      </c>
      <c r="F84" s="109">
        <v>177</v>
      </c>
      <c r="G84" s="110"/>
      <c r="H84" s="77" t="s">
        <v>194</v>
      </c>
      <c r="I84" s="108">
        <v>226021.74000000002</v>
      </c>
      <c r="J84" s="109">
        <f t="shared" si="13"/>
        <v>42944.130600000004</v>
      </c>
      <c r="K84" s="109">
        <f t="shared" si="14"/>
        <v>177</v>
      </c>
      <c r="O84" s="112"/>
      <c r="P84" s="112"/>
    </row>
    <row r="85" spans="1:16" ht="28.5">
      <c r="A85" s="170">
        <f>+Crudos!A540</f>
        <v>43056</v>
      </c>
      <c r="B85" s="170">
        <f>+Crudos!B540</f>
        <v>43059</v>
      </c>
      <c r="C85" s="77" t="s">
        <v>179</v>
      </c>
      <c r="D85" s="108">
        <v>197429.14</v>
      </c>
      <c r="E85" s="109">
        <f t="shared" ref="E85:E91" si="15">+D85*19%</f>
        <v>37511.536600000007</v>
      </c>
      <c r="F85" s="109">
        <v>177</v>
      </c>
      <c r="G85" s="110"/>
      <c r="H85" s="77" t="s">
        <v>194</v>
      </c>
      <c r="I85" s="108">
        <v>224579.46</v>
      </c>
      <c r="J85" s="109">
        <f t="shared" si="13"/>
        <v>42670.097399999999</v>
      </c>
      <c r="K85" s="109">
        <f t="shared" si="14"/>
        <v>177</v>
      </c>
      <c r="O85" s="112"/>
      <c r="P85" s="112"/>
    </row>
    <row r="86" spans="1:16" ht="28.5">
      <c r="A86" s="170">
        <f>+Crudos!A541</f>
        <v>43060</v>
      </c>
      <c r="B86" s="170">
        <f>+Crudos!B541</f>
        <v>43062</v>
      </c>
      <c r="C86" s="77" t="s">
        <v>179</v>
      </c>
      <c r="D86" s="108">
        <v>199953.51</v>
      </c>
      <c r="E86" s="109">
        <f t="shared" si="15"/>
        <v>37991.166900000004</v>
      </c>
      <c r="F86" s="109">
        <v>177</v>
      </c>
      <c r="G86" s="110"/>
      <c r="H86" s="77" t="s">
        <v>194</v>
      </c>
      <c r="I86" s="108">
        <v>227095.67999999999</v>
      </c>
      <c r="J86" s="109">
        <f t="shared" si="13"/>
        <v>43148.179199999999</v>
      </c>
      <c r="K86" s="109">
        <f t="shared" si="14"/>
        <v>177</v>
      </c>
      <c r="O86" s="112"/>
      <c r="P86" s="112"/>
    </row>
    <row r="87" spans="1:16" ht="28.5">
      <c r="A87" s="170">
        <f>+Crudos!A542</f>
        <v>43063</v>
      </c>
      <c r="B87" s="170">
        <f>+Crudos!B542</f>
        <v>43066</v>
      </c>
      <c r="C87" s="77" t="s">
        <v>179</v>
      </c>
      <c r="D87" s="108">
        <v>195322.23999999999</v>
      </c>
      <c r="E87" s="109">
        <f t="shared" si="15"/>
        <v>37111.225599999998</v>
      </c>
      <c r="F87" s="109">
        <v>177</v>
      </c>
      <c r="G87" s="110"/>
      <c r="H87" s="77" t="s">
        <v>194</v>
      </c>
      <c r="I87" s="108">
        <v>222332.04</v>
      </c>
      <c r="J87" s="109">
        <f t="shared" si="13"/>
        <v>42243.087599999999</v>
      </c>
      <c r="K87" s="109">
        <f t="shared" si="14"/>
        <v>177</v>
      </c>
      <c r="O87" s="112"/>
      <c r="P87" s="112"/>
    </row>
    <row r="88" spans="1:16" ht="28.5">
      <c r="A88" s="170">
        <f>+Crudos!A543</f>
        <v>43067</v>
      </c>
      <c r="B88" s="170">
        <f>+Crudos!B543</f>
        <v>43069</v>
      </c>
      <c r="C88" s="77" t="s">
        <v>179</v>
      </c>
      <c r="D88" s="108">
        <v>195322.23999999999</v>
      </c>
      <c r="E88" s="109">
        <f t="shared" si="15"/>
        <v>37111.225599999998</v>
      </c>
      <c r="F88" s="109">
        <v>177</v>
      </c>
      <c r="G88" s="110"/>
      <c r="H88" s="77" t="s">
        <v>194</v>
      </c>
      <c r="I88" s="108">
        <v>222332.04</v>
      </c>
      <c r="J88" s="109">
        <f t="shared" si="13"/>
        <v>42243.087599999999</v>
      </c>
      <c r="K88" s="109">
        <f t="shared" si="14"/>
        <v>177</v>
      </c>
      <c r="O88" s="112"/>
      <c r="P88" s="112"/>
    </row>
    <row r="89" spans="1:16" ht="28.5">
      <c r="A89" s="170">
        <f>+Crudos!A544</f>
        <v>43070</v>
      </c>
      <c r="B89" s="170">
        <f>+Crudos!B544</f>
        <v>43073</v>
      </c>
      <c r="C89" s="77" t="s">
        <v>179</v>
      </c>
      <c r="D89" s="108">
        <v>195660.43</v>
      </c>
      <c r="E89" s="109">
        <f t="shared" si="15"/>
        <v>37175.481699999997</v>
      </c>
      <c r="F89" s="109">
        <v>177</v>
      </c>
      <c r="G89" s="110"/>
      <c r="H89" s="77" t="s">
        <v>194</v>
      </c>
      <c r="I89" s="108">
        <v>222695.89</v>
      </c>
      <c r="J89" s="109">
        <f t="shared" si="13"/>
        <v>42312.219100000002</v>
      </c>
      <c r="K89" s="109">
        <f t="shared" si="14"/>
        <v>177</v>
      </c>
      <c r="O89" s="112"/>
      <c r="P89" s="112"/>
    </row>
    <row r="90" spans="1:16" ht="28.5">
      <c r="A90" s="170">
        <f>+Crudos!A545</f>
        <v>43074</v>
      </c>
      <c r="B90" s="170">
        <f>+Crudos!B545</f>
        <v>43076</v>
      </c>
      <c r="C90" s="77" t="s">
        <v>179</v>
      </c>
      <c r="D90" s="108">
        <v>197186</v>
      </c>
      <c r="E90" s="109">
        <f t="shared" si="15"/>
        <v>37465.340000000004</v>
      </c>
      <c r="F90" s="109">
        <v>177</v>
      </c>
      <c r="G90" s="110"/>
      <c r="H90" s="77" t="s">
        <v>194</v>
      </c>
      <c r="I90" s="108">
        <v>224240.36</v>
      </c>
      <c r="J90" s="109">
        <f t="shared" si="13"/>
        <v>42605.668399999995</v>
      </c>
      <c r="K90" s="109">
        <f t="shared" si="14"/>
        <v>177</v>
      </c>
      <c r="O90" s="112"/>
      <c r="P90" s="112"/>
    </row>
    <row r="91" spans="1:16" ht="28.5">
      <c r="A91" s="170">
        <f>+Crudos!A546</f>
        <v>43077</v>
      </c>
      <c r="B91" s="170">
        <f>+Crudos!B546</f>
        <v>43080</v>
      </c>
      <c r="C91" s="77" t="s">
        <v>179</v>
      </c>
      <c r="D91" s="108">
        <v>188255.8</v>
      </c>
      <c r="E91" s="109">
        <f t="shared" si="15"/>
        <v>35768.601999999999</v>
      </c>
      <c r="F91" s="109">
        <v>177</v>
      </c>
      <c r="G91" s="110"/>
      <c r="H91" s="77" t="s">
        <v>194</v>
      </c>
      <c r="I91" s="108">
        <v>215224.57</v>
      </c>
      <c r="J91" s="109">
        <f t="shared" si="13"/>
        <v>40892.668300000005</v>
      </c>
      <c r="K91" s="109">
        <f t="shared" si="14"/>
        <v>177</v>
      </c>
      <c r="O91" s="112"/>
      <c r="P91" s="112"/>
    </row>
    <row r="92" spans="1:16" ht="28.5">
      <c r="A92" s="170">
        <f>+Crudos!A547</f>
        <v>43081</v>
      </c>
      <c r="B92" s="170">
        <f>+Crudos!B547</f>
        <v>43083</v>
      </c>
      <c r="C92" s="77" t="s">
        <v>179</v>
      </c>
      <c r="D92" s="108">
        <v>197724.47</v>
      </c>
      <c r="E92" s="109">
        <f t="shared" ref="E92:E99" si="16">+D92*19%</f>
        <v>37567.649299999997</v>
      </c>
      <c r="F92" s="109">
        <v>177</v>
      </c>
      <c r="G92" s="110"/>
      <c r="H92" s="77" t="s">
        <v>194</v>
      </c>
      <c r="I92" s="108">
        <v>224870.09</v>
      </c>
      <c r="J92" s="109">
        <f t="shared" si="13"/>
        <v>42725.3171</v>
      </c>
      <c r="K92" s="109">
        <f t="shared" si="14"/>
        <v>177</v>
      </c>
      <c r="O92" s="112"/>
      <c r="P92" s="112"/>
    </row>
    <row r="93" spans="1:16" ht="28.5">
      <c r="A93" s="170">
        <f>+Crudos!A548</f>
        <v>43084</v>
      </c>
      <c r="B93" s="170">
        <f>+Crudos!B548</f>
        <v>43087</v>
      </c>
      <c r="C93" s="77" t="s">
        <v>179</v>
      </c>
      <c r="D93" s="108">
        <v>197099.78</v>
      </c>
      <c r="E93" s="109">
        <f t="shared" si="16"/>
        <v>37448.958200000001</v>
      </c>
      <c r="F93" s="109">
        <v>177</v>
      </c>
      <c r="G93" s="110"/>
      <c r="H93" s="77" t="s">
        <v>194</v>
      </c>
      <c r="I93" s="108">
        <v>224367.53</v>
      </c>
      <c r="J93" s="109">
        <f t="shared" si="13"/>
        <v>42629.830699999999</v>
      </c>
      <c r="K93" s="109">
        <f t="shared" si="14"/>
        <v>177</v>
      </c>
      <c r="O93" s="112"/>
      <c r="P93" s="112"/>
    </row>
    <row r="94" spans="1:16" ht="28.5">
      <c r="A94" s="170">
        <f>+Crudos!A549</f>
        <v>43088</v>
      </c>
      <c r="B94" s="170">
        <f>+Crudos!B549</f>
        <v>43090</v>
      </c>
      <c r="C94" s="77" t="s">
        <v>179</v>
      </c>
      <c r="D94" s="108">
        <v>196565.05</v>
      </c>
      <c r="E94" s="109">
        <f t="shared" si="16"/>
        <v>37347.359499999999</v>
      </c>
      <c r="F94" s="109">
        <v>177</v>
      </c>
      <c r="G94" s="110"/>
      <c r="H94" s="77" t="s">
        <v>194</v>
      </c>
      <c r="I94" s="108">
        <v>223556.68</v>
      </c>
      <c r="J94" s="109">
        <f t="shared" si="13"/>
        <v>42475.769200000002</v>
      </c>
      <c r="K94" s="109">
        <f t="shared" si="14"/>
        <v>177</v>
      </c>
      <c r="O94" s="112"/>
      <c r="P94" s="112"/>
    </row>
    <row r="95" spans="1:16" ht="28.5">
      <c r="A95" s="170">
        <f>+Crudos!A550</f>
        <v>43091</v>
      </c>
      <c r="B95" s="170">
        <f>+Crudos!B550</f>
        <v>43095</v>
      </c>
      <c r="C95" s="77" t="s">
        <v>179</v>
      </c>
      <c r="D95" s="108">
        <v>198626.26</v>
      </c>
      <c r="E95" s="109">
        <f t="shared" si="16"/>
        <v>37738.989400000006</v>
      </c>
      <c r="F95" s="109">
        <v>177</v>
      </c>
      <c r="G95" s="110"/>
      <c r="H95" s="77" t="s">
        <v>194</v>
      </c>
      <c r="I95" s="108">
        <v>225374.71</v>
      </c>
      <c r="J95" s="109">
        <f t="shared" si="13"/>
        <v>42821.194900000002</v>
      </c>
      <c r="K95" s="109">
        <f t="shared" si="14"/>
        <v>177</v>
      </c>
      <c r="O95" s="112"/>
      <c r="P95" s="112"/>
    </row>
    <row r="96" spans="1:16" ht="28.5">
      <c r="A96" s="170">
        <f>+Crudos!A551</f>
        <v>43096</v>
      </c>
      <c r="B96" s="170">
        <f>+Crudos!B551</f>
        <v>43097</v>
      </c>
      <c r="C96" s="77" t="s">
        <v>179</v>
      </c>
      <c r="D96" s="108">
        <v>200885.68</v>
      </c>
      <c r="E96" s="109">
        <f t="shared" si="16"/>
        <v>38168.279199999997</v>
      </c>
      <c r="F96" s="109">
        <v>177</v>
      </c>
      <c r="G96" s="110"/>
      <c r="H96" s="77" t="s">
        <v>194</v>
      </c>
      <c r="I96" s="108">
        <v>227557.9</v>
      </c>
      <c r="J96" s="109">
        <f t="shared" si="13"/>
        <v>43236.000999999997</v>
      </c>
      <c r="K96" s="109">
        <f t="shared" si="14"/>
        <v>177</v>
      </c>
      <c r="O96" s="112"/>
      <c r="P96" s="112"/>
    </row>
    <row r="97" spans="1:16" ht="28.5">
      <c r="A97" s="170">
        <f>+Crudos!A552</f>
        <v>43098</v>
      </c>
      <c r="B97" s="170">
        <f>+Crudos!B552</f>
        <v>43100</v>
      </c>
      <c r="C97" s="77" t="s">
        <v>179</v>
      </c>
      <c r="D97" s="108">
        <v>209368.39</v>
      </c>
      <c r="E97" s="109">
        <f t="shared" si="16"/>
        <v>39779.994100000004</v>
      </c>
      <c r="F97" s="109">
        <v>177</v>
      </c>
      <c r="G97" s="110"/>
      <c r="H97" s="77" t="s">
        <v>194</v>
      </c>
      <c r="I97" s="108">
        <v>236028.73</v>
      </c>
      <c r="J97" s="109">
        <f t="shared" si="13"/>
        <v>44845.458700000003</v>
      </c>
      <c r="K97" s="109">
        <f t="shared" si="14"/>
        <v>177</v>
      </c>
      <c r="O97" s="112"/>
      <c r="P97" s="112"/>
    </row>
    <row r="98" spans="1:16" ht="28.5">
      <c r="A98" s="170">
        <f>+Crudos!A553</f>
        <v>43101</v>
      </c>
      <c r="B98" s="170">
        <f>+Crudos!B553</f>
        <v>43102</v>
      </c>
      <c r="C98" s="77" t="s">
        <v>179</v>
      </c>
      <c r="D98" s="108">
        <v>209368.39</v>
      </c>
      <c r="E98" s="109">
        <f t="shared" si="16"/>
        <v>39779.994100000004</v>
      </c>
      <c r="F98" s="109">
        <v>177</v>
      </c>
      <c r="G98" s="110"/>
      <c r="H98" s="77" t="s">
        <v>194</v>
      </c>
      <c r="I98" s="108">
        <v>236028.73</v>
      </c>
      <c r="J98" s="109">
        <f t="shared" ref="J98:J142" si="17">+I98*19%</f>
        <v>44845.458700000003</v>
      </c>
      <c r="K98" s="109">
        <f t="shared" ref="K98:K141" si="18">+F98</f>
        <v>177</v>
      </c>
      <c r="O98" s="112"/>
      <c r="P98" s="112"/>
    </row>
    <row r="99" spans="1:16" ht="28.5">
      <c r="A99" s="170">
        <f>+Crudos!A554</f>
        <v>43103</v>
      </c>
      <c r="B99" s="170">
        <f>+Crudos!B554</f>
        <v>43104</v>
      </c>
      <c r="C99" s="77" t="s">
        <v>179</v>
      </c>
      <c r="D99" s="108">
        <v>213073.12</v>
      </c>
      <c r="E99" s="109">
        <f t="shared" si="16"/>
        <v>40483.892800000001</v>
      </c>
      <c r="F99" s="109">
        <v>177</v>
      </c>
      <c r="G99" s="110"/>
      <c r="H99" s="77" t="s">
        <v>194</v>
      </c>
      <c r="I99" s="108">
        <v>239929.12</v>
      </c>
      <c r="J99" s="109">
        <f t="shared" si="17"/>
        <v>45586.532800000001</v>
      </c>
      <c r="K99" s="109">
        <f t="shared" si="18"/>
        <v>177</v>
      </c>
      <c r="O99" s="112"/>
      <c r="P99" s="112"/>
    </row>
    <row r="100" spans="1:16" ht="28.5">
      <c r="A100" s="170">
        <f>+Crudos!A555</f>
        <v>43105</v>
      </c>
      <c r="B100" s="170">
        <f>+Crudos!B555</f>
        <v>43109</v>
      </c>
      <c r="C100" s="77" t="s">
        <v>179</v>
      </c>
      <c r="D100" s="108">
        <v>211838.85</v>
      </c>
      <c r="E100" s="109">
        <f t="shared" ref="E100:E106" si="19">+D100*19%</f>
        <v>40249.381500000003</v>
      </c>
      <c r="F100" s="109">
        <v>177</v>
      </c>
      <c r="G100" s="110"/>
      <c r="H100" s="77" t="s">
        <v>194</v>
      </c>
      <c r="I100" s="108">
        <v>238307.31</v>
      </c>
      <c r="J100" s="109">
        <f t="shared" si="17"/>
        <v>45278.388899999998</v>
      </c>
      <c r="K100" s="109">
        <f t="shared" si="18"/>
        <v>177</v>
      </c>
      <c r="O100" s="112"/>
      <c r="P100" s="112"/>
    </row>
    <row r="101" spans="1:16" ht="28.5">
      <c r="A101" s="170">
        <f>+Crudos!A556</f>
        <v>43110</v>
      </c>
      <c r="B101" s="170">
        <f>+Crudos!B556</f>
        <v>43111</v>
      </c>
      <c r="C101" s="77" t="s">
        <v>179</v>
      </c>
      <c r="D101" s="108">
        <v>205221.98</v>
      </c>
      <c r="E101" s="109">
        <f t="shared" si="19"/>
        <v>38992.176200000002</v>
      </c>
      <c r="F101" s="109">
        <v>177</v>
      </c>
      <c r="G101" s="110"/>
      <c r="H101" s="77" t="s">
        <v>194</v>
      </c>
      <c r="I101" s="108">
        <v>231193.82</v>
      </c>
      <c r="J101" s="109">
        <f t="shared" si="17"/>
        <v>43926.825799999999</v>
      </c>
      <c r="K101" s="109">
        <f t="shared" si="18"/>
        <v>177</v>
      </c>
      <c r="O101" s="112"/>
      <c r="P101" s="112"/>
    </row>
    <row r="102" spans="1:16" ht="28.5">
      <c r="A102" s="170">
        <f>+Crudos!A557</f>
        <v>43112</v>
      </c>
      <c r="B102" s="170">
        <f>+Crudos!B557</f>
        <v>43115</v>
      </c>
      <c r="C102" s="77" t="s">
        <v>179</v>
      </c>
      <c r="D102" s="108">
        <v>205665.34</v>
      </c>
      <c r="E102" s="109">
        <f t="shared" si="19"/>
        <v>39076.414599999996</v>
      </c>
      <c r="F102" s="109">
        <v>177</v>
      </c>
      <c r="G102" s="110"/>
      <c r="H102" s="77" t="s">
        <v>194</v>
      </c>
      <c r="I102" s="108">
        <v>231894.67</v>
      </c>
      <c r="J102" s="109">
        <f t="shared" si="17"/>
        <v>44059.987300000001</v>
      </c>
      <c r="K102" s="109">
        <f t="shared" si="18"/>
        <v>177</v>
      </c>
      <c r="O102" s="112"/>
      <c r="P102" s="112"/>
    </row>
    <row r="103" spans="1:16" ht="28.5">
      <c r="A103" s="170">
        <f>+Crudos!A558</f>
        <v>43116</v>
      </c>
      <c r="B103" s="170">
        <f>+Crudos!B558</f>
        <v>43118</v>
      </c>
      <c r="C103" s="77" t="s">
        <v>179</v>
      </c>
      <c r="D103" s="108">
        <v>200046.47</v>
      </c>
      <c r="E103" s="109">
        <f t="shared" si="19"/>
        <v>38008.829299999998</v>
      </c>
      <c r="F103" s="109">
        <v>177</v>
      </c>
      <c r="G103" s="110"/>
      <c r="H103" s="77" t="s">
        <v>194</v>
      </c>
      <c r="I103" s="108">
        <v>225838.58</v>
      </c>
      <c r="J103" s="109">
        <f t="shared" si="17"/>
        <v>42909.330199999997</v>
      </c>
      <c r="K103" s="109">
        <f t="shared" si="18"/>
        <v>177</v>
      </c>
      <c r="O103" s="112"/>
      <c r="P103" s="112"/>
    </row>
    <row r="104" spans="1:16" ht="28.5">
      <c r="A104" s="170">
        <f>+Crudos!A559</f>
        <v>43119</v>
      </c>
      <c r="B104" s="170">
        <f>+Crudos!B559</f>
        <v>43122</v>
      </c>
      <c r="C104" s="77" t="s">
        <v>179</v>
      </c>
      <c r="D104" s="108">
        <v>201600.14</v>
      </c>
      <c r="E104" s="109">
        <f t="shared" si="19"/>
        <v>38304.026600000005</v>
      </c>
      <c r="F104" s="109">
        <v>177</v>
      </c>
      <c r="G104" s="110"/>
      <c r="H104" s="77" t="s">
        <v>194</v>
      </c>
      <c r="I104" s="108">
        <v>227412.41</v>
      </c>
      <c r="J104" s="109">
        <f t="shared" si="17"/>
        <v>43208.357900000003</v>
      </c>
      <c r="K104" s="109">
        <f t="shared" si="18"/>
        <v>177</v>
      </c>
      <c r="O104" s="112"/>
      <c r="P104" s="112"/>
    </row>
    <row r="105" spans="1:16" ht="28.5">
      <c r="A105" s="170">
        <f>+Crudos!A560</f>
        <v>43123</v>
      </c>
      <c r="B105" s="170">
        <f>+Crudos!B560</f>
        <v>43125</v>
      </c>
      <c r="C105" s="77" t="s">
        <v>179</v>
      </c>
      <c r="D105" s="108">
        <v>201648.4</v>
      </c>
      <c r="E105" s="109">
        <f t="shared" si="19"/>
        <v>38313.195999999996</v>
      </c>
      <c r="F105" s="109">
        <v>177</v>
      </c>
      <c r="G105" s="110"/>
      <c r="H105" s="77" t="s">
        <v>194</v>
      </c>
      <c r="I105" s="108">
        <v>227180.05</v>
      </c>
      <c r="J105" s="109">
        <f t="shared" si="17"/>
        <v>43164.209499999997</v>
      </c>
      <c r="K105" s="109">
        <f t="shared" si="18"/>
        <v>177</v>
      </c>
      <c r="O105" s="112"/>
      <c r="P105" s="112"/>
    </row>
    <row r="106" spans="1:16" ht="28.5">
      <c r="A106" s="170">
        <f>+Crudos!A561</f>
        <v>43126</v>
      </c>
      <c r="B106" s="170">
        <f>+Crudos!B561</f>
        <v>43129</v>
      </c>
      <c r="C106" s="77" t="s">
        <v>179</v>
      </c>
      <c r="D106" s="108">
        <v>214676.78</v>
      </c>
      <c r="E106" s="109">
        <f t="shared" si="19"/>
        <v>40788.588199999998</v>
      </c>
      <c r="F106" s="109">
        <v>177</v>
      </c>
      <c r="G106" s="110"/>
      <c r="H106" s="77" t="s">
        <v>194</v>
      </c>
      <c r="I106" s="108">
        <v>240403.28</v>
      </c>
      <c r="J106" s="109">
        <f t="shared" si="17"/>
        <v>45676.623200000002</v>
      </c>
      <c r="K106" s="109">
        <f t="shared" si="18"/>
        <v>177</v>
      </c>
      <c r="O106" s="112"/>
      <c r="P106" s="112"/>
    </row>
    <row r="107" spans="1:16" ht="28.5">
      <c r="A107" s="170">
        <f>+Crudos!A562</f>
        <v>43130</v>
      </c>
      <c r="B107" s="170">
        <f>+Crudos!B562</f>
        <v>43132</v>
      </c>
      <c r="C107" s="77" t="s">
        <v>179</v>
      </c>
      <c r="D107" s="108">
        <v>209180.05</v>
      </c>
      <c r="E107" s="109">
        <f t="shared" ref="E107:E113" si="20">+D107*19%</f>
        <v>39744.209499999997</v>
      </c>
      <c r="F107" s="113">
        <v>186</v>
      </c>
      <c r="G107" s="114"/>
      <c r="H107" s="77" t="s">
        <v>194</v>
      </c>
      <c r="I107" s="108">
        <v>234228.22</v>
      </c>
      <c r="J107" s="109">
        <f t="shared" si="17"/>
        <v>44503.361799999999</v>
      </c>
      <c r="K107" s="109">
        <f t="shared" si="18"/>
        <v>186</v>
      </c>
      <c r="O107" s="112"/>
      <c r="P107" s="112"/>
    </row>
    <row r="108" spans="1:16" ht="28.5">
      <c r="A108" s="170">
        <f>+Crudos!A563</f>
        <v>43133</v>
      </c>
      <c r="B108" s="170">
        <f>+Crudos!B563</f>
        <v>43136</v>
      </c>
      <c r="C108" s="77" t="s">
        <v>179</v>
      </c>
      <c r="D108" s="108">
        <v>204376.49</v>
      </c>
      <c r="E108" s="109">
        <f t="shared" si="20"/>
        <v>38831.533100000001</v>
      </c>
      <c r="F108" s="109">
        <v>186</v>
      </c>
      <c r="G108" s="110"/>
      <c r="H108" s="77" t="s">
        <v>194</v>
      </c>
      <c r="I108" s="108">
        <v>229973.75</v>
      </c>
      <c r="J108" s="109">
        <f t="shared" si="17"/>
        <v>43695.012499999997</v>
      </c>
      <c r="K108" s="109">
        <f t="shared" si="18"/>
        <v>186</v>
      </c>
      <c r="O108" s="112"/>
      <c r="P108" s="112"/>
    </row>
    <row r="109" spans="1:16" ht="28.5">
      <c r="A109" s="170">
        <f>+Crudos!A564</f>
        <v>43137</v>
      </c>
      <c r="B109" s="170">
        <f>+Crudos!B564</f>
        <v>43139</v>
      </c>
      <c r="C109" s="77" t="s">
        <v>179</v>
      </c>
      <c r="D109" s="108">
        <v>195742.78</v>
      </c>
      <c r="E109" s="109">
        <f t="shared" si="20"/>
        <v>37191.128199999999</v>
      </c>
      <c r="F109" s="109">
        <v>186</v>
      </c>
      <c r="G109" s="110"/>
      <c r="H109" s="77" t="s">
        <v>194</v>
      </c>
      <c r="I109" s="108">
        <v>221002.81</v>
      </c>
      <c r="J109" s="109">
        <f t="shared" si="17"/>
        <v>41990.533900000002</v>
      </c>
      <c r="K109" s="109">
        <f t="shared" si="18"/>
        <v>186</v>
      </c>
      <c r="O109" s="112"/>
      <c r="P109" s="112"/>
    </row>
    <row r="110" spans="1:16" ht="28.5">
      <c r="A110" s="170">
        <f>+Crudos!A565</f>
        <v>43140</v>
      </c>
      <c r="B110" s="170">
        <f>+Crudos!B565</f>
        <v>43143</v>
      </c>
      <c r="C110" s="77" t="s">
        <v>179</v>
      </c>
      <c r="D110" s="108">
        <v>182608.5</v>
      </c>
      <c r="E110" s="109">
        <f t="shared" si="20"/>
        <v>34695.614999999998</v>
      </c>
      <c r="F110" s="109">
        <v>186</v>
      </c>
      <c r="G110" s="110"/>
      <c r="H110" s="77" t="s">
        <v>194</v>
      </c>
      <c r="I110" s="108">
        <v>208211.97</v>
      </c>
      <c r="J110" s="109">
        <f t="shared" si="17"/>
        <v>39560.274299999997</v>
      </c>
      <c r="K110" s="109">
        <f t="shared" si="18"/>
        <v>186</v>
      </c>
      <c r="O110" s="112"/>
      <c r="P110" s="112"/>
    </row>
    <row r="111" spans="1:16" ht="28.5">
      <c r="A111" s="170">
        <f>+Crudos!A566</f>
        <v>43144</v>
      </c>
      <c r="B111" s="170">
        <f>+Crudos!B566</f>
        <v>43146</v>
      </c>
      <c r="C111" s="77" t="s">
        <v>179</v>
      </c>
      <c r="D111" s="108">
        <v>179408.13</v>
      </c>
      <c r="E111" s="109">
        <f t="shared" si="20"/>
        <v>34087.544699999999</v>
      </c>
      <c r="F111" s="109">
        <v>186</v>
      </c>
      <c r="G111" s="110"/>
      <c r="H111" s="77" t="s">
        <v>194</v>
      </c>
      <c r="I111" s="108">
        <v>205173.36</v>
      </c>
      <c r="J111" s="109">
        <f t="shared" si="17"/>
        <v>38982.938399999999</v>
      </c>
      <c r="K111" s="109">
        <f t="shared" si="18"/>
        <v>186</v>
      </c>
      <c r="O111" s="112"/>
      <c r="P111" s="112"/>
    </row>
    <row r="112" spans="1:16" ht="28.5">
      <c r="A112" s="170">
        <f>+Crudos!A567</f>
        <v>43147</v>
      </c>
      <c r="B112" s="170">
        <f>+Crudos!B567</f>
        <v>43150</v>
      </c>
      <c r="C112" s="77" t="s">
        <v>179</v>
      </c>
      <c r="D112" s="108">
        <v>184390.41</v>
      </c>
      <c r="E112" s="109">
        <f t="shared" si="20"/>
        <v>35034.177900000002</v>
      </c>
      <c r="F112" s="109">
        <v>186</v>
      </c>
      <c r="G112" s="110"/>
      <c r="H112" s="77" t="s">
        <v>194</v>
      </c>
      <c r="I112" s="108">
        <v>210532.97999999998</v>
      </c>
      <c r="J112" s="109">
        <f t="shared" si="17"/>
        <v>40001.266199999998</v>
      </c>
      <c r="K112" s="109">
        <f t="shared" si="18"/>
        <v>186</v>
      </c>
      <c r="O112" s="112"/>
      <c r="P112" s="112"/>
    </row>
    <row r="113" spans="1:16" ht="28.5">
      <c r="A113" s="170">
        <f>+Crudos!A568</f>
        <v>43151</v>
      </c>
      <c r="B113" s="170">
        <f>+Crudos!B568</f>
        <v>43153</v>
      </c>
      <c r="C113" s="77" t="s">
        <v>179</v>
      </c>
      <c r="D113" s="108">
        <v>185639.15</v>
      </c>
      <c r="E113" s="109">
        <f t="shared" si="20"/>
        <v>35271.438499999997</v>
      </c>
      <c r="F113" s="109">
        <v>186</v>
      </c>
      <c r="G113" s="110"/>
      <c r="H113" s="77" t="s">
        <v>194</v>
      </c>
      <c r="I113" s="108">
        <v>211304.94</v>
      </c>
      <c r="J113" s="109">
        <f t="shared" si="17"/>
        <v>40147.938600000001</v>
      </c>
      <c r="K113" s="109">
        <f t="shared" si="18"/>
        <v>186</v>
      </c>
      <c r="O113" s="112"/>
      <c r="P113" s="112"/>
    </row>
    <row r="114" spans="1:16" ht="28.5">
      <c r="A114" s="170">
        <f>+Crudos!A569</f>
        <v>43154</v>
      </c>
      <c r="B114" s="170">
        <f>+Crudos!B569</f>
        <v>43157</v>
      </c>
      <c r="C114" s="77" t="s">
        <v>179</v>
      </c>
      <c r="D114" s="108">
        <v>188940.17</v>
      </c>
      <c r="E114" s="109">
        <f t="shared" ref="E114:E120" si="21">+D114*19%</f>
        <v>35898.632300000005</v>
      </c>
      <c r="F114" s="109">
        <v>186</v>
      </c>
      <c r="G114" s="110"/>
      <c r="H114" s="77" t="s">
        <v>194</v>
      </c>
      <c r="I114" s="108">
        <v>214698.12</v>
      </c>
      <c r="J114" s="109">
        <f t="shared" si="17"/>
        <v>40792.642800000001</v>
      </c>
      <c r="K114" s="109">
        <f t="shared" si="18"/>
        <v>186</v>
      </c>
      <c r="O114" s="112"/>
      <c r="P114" s="112"/>
    </row>
    <row r="115" spans="1:16" ht="28.5">
      <c r="A115" s="170">
        <f>+Crudos!A570</f>
        <v>43158</v>
      </c>
      <c r="B115" s="170">
        <f>+Crudos!B570</f>
        <v>43160</v>
      </c>
      <c r="C115" s="77" t="s">
        <v>179</v>
      </c>
      <c r="D115" s="108">
        <v>194197.9</v>
      </c>
      <c r="E115" s="109">
        <f t="shared" si="21"/>
        <v>36897.601000000002</v>
      </c>
      <c r="F115" s="109">
        <v>186</v>
      </c>
      <c r="G115" s="110"/>
      <c r="H115" s="77" t="s">
        <v>194</v>
      </c>
      <c r="I115" s="108">
        <v>220091.34000000003</v>
      </c>
      <c r="J115" s="109">
        <f t="shared" si="17"/>
        <v>41817.354600000006</v>
      </c>
      <c r="K115" s="109">
        <f t="shared" si="18"/>
        <v>186</v>
      </c>
      <c r="O115" s="112"/>
      <c r="P115" s="112"/>
    </row>
    <row r="116" spans="1:16" ht="28.5">
      <c r="A116" s="170">
        <f>+Crudos!A571</f>
        <v>43161</v>
      </c>
      <c r="B116" s="170">
        <f>+Crudos!B571</f>
        <v>43164</v>
      </c>
      <c r="C116" s="77" t="s">
        <v>179</v>
      </c>
      <c r="D116" s="108">
        <v>188082.98</v>
      </c>
      <c r="E116" s="109">
        <f t="shared" si="21"/>
        <v>35735.766200000005</v>
      </c>
      <c r="F116" s="109">
        <v>186</v>
      </c>
      <c r="G116" s="110"/>
      <c r="H116" s="77" t="s">
        <v>194</v>
      </c>
      <c r="I116" s="108">
        <v>213786.3</v>
      </c>
      <c r="J116" s="109">
        <f t="shared" si="17"/>
        <v>40619.396999999997</v>
      </c>
      <c r="K116" s="109">
        <f t="shared" si="18"/>
        <v>186</v>
      </c>
      <c r="O116" s="112"/>
      <c r="P116" s="112"/>
    </row>
    <row r="117" spans="1:16" ht="28.5">
      <c r="A117" s="170">
        <f>+Crudos!A572</f>
        <v>43165</v>
      </c>
      <c r="B117" s="170">
        <f>+Crudos!B572</f>
        <v>43167</v>
      </c>
      <c r="C117" s="77" t="s">
        <v>179</v>
      </c>
      <c r="D117" s="108">
        <v>186111</v>
      </c>
      <c r="E117" s="109">
        <f t="shared" si="21"/>
        <v>35361.090000000004</v>
      </c>
      <c r="F117" s="109">
        <v>186</v>
      </c>
      <c r="G117" s="110"/>
      <c r="H117" s="77" t="s">
        <v>194</v>
      </c>
      <c r="I117" s="108">
        <v>212022.3</v>
      </c>
      <c r="J117" s="109">
        <f t="shared" si="17"/>
        <v>40284.237000000001</v>
      </c>
      <c r="K117" s="109">
        <f t="shared" si="18"/>
        <v>186</v>
      </c>
      <c r="O117" s="112"/>
      <c r="P117" s="112"/>
    </row>
    <row r="118" spans="1:16" ht="28.5">
      <c r="A118" s="170">
        <f>+Crudos!A573</f>
        <v>43168</v>
      </c>
      <c r="B118" s="170">
        <f>+Crudos!B573</f>
        <v>43171</v>
      </c>
      <c r="C118" s="77" t="s">
        <v>179</v>
      </c>
      <c r="D118" s="108">
        <v>181224.56</v>
      </c>
      <c r="E118" s="109">
        <f t="shared" si="21"/>
        <v>34432.666400000002</v>
      </c>
      <c r="F118" s="109">
        <v>186</v>
      </c>
      <c r="G118" s="110"/>
      <c r="H118" s="77" t="s">
        <v>194</v>
      </c>
      <c r="I118" s="108">
        <v>206829.84000000003</v>
      </c>
      <c r="J118" s="109">
        <f t="shared" si="17"/>
        <v>39297.669600000008</v>
      </c>
      <c r="K118" s="109">
        <f t="shared" si="18"/>
        <v>186</v>
      </c>
      <c r="O118" s="112"/>
      <c r="P118" s="112"/>
    </row>
    <row r="119" spans="1:16" ht="28.5">
      <c r="A119" s="170">
        <f>+Crudos!A574</f>
        <v>43172</v>
      </c>
      <c r="B119" s="170">
        <f>+Crudos!B574</f>
        <v>43174</v>
      </c>
      <c r="C119" s="77" t="s">
        <v>179</v>
      </c>
      <c r="D119" s="108">
        <v>184649.12</v>
      </c>
      <c r="E119" s="109">
        <f t="shared" si="21"/>
        <v>35083.332799999996</v>
      </c>
      <c r="F119" s="109">
        <v>186</v>
      </c>
      <c r="G119" s="110"/>
      <c r="H119" s="77" t="s">
        <v>194</v>
      </c>
      <c r="I119" s="108">
        <v>210491.4</v>
      </c>
      <c r="J119" s="109">
        <f t="shared" si="17"/>
        <v>39993.366000000002</v>
      </c>
      <c r="K119" s="109">
        <f t="shared" si="18"/>
        <v>186</v>
      </c>
      <c r="O119" s="112"/>
      <c r="P119" s="112"/>
    </row>
    <row r="120" spans="1:16" ht="28.5">
      <c r="A120" s="170">
        <f>+Crudos!A575</f>
        <v>43175</v>
      </c>
      <c r="B120" s="170">
        <f>+Crudos!B575</f>
        <v>43179</v>
      </c>
      <c r="C120" s="77" t="s">
        <v>179</v>
      </c>
      <c r="D120" s="108">
        <v>183829.32</v>
      </c>
      <c r="E120" s="109">
        <f t="shared" si="21"/>
        <v>34927.570800000001</v>
      </c>
      <c r="F120" s="109">
        <v>186</v>
      </c>
      <c r="G120" s="110"/>
      <c r="H120" s="77" t="s">
        <v>194</v>
      </c>
      <c r="I120" s="108">
        <v>209464.92</v>
      </c>
      <c r="J120" s="109">
        <f t="shared" si="17"/>
        <v>39798.334800000004</v>
      </c>
      <c r="K120" s="109">
        <f t="shared" si="18"/>
        <v>186</v>
      </c>
      <c r="O120" s="112"/>
      <c r="P120" s="112"/>
    </row>
    <row r="121" spans="1:16" ht="28.5">
      <c r="A121" s="170">
        <f>+Crudos!A576</f>
        <v>43180</v>
      </c>
      <c r="B121" s="170">
        <f>+Crudos!B576</f>
        <v>43181</v>
      </c>
      <c r="C121" s="77" t="s">
        <v>179</v>
      </c>
      <c r="D121" s="108">
        <v>186178.52</v>
      </c>
      <c r="E121" s="109">
        <f t="shared" ref="E121:E126" si="22">+D121*19%</f>
        <v>35373.918799999999</v>
      </c>
      <c r="F121" s="109">
        <v>186</v>
      </c>
      <c r="G121" s="110"/>
      <c r="H121" s="77" t="s">
        <v>194</v>
      </c>
      <c r="I121" s="108">
        <v>211850.94</v>
      </c>
      <c r="J121" s="109">
        <f t="shared" si="17"/>
        <v>40251.678599999999</v>
      </c>
      <c r="K121" s="109">
        <f t="shared" si="18"/>
        <v>186</v>
      </c>
      <c r="O121" s="112"/>
      <c r="P121" s="112"/>
    </row>
    <row r="122" spans="1:16" ht="28.5">
      <c r="A122" s="170">
        <f>+Crudos!A577</f>
        <v>43182</v>
      </c>
      <c r="B122" s="170">
        <f>+Crudos!B577</f>
        <v>43185</v>
      </c>
      <c r="C122" s="77" t="s">
        <v>179</v>
      </c>
      <c r="D122" s="108">
        <v>200871.9</v>
      </c>
      <c r="E122" s="109">
        <f t="shared" si="22"/>
        <v>38165.661</v>
      </c>
      <c r="F122" s="109">
        <v>186</v>
      </c>
      <c r="G122" s="110"/>
      <c r="H122" s="77" t="s">
        <v>194</v>
      </c>
      <c r="I122" s="108">
        <v>226674</v>
      </c>
      <c r="J122" s="109">
        <f t="shared" si="17"/>
        <v>43068.06</v>
      </c>
      <c r="K122" s="109">
        <f t="shared" si="18"/>
        <v>186</v>
      </c>
      <c r="O122" s="112"/>
      <c r="P122" s="112"/>
    </row>
    <row r="123" spans="1:16" ht="28.5">
      <c r="A123" s="170">
        <f>+Crudos!A578</f>
        <v>43186</v>
      </c>
      <c r="B123" s="170">
        <f>+Crudos!B578</f>
        <v>43187</v>
      </c>
      <c r="C123" s="77" t="s">
        <v>179</v>
      </c>
      <c r="D123" s="108">
        <v>203203.27</v>
      </c>
      <c r="E123" s="109">
        <f t="shared" si="22"/>
        <v>38608.621299999999</v>
      </c>
      <c r="F123" s="109">
        <v>186</v>
      </c>
      <c r="G123" s="110"/>
      <c r="H123" s="77" t="s">
        <v>194</v>
      </c>
      <c r="I123" s="108">
        <v>228924.36</v>
      </c>
      <c r="J123" s="109">
        <f t="shared" si="17"/>
        <v>43495.628400000001</v>
      </c>
      <c r="K123" s="109">
        <f t="shared" si="18"/>
        <v>186</v>
      </c>
      <c r="O123" s="112"/>
      <c r="P123" s="112"/>
    </row>
    <row r="124" spans="1:16" ht="28.5">
      <c r="A124" s="170">
        <f>+Crudos!A579</f>
        <v>43188</v>
      </c>
      <c r="B124" s="170">
        <f>+Crudos!B579</f>
        <v>43190</v>
      </c>
      <c r="C124" s="77" t="s">
        <v>179</v>
      </c>
      <c r="D124" s="108">
        <v>203005.01</v>
      </c>
      <c r="E124" s="109">
        <f t="shared" si="22"/>
        <v>38570.9519</v>
      </c>
      <c r="F124" s="109">
        <v>186</v>
      </c>
      <c r="G124" s="110"/>
      <c r="H124" s="77" t="s">
        <v>194</v>
      </c>
      <c r="I124" s="108">
        <v>228351.9</v>
      </c>
      <c r="J124" s="109">
        <f t="shared" si="17"/>
        <v>43386.860999999997</v>
      </c>
      <c r="K124" s="109">
        <f t="shared" si="18"/>
        <v>186</v>
      </c>
      <c r="O124" s="112"/>
      <c r="P124" s="112"/>
    </row>
    <row r="125" spans="1:16" ht="28.5">
      <c r="A125" s="170">
        <f>+Crudos!A580</f>
        <v>43191</v>
      </c>
      <c r="B125" s="170">
        <f>+Crudos!B580</f>
        <v>43192</v>
      </c>
      <c r="C125" s="77" t="s">
        <v>132</v>
      </c>
      <c r="D125" s="108">
        <v>208637.67</v>
      </c>
      <c r="E125" s="109">
        <f t="shared" si="22"/>
        <v>39641.157300000006</v>
      </c>
      <c r="F125" s="109">
        <v>186</v>
      </c>
      <c r="G125" s="110"/>
      <c r="H125" s="77" t="s">
        <v>194</v>
      </c>
      <c r="I125" s="108">
        <v>228351.9</v>
      </c>
      <c r="J125" s="109">
        <f t="shared" si="17"/>
        <v>43386.860999999997</v>
      </c>
      <c r="K125" s="109">
        <f t="shared" si="18"/>
        <v>186</v>
      </c>
      <c r="O125" s="112"/>
      <c r="P125" s="112"/>
    </row>
    <row r="126" spans="1:16" ht="28.5">
      <c r="A126" s="170">
        <f>+Crudos!A581</f>
        <v>43193</v>
      </c>
      <c r="B126" s="170">
        <f>+Crudos!B581</f>
        <v>43195</v>
      </c>
      <c r="C126" s="77" t="s">
        <v>132</v>
      </c>
      <c r="D126" s="108">
        <v>205899.36</v>
      </c>
      <c r="E126" s="109">
        <f t="shared" si="22"/>
        <v>39120.878400000001</v>
      </c>
      <c r="F126" s="109">
        <v>186</v>
      </c>
      <c r="G126" s="110"/>
      <c r="H126" s="77" t="s">
        <v>194</v>
      </c>
      <c r="I126" s="108">
        <v>225362.75999999998</v>
      </c>
      <c r="J126" s="109">
        <f t="shared" si="17"/>
        <v>42818.924399999996</v>
      </c>
      <c r="K126" s="109">
        <f t="shared" si="18"/>
        <v>186</v>
      </c>
      <c r="O126" s="112"/>
      <c r="P126" s="112"/>
    </row>
    <row r="127" spans="1:16" ht="28.5">
      <c r="A127" s="170">
        <f>+Crudos!A582</f>
        <v>43196</v>
      </c>
      <c r="B127" s="170">
        <f>+Crudos!B582</f>
        <v>43199</v>
      </c>
      <c r="C127" s="77" t="s">
        <v>132</v>
      </c>
      <c r="D127" s="108">
        <v>202387.52</v>
      </c>
      <c r="E127" s="109">
        <f t="shared" ref="E127:E133" si="23">+D127*19%</f>
        <v>38453.628799999999</v>
      </c>
      <c r="F127" s="109">
        <v>186</v>
      </c>
      <c r="G127" s="110"/>
      <c r="H127" s="77" t="s">
        <v>194</v>
      </c>
      <c r="I127" s="108">
        <v>221835.6</v>
      </c>
      <c r="J127" s="109">
        <f t="shared" si="17"/>
        <v>42148.764000000003</v>
      </c>
      <c r="K127" s="109">
        <f t="shared" si="18"/>
        <v>186</v>
      </c>
      <c r="P127" s="112"/>
    </row>
    <row r="128" spans="1:16" ht="28.5">
      <c r="A128" s="170">
        <f>+Crudos!A583</f>
        <v>43200</v>
      </c>
      <c r="B128" s="170">
        <f>+Crudos!B583</f>
        <v>43202</v>
      </c>
      <c r="C128" s="77" t="s">
        <v>132</v>
      </c>
      <c r="D128" s="108">
        <v>199888.83</v>
      </c>
      <c r="E128" s="109">
        <f t="shared" si="23"/>
        <v>37978.877699999997</v>
      </c>
      <c r="F128" s="109">
        <v>186</v>
      </c>
      <c r="G128" s="110"/>
      <c r="H128" s="77" t="s">
        <v>194</v>
      </c>
      <c r="I128" s="108">
        <v>219400.44</v>
      </c>
      <c r="J128" s="109">
        <f t="shared" si="17"/>
        <v>41686.083599999998</v>
      </c>
      <c r="K128" s="109">
        <f t="shared" si="18"/>
        <v>186</v>
      </c>
      <c r="P128" s="112"/>
    </row>
    <row r="129" spans="1:16" ht="28.5">
      <c r="A129" s="170">
        <f>+Crudos!A584</f>
        <v>43203</v>
      </c>
      <c r="B129" s="170">
        <f>+Crudos!B584</f>
        <v>43206</v>
      </c>
      <c r="C129" s="77" t="s">
        <v>132</v>
      </c>
      <c r="D129" s="108">
        <v>214053.23</v>
      </c>
      <c r="E129" s="109">
        <f t="shared" si="23"/>
        <v>40670.113700000002</v>
      </c>
      <c r="F129" s="109">
        <v>186</v>
      </c>
      <c r="G129" s="110"/>
      <c r="H129" s="77" t="s">
        <v>194</v>
      </c>
      <c r="I129" s="108">
        <v>233428.02000000002</v>
      </c>
      <c r="J129" s="109">
        <f t="shared" si="17"/>
        <v>44351.323800000006</v>
      </c>
      <c r="K129" s="109">
        <f t="shared" si="18"/>
        <v>186</v>
      </c>
      <c r="P129" s="112"/>
    </row>
    <row r="130" spans="1:16" ht="28.5">
      <c r="A130" s="170">
        <f>+Crudos!A585</f>
        <v>43207</v>
      </c>
      <c r="B130" s="170">
        <f>+Crudos!B585</f>
        <v>43209</v>
      </c>
      <c r="C130" s="77" t="s">
        <v>132</v>
      </c>
      <c r="D130" s="108">
        <v>209868.52</v>
      </c>
      <c r="E130" s="109">
        <f t="shared" si="23"/>
        <v>39875.018799999998</v>
      </c>
      <c r="F130" s="109">
        <v>186</v>
      </c>
      <c r="G130" s="110"/>
      <c r="H130" s="77" t="s">
        <v>194</v>
      </c>
      <c r="I130" s="108">
        <v>228838.68</v>
      </c>
      <c r="J130" s="109">
        <f t="shared" si="17"/>
        <v>43479.349199999997</v>
      </c>
      <c r="K130" s="109">
        <f t="shared" si="18"/>
        <v>186</v>
      </c>
      <c r="P130" s="112"/>
    </row>
    <row r="131" spans="1:16" ht="28.5">
      <c r="A131" s="170">
        <f>+Crudos!A586</f>
        <v>43210</v>
      </c>
      <c r="B131" s="170">
        <f>+Crudos!B586</f>
        <v>43213</v>
      </c>
      <c r="C131" s="77" t="s">
        <v>132</v>
      </c>
      <c r="D131" s="108">
        <v>210151.66</v>
      </c>
      <c r="E131" s="109">
        <f t="shared" si="23"/>
        <v>39928.815399999999</v>
      </c>
      <c r="F131" s="109">
        <v>186</v>
      </c>
      <c r="G131" s="110"/>
      <c r="H131" s="77" t="s">
        <v>194</v>
      </c>
      <c r="I131" s="108">
        <v>229231.38</v>
      </c>
      <c r="J131" s="109">
        <f t="shared" si="17"/>
        <v>43553.962200000002</v>
      </c>
      <c r="K131" s="109">
        <f t="shared" si="18"/>
        <v>186</v>
      </c>
      <c r="P131" s="112"/>
    </row>
    <row r="132" spans="1:16" ht="28.5">
      <c r="A132" s="170">
        <f>+Crudos!A587</f>
        <v>43214</v>
      </c>
      <c r="B132" s="170">
        <f>+Crudos!B587</f>
        <v>43216</v>
      </c>
      <c r="C132" s="77" t="s">
        <v>132</v>
      </c>
      <c r="D132" s="108">
        <v>211421.6</v>
      </c>
      <c r="E132" s="109">
        <f t="shared" si="23"/>
        <v>40170.103999999999</v>
      </c>
      <c r="F132" s="109">
        <v>186</v>
      </c>
      <c r="G132" s="110"/>
      <c r="H132" s="77" t="s">
        <v>194</v>
      </c>
      <c r="I132" s="108">
        <v>230493.06</v>
      </c>
      <c r="J132" s="109">
        <f t="shared" si="17"/>
        <v>43793.681400000001</v>
      </c>
      <c r="K132" s="109">
        <f t="shared" si="18"/>
        <v>186</v>
      </c>
      <c r="P132" s="112"/>
    </row>
    <row r="133" spans="1:16" ht="28.5">
      <c r="A133" s="170">
        <f>+Crudos!A588</f>
        <v>43217</v>
      </c>
      <c r="B133" s="170">
        <f>+Crudos!B588</f>
        <v>43220</v>
      </c>
      <c r="C133" s="77" t="s">
        <v>132</v>
      </c>
      <c r="D133" s="108">
        <v>217539.61</v>
      </c>
      <c r="E133" s="109">
        <f t="shared" si="23"/>
        <v>41332.525900000001</v>
      </c>
      <c r="F133" s="109">
        <v>186</v>
      </c>
      <c r="G133" s="110"/>
      <c r="H133" s="77" t="s">
        <v>194</v>
      </c>
      <c r="I133" s="108">
        <v>237036.24000000002</v>
      </c>
      <c r="J133" s="109">
        <f t="shared" si="17"/>
        <v>45036.885600000001</v>
      </c>
      <c r="K133" s="109">
        <f t="shared" si="18"/>
        <v>186</v>
      </c>
      <c r="P133" s="112"/>
    </row>
    <row r="134" spans="1:16" ht="28.5">
      <c r="A134" s="170">
        <f>+Crudos!A589</f>
        <v>43221</v>
      </c>
      <c r="B134" s="170">
        <f>+Crudos!B589</f>
        <v>43223</v>
      </c>
      <c r="C134" s="77" t="s">
        <v>132</v>
      </c>
      <c r="D134" s="108">
        <v>221090.13</v>
      </c>
      <c r="E134" s="109">
        <f t="shared" ref="E134:E140" si="24">+D134*19%</f>
        <v>42007.1247</v>
      </c>
      <c r="F134" s="109">
        <v>186</v>
      </c>
      <c r="G134" s="110"/>
      <c r="H134" s="77" t="s">
        <v>194</v>
      </c>
      <c r="I134" s="108">
        <v>240780.12</v>
      </c>
      <c r="J134" s="109">
        <f t="shared" si="17"/>
        <v>45748.222800000003</v>
      </c>
      <c r="K134" s="109">
        <f t="shared" si="18"/>
        <v>186</v>
      </c>
      <c r="P134" s="112"/>
    </row>
    <row r="135" spans="1:16" ht="28.5">
      <c r="A135" s="170">
        <f>+Crudos!A590</f>
        <v>43224</v>
      </c>
      <c r="B135" s="170">
        <f>+Crudos!B590</f>
        <v>43227</v>
      </c>
      <c r="C135" s="77" t="s">
        <v>132</v>
      </c>
      <c r="D135" s="108">
        <v>218170.62</v>
      </c>
      <c r="E135" s="109">
        <f t="shared" si="24"/>
        <v>41452.417800000003</v>
      </c>
      <c r="F135" s="109">
        <v>186</v>
      </c>
      <c r="G135" s="110"/>
      <c r="H135" s="77" t="s">
        <v>194</v>
      </c>
      <c r="I135" s="108">
        <v>237840.12</v>
      </c>
      <c r="J135" s="109">
        <f t="shared" si="17"/>
        <v>45189.622799999997</v>
      </c>
      <c r="K135" s="109">
        <f t="shared" si="18"/>
        <v>186</v>
      </c>
      <c r="P135" s="112"/>
    </row>
    <row r="136" spans="1:16" ht="28.5">
      <c r="A136" s="170">
        <f>+Crudos!A591</f>
        <v>43228</v>
      </c>
      <c r="B136" s="170">
        <f>+Crudos!B591</f>
        <v>43230</v>
      </c>
      <c r="C136" s="77" t="s">
        <v>132</v>
      </c>
      <c r="D136" s="108">
        <v>224712.75</v>
      </c>
      <c r="E136" s="109">
        <f t="shared" si="24"/>
        <v>42695.422500000001</v>
      </c>
      <c r="F136" s="109">
        <v>186</v>
      </c>
      <c r="G136" s="110"/>
      <c r="H136" s="77" t="s">
        <v>194</v>
      </c>
      <c r="I136" s="108">
        <v>244717.62</v>
      </c>
      <c r="J136" s="109">
        <f t="shared" si="17"/>
        <v>46496.347800000003</v>
      </c>
      <c r="K136" s="109">
        <f t="shared" si="18"/>
        <v>186</v>
      </c>
      <c r="P136" s="112"/>
    </row>
    <row r="137" spans="1:16" ht="28.5">
      <c r="A137" s="170">
        <f>+Crudos!A592</f>
        <v>43231</v>
      </c>
      <c r="B137" s="170">
        <f>+Crudos!B592</f>
        <v>43235</v>
      </c>
      <c r="C137" s="77" t="s">
        <v>132</v>
      </c>
      <c r="D137" s="108">
        <v>232034.23</v>
      </c>
      <c r="E137" s="109">
        <f t="shared" si="24"/>
        <v>44086.503700000001</v>
      </c>
      <c r="F137" s="109">
        <v>186</v>
      </c>
      <c r="G137" s="110"/>
      <c r="H137" s="77" t="s">
        <v>194</v>
      </c>
      <c r="I137" s="108">
        <v>252096.18</v>
      </c>
      <c r="J137" s="109">
        <f t="shared" si="17"/>
        <v>47898.2742</v>
      </c>
      <c r="K137" s="109">
        <f t="shared" si="18"/>
        <v>186</v>
      </c>
      <c r="P137" s="112"/>
    </row>
    <row r="138" spans="1:16" ht="28.5">
      <c r="A138" s="170">
        <f>+Crudos!A593</f>
        <v>43236</v>
      </c>
      <c r="B138" s="170">
        <f>+Crudos!B593</f>
        <v>43237</v>
      </c>
      <c r="C138" s="77" t="s">
        <v>132</v>
      </c>
      <c r="D138" s="108">
        <v>231643.2</v>
      </c>
      <c r="E138" s="109">
        <f t="shared" si="24"/>
        <v>44012.208000000006</v>
      </c>
      <c r="F138" s="109">
        <v>186</v>
      </c>
      <c r="G138" s="110"/>
      <c r="H138" s="77" t="s">
        <v>194</v>
      </c>
      <c r="I138" s="108">
        <v>251399.82</v>
      </c>
      <c r="J138" s="109">
        <f t="shared" si="17"/>
        <v>47765.965800000005</v>
      </c>
      <c r="K138" s="109">
        <f t="shared" si="18"/>
        <v>186</v>
      </c>
      <c r="P138" s="112"/>
    </row>
    <row r="139" spans="1:16" ht="28.5">
      <c r="A139" s="170">
        <f>+Crudos!A594</f>
        <v>43238</v>
      </c>
      <c r="B139" s="170">
        <f>+Crudos!B594</f>
        <v>43241</v>
      </c>
      <c r="C139" s="77" t="s">
        <v>132</v>
      </c>
      <c r="D139" s="108">
        <v>242608.63</v>
      </c>
      <c r="E139" s="109">
        <f t="shared" si="24"/>
        <v>46095.6397</v>
      </c>
      <c r="F139" s="109">
        <v>186</v>
      </c>
      <c r="G139" s="110"/>
      <c r="H139" s="77" t="s">
        <v>194</v>
      </c>
      <c r="I139" s="108">
        <v>262837.68</v>
      </c>
      <c r="J139" s="109">
        <f t="shared" si="17"/>
        <v>49939.159200000002</v>
      </c>
      <c r="K139" s="109">
        <f t="shared" si="18"/>
        <v>186</v>
      </c>
      <c r="P139" s="112"/>
    </row>
    <row r="140" spans="1:16" ht="28.5">
      <c r="A140" s="170">
        <f>+Crudos!A595</f>
        <v>43242</v>
      </c>
      <c r="B140" s="170">
        <f>+Crudos!B595</f>
        <v>43244</v>
      </c>
      <c r="C140" s="77" t="s">
        <v>132</v>
      </c>
      <c r="D140" s="108">
        <v>240945.37</v>
      </c>
      <c r="E140" s="109">
        <f t="shared" si="24"/>
        <v>45779.620300000002</v>
      </c>
      <c r="F140" s="109">
        <v>186</v>
      </c>
      <c r="G140" s="110"/>
      <c r="H140" s="77" t="s">
        <v>194</v>
      </c>
      <c r="I140" s="108">
        <v>261148.86</v>
      </c>
      <c r="J140" s="109">
        <f t="shared" si="17"/>
        <v>49618.2834</v>
      </c>
      <c r="K140" s="109">
        <f t="shared" si="18"/>
        <v>186</v>
      </c>
      <c r="P140" s="112"/>
    </row>
    <row r="141" spans="1:16" ht="28.5">
      <c r="A141" s="170">
        <f>+Crudos!A596</f>
        <v>43245</v>
      </c>
      <c r="B141" s="170">
        <f>+Crudos!B596</f>
        <v>43248</v>
      </c>
      <c r="C141" s="77" t="s">
        <v>132</v>
      </c>
      <c r="D141" s="108">
        <v>240027.4</v>
      </c>
      <c r="E141" s="109">
        <f t="shared" ref="E141:E147" si="25">+D141*19%</f>
        <v>45605.205999999998</v>
      </c>
      <c r="F141" s="109">
        <v>186</v>
      </c>
      <c r="G141" s="110"/>
      <c r="H141" s="77" t="s">
        <v>194</v>
      </c>
      <c r="I141" s="108">
        <v>259987.14</v>
      </c>
      <c r="J141" s="109">
        <f t="shared" si="17"/>
        <v>49397.556600000004</v>
      </c>
      <c r="K141" s="109">
        <f t="shared" si="18"/>
        <v>186</v>
      </c>
      <c r="P141" s="112"/>
    </row>
    <row r="142" spans="1:16" ht="28.5">
      <c r="A142" s="170">
        <f>+Crudos!A597</f>
        <v>43249</v>
      </c>
      <c r="B142" s="170">
        <f>+Crudos!B597</f>
        <v>43251</v>
      </c>
      <c r="C142" s="77" t="s">
        <v>132</v>
      </c>
      <c r="D142" s="108">
        <v>235011.76</v>
      </c>
      <c r="E142" s="109">
        <f t="shared" si="25"/>
        <v>44652.234400000001</v>
      </c>
      <c r="F142" s="109">
        <v>186</v>
      </c>
      <c r="G142" s="110"/>
      <c r="H142" s="77" t="s">
        <v>194</v>
      </c>
      <c r="I142" s="108">
        <v>255053.4</v>
      </c>
      <c r="J142" s="109">
        <f t="shared" si="17"/>
        <v>48460.146000000001</v>
      </c>
      <c r="K142" s="109">
        <f t="shared" ref="K142:K148" si="26">+F142</f>
        <v>186</v>
      </c>
      <c r="P142" s="112"/>
    </row>
    <row r="143" spans="1:16" ht="28.5">
      <c r="A143" s="170">
        <f>+Crudos!A598</f>
        <v>43252</v>
      </c>
      <c r="B143" s="170">
        <f>+Crudos!B598</f>
        <v>43256</v>
      </c>
      <c r="C143" s="77" t="s">
        <v>132</v>
      </c>
      <c r="D143" s="108">
        <v>237325.07</v>
      </c>
      <c r="E143" s="109">
        <f t="shared" si="25"/>
        <v>45091.763299999999</v>
      </c>
      <c r="F143" s="109">
        <v>186</v>
      </c>
      <c r="G143" s="110"/>
      <c r="H143" s="77" t="s">
        <v>194</v>
      </c>
      <c r="I143" s="108">
        <v>257581.81</v>
      </c>
      <c r="J143" s="109">
        <f t="shared" ref="J143:J149" si="27">+I143*19%</f>
        <v>48940.543899999997</v>
      </c>
      <c r="K143" s="109">
        <f t="shared" si="26"/>
        <v>186</v>
      </c>
      <c r="P143" s="112"/>
    </row>
    <row r="144" spans="1:16" ht="28.5">
      <c r="A144" s="170">
        <f>+Crudos!A599</f>
        <v>43257</v>
      </c>
      <c r="B144" s="170">
        <f>+Crudos!B599</f>
        <v>43258</v>
      </c>
      <c r="C144" s="77" t="s">
        <v>132</v>
      </c>
      <c r="D144" s="108">
        <v>224624.65</v>
      </c>
      <c r="E144" s="109">
        <f t="shared" si="25"/>
        <v>42678.683499999999</v>
      </c>
      <c r="F144" s="109">
        <v>186</v>
      </c>
      <c r="G144" s="110"/>
      <c r="H144" s="77" t="s">
        <v>194</v>
      </c>
      <c r="I144" s="108">
        <v>244702.19</v>
      </c>
      <c r="J144" s="109">
        <f t="shared" si="27"/>
        <v>46493.416100000002</v>
      </c>
      <c r="K144" s="109">
        <f t="shared" si="26"/>
        <v>186</v>
      </c>
      <c r="P144" s="112"/>
    </row>
    <row r="145" spans="1:16" ht="28.5">
      <c r="A145" s="170">
        <f>+Crudos!A600</f>
        <v>43259</v>
      </c>
      <c r="B145" s="170">
        <f>+Crudos!B600</f>
        <v>43263</v>
      </c>
      <c r="C145" s="77" t="s">
        <v>132</v>
      </c>
      <c r="D145" s="108">
        <v>220081.05</v>
      </c>
      <c r="E145" s="109">
        <f t="shared" si="25"/>
        <v>41815.3995</v>
      </c>
      <c r="F145" s="109">
        <v>186</v>
      </c>
      <c r="G145" s="110"/>
      <c r="H145" s="77" t="s">
        <v>194</v>
      </c>
      <c r="I145" s="108">
        <v>240138.64</v>
      </c>
      <c r="J145" s="109">
        <f t="shared" si="27"/>
        <v>45626.3416</v>
      </c>
      <c r="K145" s="109">
        <f t="shared" si="26"/>
        <v>186</v>
      </c>
      <c r="P145" s="112"/>
    </row>
    <row r="146" spans="1:16" ht="28.5">
      <c r="A146" s="170">
        <f>+Crudos!A601</f>
        <v>43264</v>
      </c>
      <c r="B146" s="170">
        <f>+Crudos!B601</f>
        <v>43265</v>
      </c>
      <c r="C146" s="77" t="s">
        <v>132</v>
      </c>
      <c r="D146" s="108">
        <v>225834.95</v>
      </c>
      <c r="E146" s="109">
        <f t="shared" si="25"/>
        <v>42908.640500000001</v>
      </c>
      <c r="F146" s="109">
        <v>186</v>
      </c>
      <c r="G146" s="110"/>
      <c r="H146" s="77" t="s">
        <v>194</v>
      </c>
      <c r="I146" s="108">
        <v>245825.55</v>
      </c>
      <c r="J146" s="109">
        <f t="shared" si="27"/>
        <v>46706.854500000001</v>
      </c>
      <c r="K146" s="109">
        <f t="shared" si="26"/>
        <v>186</v>
      </c>
      <c r="P146" s="112"/>
    </row>
    <row r="147" spans="1:16" ht="28.5">
      <c r="A147" s="170">
        <f>+Crudos!A602</f>
        <v>43266</v>
      </c>
      <c r="B147" s="170">
        <f>+Crudos!B602</f>
        <v>43269</v>
      </c>
      <c r="C147" s="77" t="s">
        <v>132</v>
      </c>
      <c r="D147" s="108">
        <v>232166.47</v>
      </c>
      <c r="E147" s="109">
        <f t="shared" si="25"/>
        <v>44111.629300000001</v>
      </c>
      <c r="F147" s="109">
        <v>186</v>
      </c>
      <c r="G147" s="110"/>
      <c r="H147" s="77" t="s">
        <v>194</v>
      </c>
      <c r="I147" s="108">
        <v>252166.24</v>
      </c>
      <c r="J147" s="109">
        <f t="shared" si="27"/>
        <v>47911.585599999999</v>
      </c>
      <c r="K147" s="109">
        <f t="shared" si="26"/>
        <v>186</v>
      </c>
    </row>
    <row r="148" spans="1:16" ht="28.5">
      <c r="A148" s="170">
        <f>+Crudos!A603</f>
        <v>43270</v>
      </c>
      <c r="B148" s="170">
        <f>+Crudos!B603</f>
        <v>43272</v>
      </c>
      <c r="C148" s="77" t="s">
        <v>132</v>
      </c>
      <c r="D148" s="108">
        <v>220000.02</v>
      </c>
      <c r="E148" s="109">
        <f t="shared" ref="E148:E154" si="28">+D148*19%</f>
        <v>41800.003799999999</v>
      </c>
      <c r="F148" s="109">
        <v>186</v>
      </c>
      <c r="G148" s="110"/>
      <c r="H148" s="77" t="s">
        <v>194</v>
      </c>
      <c r="I148" s="108">
        <v>240018.48</v>
      </c>
      <c r="J148" s="109">
        <f t="shared" si="27"/>
        <v>45603.511200000001</v>
      </c>
      <c r="K148" s="109">
        <f t="shared" si="26"/>
        <v>186</v>
      </c>
    </row>
    <row r="149" spans="1:16" ht="28.5">
      <c r="A149" s="170">
        <f>+Crudos!A604</f>
        <v>43273</v>
      </c>
      <c r="B149" s="170">
        <f>+Crudos!B604</f>
        <v>43276</v>
      </c>
      <c r="C149" s="77" t="s">
        <v>132</v>
      </c>
      <c r="D149" s="108">
        <v>226166.89</v>
      </c>
      <c r="E149" s="109">
        <f t="shared" si="28"/>
        <v>42971.7091</v>
      </c>
      <c r="F149" s="109">
        <v>186</v>
      </c>
      <c r="G149" s="110"/>
      <c r="H149" s="77" t="s">
        <v>194</v>
      </c>
      <c r="I149" s="108">
        <v>246689.35</v>
      </c>
      <c r="J149" s="109">
        <f t="shared" si="27"/>
        <v>46870.976500000004</v>
      </c>
      <c r="K149" s="109">
        <f t="shared" ref="K149:K154" si="29">+F149</f>
        <v>186</v>
      </c>
    </row>
    <row r="150" spans="1:16" ht="28.5">
      <c r="A150" s="170">
        <f>+Crudos!A605</f>
        <v>43277</v>
      </c>
      <c r="B150" s="170">
        <f>+Crudos!B605</f>
        <v>43279</v>
      </c>
      <c r="C150" s="77" t="s">
        <v>132</v>
      </c>
      <c r="D150" s="108">
        <v>228199.4</v>
      </c>
      <c r="E150" s="109">
        <f t="shared" si="28"/>
        <v>43357.885999999999</v>
      </c>
      <c r="F150" s="109">
        <v>186</v>
      </c>
      <c r="G150" s="110"/>
      <c r="H150" s="77" t="s">
        <v>194</v>
      </c>
      <c r="I150" s="108">
        <v>248813.14</v>
      </c>
      <c r="J150" s="109">
        <f t="shared" ref="J150:J156" si="30">+I150*19%</f>
        <v>47274.496600000006</v>
      </c>
      <c r="K150" s="109">
        <f t="shared" si="29"/>
        <v>186</v>
      </c>
    </row>
    <row r="151" spans="1:16" ht="28.5">
      <c r="A151" s="170">
        <f>+Crudos!A606</f>
        <v>43280</v>
      </c>
      <c r="B151" s="170">
        <f>+Crudos!B606</f>
        <v>43281</v>
      </c>
      <c r="C151" s="77" t="s">
        <v>132</v>
      </c>
      <c r="D151" s="108">
        <v>232648.41</v>
      </c>
      <c r="E151" s="109">
        <f t="shared" si="28"/>
        <v>44203.197899999999</v>
      </c>
      <c r="F151" s="109">
        <v>186</v>
      </c>
      <c r="G151" s="110"/>
      <c r="H151" s="77" t="s">
        <v>194</v>
      </c>
      <c r="I151" s="108">
        <v>253117.11</v>
      </c>
      <c r="J151" s="109">
        <f t="shared" si="30"/>
        <v>48092.250899999999</v>
      </c>
      <c r="K151" s="109">
        <f t="shared" si="29"/>
        <v>186</v>
      </c>
    </row>
    <row r="152" spans="1:16" ht="28.5">
      <c r="A152" s="170">
        <f>+Crudos!A607</f>
        <v>43282</v>
      </c>
      <c r="B152" s="170">
        <f>+Crudos!B607</f>
        <v>43284</v>
      </c>
      <c r="C152" s="77" t="s">
        <v>132</v>
      </c>
      <c r="D152" s="108">
        <v>232648.41</v>
      </c>
      <c r="E152" s="109">
        <f t="shared" si="28"/>
        <v>44203.197899999999</v>
      </c>
      <c r="F152" s="109">
        <v>186</v>
      </c>
      <c r="G152" s="110"/>
      <c r="H152" s="77" t="s">
        <v>194</v>
      </c>
      <c r="I152" s="108">
        <v>253117.11</v>
      </c>
      <c r="J152" s="109">
        <f t="shared" si="30"/>
        <v>48092.250899999999</v>
      </c>
      <c r="K152" s="109">
        <f t="shared" si="29"/>
        <v>186</v>
      </c>
    </row>
    <row r="153" spans="1:16" ht="28.5">
      <c r="A153" s="170">
        <f>+Crudos!A608</f>
        <v>43285</v>
      </c>
      <c r="B153" s="170">
        <f>+Crudos!B608</f>
        <v>43286</v>
      </c>
      <c r="C153" s="77" t="s">
        <v>132</v>
      </c>
      <c r="D153" s="108">
        <v>241740.06</v>
      </c>
      <c r="E153" s="109">
        <f t="shared" si="28"/>
        <v>45930.611400000002</v>
      </c>
      <c r="F153" s="109">
        <v>186</v>
      </c>
      <c r="G153" s="110"/>
      <c r="H153" s="77" t="s">
        <v>194</v>
      </c>
      <c r="I153" s="108">
        <v>262355.69</v>
      </c>
      <c r="J153" s="109">
        <f t="shared" si="30"/>
        <v>49847.581100000003</v>
      </c>
      <c r="K153" s="109">
        <f t="shared" si="29"/>
        <v>186</v>
      </c>
    </row>
    <row r="154" spans="1:16" ht="28.5">
      <c r="A154" s="170">
        <f>+Crudos!A609</f>
        <v>43287</v>
      </c>
      <c r="B154" s="170">
        <f>+Crudos!B609</f>
        <v>43290</v>
      </c>
      <c r="C154" s="77" t="s">
        <v>132</v>
      </c>
      <c r="D154" s="108">
        <v>234350.87</v>
      </c>
      <c r="E154" s="109">
        <f t="shared" si="28"/>
        <v>44526.665300000001</v>
      </c>
      <c r="F154" s="109">
        <v>186</v>
      </c>
      <c r="G154" s="110"/>
      <c r="H154" s="77" t="s">
        <v>194</v>
      </c>
      <c r="I154" s="108">
        <v>254866.47</v>
      </c>
      <c r="J154" s="109">
        <f t="shared" si="30"/>
        <v>48424.629300000001</v>
      </c>
      <c r="K154" s="109">
        <f t="shared" si="29"/>
        <v>186</v>
      </c>
    </row>
    <row r="155" spans="1:16" ht="28.5">
      <c r="A155" s="170">
        <f>+Crudos!A610</f>
        <v>43291</v>
      </c>
      <c r="B155" s="170">
        <f>+Crudos!B610</f>
        <v>43293</v>
      </c>
      <c r="C155" s="77" t="s">
        <v>132</v>
      </c>
      <c r="D155" s="108">
        <v>230028.1</v>
      </c>
      <c r="E155" s="109">
        <f t="shared" ref="E155:E161" si="31">+D155*19%</f>
        <v>43705.339</v>
      </c>
      <c r="F155" s="109">
        <v>186</v>
      </c>
      <c r="G155" s="110"/>
      <c r="H155" s="77" t="s">
        <v>194</v>
      </c>
      <c r="I155" s="108">
        <v>250226.81</v>
      </c>
      <c r="J155" s="109">
        <f t="shared" si="30"/>
        <v>47543.0939</v>
      </c>
      <c r="K155" s="109">
        <f t="shared" ref="K155:K160" si="32">+F155</f>
        <v>186</v>
      </c>
    </row>
    <row r="156" spans="1:16" ht="28.5">
      <c r="A156" s="170">
        <f>+Crudos!A611</f>
        <v>43294</v>
      </c>
      <c r="B156" s="170">
        <f>+Crudos!B611</f>
        <v>43297</v>
      </c>
      <c r="C156" s="77" t="s">
        <v>132</v>
      </c>
      <c r="D156" s="108">
        <v>221446.25</v>
      </c>
      <c r="E156" s="109">
        <f t="shared" si="31"/>
        <v>42074.787499999999</v>
      </c>
      <c r="F156" s="109">
        <v>186</v>
      </c>
      <c r="G156" s="110"/>
      <c r="H156" s="77" t="s">
        <v>194</v>
      </c>
      <c r="I156" s="108">
        <v>241554.59</v>
      </c>
      <c r="J156" s="109">
        <f t="shared" si="30"/>
        <v>45895.372100000001</v>
      </c>
      <c r="K156" s="109">
        <f t="shared" si="32"/>
        <v>186</v>
      </c>
    </row>
    <row r="157" spans="1:16" ht="28.5">
      <c r="A157" s="170">
        <f>+Crudos!A612</f>
        <v>43298</v>
      </c>
      <c r="B157" s="170">
        <f>+Crudos!B612</f>
        <v>43300</v>
      </c>
      <c r="C157" s="77" t="s">
        <v>132</v>
      </c>
      <c r="D157" s="108">
        <v>224906.5</v>
      </c>
      <c r="E157" s="109">
        <f t="shared" si="31"/>
        <v>42732.235000000001</v>
      </c>
      <c r="F157" s="109">
        <v>186</v>
      </c>
      <c r="G157" s="110"/>
      <c r="H157" s="77" t="s">
        <v>194</v>
      </c>
      <c r="I157" s="108">
        <v>245080.64</v>
      </c>
      <c r="J157" s="109">
        <f t="shared" ref="J157:J163" si="33">+I157*19%</f>
        <v>46565.321600000003</v>
      </c>
      <c r="K157" s="109">
        <f t="shared" si="32"/>
        <v>186</v>
      </c>
    </row>
    <row r="158" spans="1:16" ht="28.5">
      <c r="A158" s="170">
        <f>+Crudos!A613</f>
        <v>43301</v>
      </c>
      <c r="B158" s="170">
        <f>+Crudos!B613</f>
        <v>43304</v>
      </c>
      <c r="C158" s="77" t="s">
        <v>132</v>
      </c>
      <c r="D158" s="108">
        <v>222124.35</v>
      </c>
      <c r="E158" s="109">
        <f t="shared" si="31"/>
        <v>42203.626499999998</v>
      </c>
      <c r="F158" s="109">
        <v>186</v>
      </c>
      <c r="G158" s="110"/>
      <c r="H158" s="77" t="s">
        <v>194</v>
      </c>
      <c r="I158" s="108">
        <v>242272.31</v>
      </c>
      <c r="J158" s="109">
        <f t="shared" si="33"/>
        <v>46031.738899999997</v>
      </c>
      <c r="K158" s="109">
        <f t="shared" si="32"/>
        <v>186</v>
      </c>
    </row>
    <row r="159" spans="1:16" ht="28.5">
      <c r="A159" s="170">
        <f>+Crudos!A614</f>
        <v>43305</v>
      </c>
      <c r="B159" s="170">
        <f>+Crudos!B614</f>
        <v>43307</v>
      </c>
      <c r="C159" s="77" t="s">
        <v>132</v>
      </c>
      <c r="D159" s="115">
        <v>223653.31</v>
      </c>
      <c r="E159" s="109">
        <f t="shared" si="31"/>
        <v>42494.128900000003</v>
      </c>
      <c r="F159" s="109">
        <v>186</v>
      </c>
      <c r="G159" s="110"/>
      <c r="H159" s="77" t="s">
        <v>194</v>
      </c>
      <c r="I159" s="108">
        <v>243839.98</v>
      </c>
      <c r="J159" s="109">
        <f t="shared" si="33"/>
        <v>46329.5962</v>
      </c>
      <c r="K159" s="109">
        <f t="shared" si="32"/>
        <v>186</v>
      </c>
    </row>
    <row r="160" spans="1:16" ht="28.5">
      <c r="A160" s="170">
        <f>+Crudos!A615</f>
        <v>43308</v>
      </c>
      <c r="B160" s="170">
        <f>+Crudos!B615</f>
        <v>43311</v>
      </c>
      <c r="C160" s="77" t="s">
        <v>132</v>
      </c>
      <c r="D160" s="115">
        <v>230174.42</v>
      </c>
      <c r="E160" s="109">
        <f t="shared" si="31"/>
        <v>43733.139800000004</v>
      </c>
      <c r="F160" s="109">
        <v>186</v>
      </c>
      <c r="G160" s="110"/>
      <c r="H160" s="77" t="s">
        <v>194</v>
      </c>
      <c r="I160" s="108">
        <v>250462.94</v>
      </c>
      <c r="J160" s="109">
        <f t="shared" si="33"/>
        <v>47587.958599999998</v>
      </c>
      <c r="K160" s="109">
        <f t="shared" si="32"/>
        <v>186</v>
      </c>
    </row>
    <row r="161" spans="1:11" ht="28.5">
      <c r="A161" s="170">
        <f>+Crudos!A616</f>
        <v>43312</v>
      </c>
      <c r="B161" s="170">
        <f>+Crudos!B616</f>
        <v>43314</v>
      </c>
      <c r="C161" s="77" t="s">
        <v>132</v>
      </c>
      <c r="D161" s="115">
        <v>233331.03</v>
      </c>
      <c r="E161" s="109">
        <f t="shared" si="31"/>
        <v>44332.895700000001</v>
      </c>
      <c r="F161" s="109">
        <v>186</v>
      </c>
      <c r="G161" s="110"/>
      <c r="H161" s="77" t="s">
        <v>194</v>
      </c>
      <c r="I161" s="108">
        <v>253534.5</v>
      </c>
      <c r="J161" s="109">
        <f t="shared" si="33"/>
        <v>48171.555</v>
      </c>
      <c r="K161" s="109">
        <f t="shared" ref="K161:K166" si="34">+F161</f>
        <v>186</v>
      </c>
    </row>
    <row r="162" spans="1:11" ht="28.5">
      <c r="A162" s="170">
        <f>+Crudos!A617</f>
        <v>43315</v>
      </c>
      <c r="B162" s="170">
        <f>+Crudos!B617</f>
        <v>43318</v>
      </c>
      <c r="C162" s="77" t="s">
        <v>132</v>
      </c>
      <c r="D162" s="115">
        <v>225158.28</v>
      </c>
      <c r="E162" s="109">
        <f t="shared" ref="E162:E168" si="35">+D162*19%</f>
        <v>42780.073199999999</v>
      </c>
      <c r="F162" s="109">
        <v>186</v>
      </c>
      <c r="G162" s="110"/>
      <c r="H162" s="77" t="s">
        <v>194</v>
      </c>
      <c r="I162" s="108">
        <v>245365.88</v>
      </c>
      <c r="J162" s="109">
        <f t="shared" si="33"/>
        <v>46619.517200000002</v>
      </c>
      <c r="K162" s="109">
        <f t="shared" si="34"/>
        <v>186</v>
      </c>
    </row>
    <row r="163" spans="1:11" ht="28.5">
      <c r="A163" s="170">
        <f>+Crudos!A618</f>
        <v>43319</v>
      </c>
      <c r="B163" s="170">
        <f>+Crudos!B618</f>
        <v>43321</v>
      </c>
      <c r="C163" s="77" t="s">
        <v>132</v>
      </c>
      <c r="D163" s="115">
        <v>229254.13</v>
      </c>
      <c r="E163" s="109">
        <f t="shared" si="35"/>
        <v>43558.284700000004</v>
      </c>
      <c r="F163" s="109">
        <v>186</v>
      </c>
      <c r="G163" s="110"/>
      <c r="H163" s="77" t="s">
        <v>194</v>
      </c>
      <c r="I163" s="108">
        <v>249588.43</v>
      </c>
      <c r="J163" s="109">
        <f t="shared" si="33"/>
        <v>47421.801699999996</v>
      </c>
      <c r="K163" s="109">
        <f t="shared" si="34"/>
        <v>186</v>
      </c>
    </row>
    <row r="164" spans="1:11" ht="28.5">
      <c r="A164" s="170">
        <f>+Crudos!A619</f>
        <v>43322</v>
      </c>
      <c r="B164" s="170">
        <f>+Crudos!B619</f>
        <v>43325</v>
      </c>
      <c r="C164" s="77" t="s">
        <v>132</v>
      </c>
      <c r="D164" s="115">
        <v>228631.35</v>
      </c>
      <c r="E164" s="109">
        <f t="shared" si="35"/>
        <v>43439.9565</v>
      </c>
      <c r="F164" s="109">
        <v>186</v>
      </c>
      <c r="G164" s="110"/>
      <c r="H164" s="77" t="s">
        <v>194</v>
      </c>
      <c r="I164" s="108">
        <v>248923.37</v>
      </c>
      <c r="J164" s="109">
        <f t="shared" ref="J164:J170" si="36">+I164*19%</f>
        <v>47295.440300000002</v>
      </c>
      <c r="K164" s="109">
        <f t="shared" si="34"/>
        <v>186</v>
      </c>
    </row>
    <row r="165" spans="1:11" ht="28.5">
      <c r="A165" s="170">
        <f>+Crudos!A620</f>
        <v>43326</v>
      </c>
      <c r="B165" s="170">
        <f>+Crudos!B620</f>
        <v>43328</v>
      </c>
      <c r="C165" s="77" t="s">
        <v>132</v>
      </c>
      <c r="D165" s="115">
        <v>232584.19</v>
      </c>
      <c r="E165" s="109">
        <f t="shared" si="35"/>
        <v>44190.996100000004</v>
      </c>
      <c r="F165" s="109">
        <v>186</v>
      </c>
      <c r="G165" s="110"/>
      <c r="H165" s="77" t="s">
        <v>194</v>
      </c>
      <c r="I165" s="108">
        <v>253020.27</v>
      </c>
      <c r="J165" s="109">
        <f t="shared" si="36"/>
        <v>48073.851300000002</v>
      </c>
      <c r="K165" s="109">
        <f t="shared" si="34"/>
        <v>186</v>
      </c>
    </row>
    <row r="166" spans="1:11" ht="28.5">
      <c r="A166" s="170">
        <f>+Crudos!A621</f>
        <v>43329</v>
      </c>
      <c r="B166" s="170">
        <f>+Crudos!B621</f>
        <v>43333</v>
      </c>
      <c r="C166" s="77" t="s">
        <v>132</v>
      </c>
      <c r="D166" s="115">
        <v>234257.92000000001</v>
      </c>
      <c r="E166" s="109">
        <f t="shared" si="35"/>
        <v>44509.004800000002</v>
      </c>
      <c r="F166" s="109">
        <v>186</v>
      </c>
      <c r="G166" s="110"/>
      <c r="H166" s="77" t="s">
        <v>194</v>
      </c>
      <c r="I166" s="108">
        <v>255276.54</v>
      </c>
      <c r="J166" s="109">
        <f t="shared" si="36"/>
        <v>48502.542600000001</v>
      </c>
      <c r="K166" s="109">
        <f t="shared" si="34"/>
        <v>186</v>
      </c>
    </row>
    <row r="167" spans="1:11" ht="28.5">
      <c r="A167" s="170">
        <f>+Crudos!A622</f>
        <v>43334</v>
      </c>
      <c r="B167" s="170">
        <f>+Crudos!B622</f>
        <v>43335</v>
      </c>
      <c r="C167" s="77" t="s">
        <v>132</v>
      </c>
      <c r="D167" s="115">
        <v>239213.89</v>
      </c>
      <c r="E167" s="109">
        <f t="shared" si="35"/>
        <v>45450.6391</v>
      </c>
      <c r="F167" s="109">
        <v>186</v>
      </c>
      <c r="G167" s="110"/>
      <c r="H167" s="77" t="s">
        <v>194</v>
      </c>
      <c r="I167" s="108">
        <v>260382.03</v>
      </c>
      <c r="J167" s="109">
        <f t="shared" si="36"/>
        <v>49472.585700000003</v>
      </c>
      <c r="K167" s="109">
        <f t="shared" ref="K167:K172" si="37">+F167</f>
        <v>186</v>
      </c>
    </row>
    <row r="168" spans="1:11" ht="28.5">
      <c r="A168" s="170">
        <f>+Crudos!A623</f>
        <v>43336</v>
      </c>
      <c r="B168" s="170">
        <f>+Crudos!B623</f>
        <v>43339</v>
      </c>
      <c r="C168" s="77" t="s">
        <v>132</v>
      </c>
      <c r="D168" s="115">
        <v>244686.48</v>
      </c>
      <c r="E168" s="109">
        <f t="shared" si="35"/>
        <v>46490.431199999999</v>
      </c>
      <c r="F168" s="109">
        <v>186</v>
      </c>
      <c r="G168" s="110"/>
      <c r="H168" s="77" t="s">
        <v>194</v>
      </c>
      <c r="I168" s="108">
        <v>265621.94</v>
      </c>
      <c r="J168" s="109">
        <f t="shared" si="36"/>
        <v>50468.168600000005</v>
      </c>
      <c r="K168" s="109">
        <f t="shared" si="37"/>
        <v>186</v>
      </c>
    </row>
    <row r="169" spans="1:11" ht="28.5">
      <c r="A169" s="170">
        <f>+Crudos!A624</f>
        <v>43340</v>
      </c>
      <c r="B169" s="170">
        <f>+Crudos!B624</f>
        <v>43342</v>
      </c>
      <c r="C169" s="77" t="s">
        <v>132</v>
      </c>
      <c r="D169" s="115">
        <v>247474.79</v>
      </c>
      <c r="E169" s="109">
        <f t="shared" ref="E169:E175" si="38">+D169*19%</f>
        <v>47020.210100000004</v>
      </c>
      <c r="F169" s="109">
        <v>186</v>
      </c>
      <c r="G169" s="110"/>
      <c r="H169" s="77" t="s">
        <v>194</v>
      </c>
      <c r="I169" s="108">
        <v>268339.27</v>
      </c>
      <c r="J169" s="109">
        <f t="shared" si="36"/>
        <v>50984.461300000003</v>
      </c>
      <c r="K169" s="109">
        <f t="shared" si="37"/>
        <v>186</v>
      </c>
    </row>
    <row r="170" spans="1:11" ht="28.5">
      <c r="A170" s="170">
        <f>+Crudos!A625</f>
        <v>43343</v>
      </c>
      <c r="B170" s="170">
        <f>+Crudos!B625</f>
        <v>43346</v>
      </c>
      <c r="C170" s="77" t="s">
        <v>132</v>
      </c>
      <c r="D170" s="115">
        <v>252687.18</v>
      </c>
      <c r="E170" s="109">
        <f t="shared" si="38"/>
        <v>48010.564200000001</v>
      </c>
      <c r="F170" s="109">
        <v>186</v>
      </c>
      <c r="G170" s="110"/>
      <c r="H170" s="77" t="s">
        <v>194</v>
      </c>
      <c r="I170" s="108">
        <v>273449.18</v>
      </c>
      <c r="J170" s="109">
        <f t="shared" si="36"/>
        <v>51955.3442</v>
      </c>
      <c r="K170" s="109">
        <f t="shared" si="37"/>
        <v>186</v>
      </c>
    </row>
    <row r="171" spans="1:11" ht="28.5">
      <c r="A171" s="170">
        <f>+Crudos!A626</f>
        <v>43347</v>
      </c>
      <c r="B171" s="170">
        <f>+Crudos!B626</f>
        <v>43349</v>
      </c>
      <c r="C171" s="77" t="s">
        <v>132</v>
      </c>
      <c r="D171" s="115">
        <v>257510.39999999999</v>
      </c>
      <c r="E171" s="109">
        <f t="shared" si="38"/>
        <v>48926.976000000002</v>
      </c>
      <c r="F171" s="109">
        <v>186</v>
      </c>
      <c r="G171" s="110"/>
      <c r="H171" s="77" t="s">
        <v>194</v>
      </c>
      <c r="I171" s="108">
        <v>278702.13</v>
      </c>
      <c r="J171" s="109">
        <f t="shared" ref="J171:J177" si="39">+I171*19%</f>
        <v>52953.404699999999</v>
      </c>
      <c r="K171" s="109">
        <f t="shared" si="37"/>
        <v>186</v>
      </c>
    </row>
    <row r="172" spans="1:11" ht="28.5">
      <c r="A172" s="170">
        <f>+Crudos!A627</f>
        <v>43350</v>
      </c>
      <c r="B172" s="170">
        <f>+Crudos!B627</f>
        <v>43353</v>
      </c>
      <c r="C172" s="77" t="s">
        <v>132</v>
      </c>
      <c r="D172" s="115">
        <v>260617.45</v>
      </c>
      <c r="E172" s="109">
        <f t="shared" si="38"/>
        <v>49517.315500000004</v>
      </c>
      <c r="F172" s="109">
        <v>186</v>
      </c>
      <c r="G172" s="110"/>
      <c r="H172" s="77" t="s">
        <v>194</v>
      </c>
      <c r="I172" s="108">
        <v>282236.74</v>
      </c>
      <c r="J172" s="109">
        <f t="shared" si="39"/>
        <v>53624.980599999995</v>
      </c>
      <c r="K172" s="109">
        <f t="shared" si="37"/>
        <v>186</v>
      </c>
    </row>
    <row r="173" spans="1:11" ht="28.5">
      <c r="A173" s="170">
        <f>+Crudos!A628</f>
        <v>43354</v>
      </c>
      <c r="B173" s="170">
        <f>+Crudos!B628</f>
        <v>43356</v>
      </c>
      <c r="C173" s="77" t="s">
        <v>132</v>
      </c>
      <c r="D173" s="115">
        <v>259235.57</v>
      </c>
      <c r="E173" s="109">
        <f t="shared" si="38"/>
        <v>49254.758300000001</v>
      </c>
      <c r="F173" s="109">
        <v>186</v>
      </c>
      <c r="G173" s="110"/>
      <c r="H173" s="77" t="s">
        <v>194</v>
      </c>
      <c r="I173" s="108">
        <v>280861.86</v>
      </c>
      <c r="J173" s="109">
        <f t="shared" si="39"/>
        <v>53363.753400000001</v>
      </c>
      <c r="K173" s="109">
        <f t="shared" ref="K173:K178" si="40">+F173</f>
        <v>186</v>
      </c>
    </row>
    <row r="174" spans="1:11" ht="28.5">
      <c r="A174" s="170">
        <f>+Crudos!A629</f>
        <v>43357</v>
      </c>
      <c r="B174" s="170">
        <f>+Crudos!B629</f>
        <v>43360</v>
      </c>
      <c r="C174" s="77" t="s">
        <v>132</v>
      </c>
      <c r="D174" s="115">
        <v>262591.06</v>
      </c>
      <c r="E174" s="109">
        <f t="shared" si="38"/>
        <v>49892.301399999997</v>
      </c>
      <c r="F174" s="109">
        <v>186</v>
      </c>
      <c r="G174" s="110"/>
      <c r="H174" s="77" t="s">
        <v>194</v>
      </c>
      <c r="I174" s="108">
        <v>284205.17</v>
      </c>
      <c r="J174" s="109">
        <f t="shared" si="39"/>
        <v>53998.982299999996</v>
      </c>
      <c r="K174" s="109">
        <f t="shared" si="40"/>
        <v>186</v>
      </c>
    </row>
    <row r="175" spans="1:11" ht="28.5">
      <c r="A175" s="170">
        <f>+Crudos!A630</f>
        <v>43361</v>
      </c>
      <c r="B175" s="170">
        <f>+Crudos!B630</f>
        <v>43363</v>
      </c>
      <c r="C175" s="77" t="s">
        <v>132</v>
      </c>
      <c r="D175" s="115">
        <v>248725.65</v>
      </c>
      <c r="E175" s="109">
        <f t="shared" si="38"/>
        <v>47257.873500000002</v>
      </c>
      <c r="F175" s="109">
        <v>186</v>
      </c>
      <c r="G175" s="110"/>
      <c r="H175" s="77" t="s">
        <v>194</v>
      </c>
      <c r="I175" s="108">
        <v>269861.31</v>
      </c>
      <c r="J175" s="109">
        <f t="shared" si="39"/>
        <v>51273.6489</v>
      </c>
      <c r="K175" s="109">
        <f t="shared" si="40"/>
        <v>186</v>
      </c>
    </row>
    <row r="176" spans="1:11" ht="28.5">
      <c r="A176" s="170">
        <f>+Crudos!A631</f>
        <v>43364</v>
      </c>
      <c r="B176" s="170">
        <f>+Crudos!B631</f>
        <v>43367</v>
      </c>
      <c r="C176" s="77" t="s">
        <v>132</v>
      </c>
      <c r="D176" s="115">
        <v>253378.96</v>
      </c>
      <c r="E176" s="109">
        <f t="shared" ref="E176:E182" si="41">+D176*19%</f>
        <v>48142.002399999998</v>
      </c>
      <c r="F176" s="109">
        <v>186</v>
      </c>
      <c r="G176" s="110"/>
      <c r="H176" s="77" t="s">
        <v>194</v>
      </c>
      <c r="I176" s="108">
        <v>274428.17</v>
      </c>
      <c r="J176" s="109">
        <f t="shared" si="39"/>
        <v>52141.352299999999</v>
      </c>
      <c r="K176" s="109">
        <f t="shared" si="40"/>
        <v>186</v>
      </c>
    </row>
    <row r="177" spans="1:11" ht="28.5">
      <c r="A177" s="170">
        <f>+Crudos!A632</f>
        <v>43368</v>
      </c>
      <c r="B177" s="170">
        <f>+Crudos!B632</f>
        <v>43370</v>
      </c>
      <c r="C177" s="77" t="s">
        <v>132</v>
      </c>
      <c r="D177" s="115">
        <v>251690.06</v>
      </c>
      <c r="E177" s="109">
        <f t="shared" si="41"/>
        <v>47821.111400000002</v>
      </c>
      <c r="F177" s="109">
        <v>186</v>
      </c>
      <c r="G177" s="110"/>
      <c r="H177" s="77" t="s">
        <v>194</v>
      </c>
      <c r="I177" s="108">
        <v>272789.32</v>
      </c>
      <c r="J177" s="109">
        <f t="shared" si="39"/>
        <v>51829.970800000003</v>
      </c>
      <c r="K177" s="109">
        <f t="shared" si="40"/>
        <v>186</v>
      </c>
    </row>
    <row r="178" spans="1:11" ht="28.5">
      <c r="A178" s="170">
        <f>+Crudos!A633</f>
        <v>43371</v>
      </c>
      <c r="B178" s="170">
        <f>+Crudos!B633</f>
        <v>43374</v>
      </c>
      <c r="C178" s="77" t="s">
        <v>132</v>
      </c>
      <c r="D178" s="115">
        <v>261404.91</v>
      </c>
      <c r="E178" s="109">
        <f t="shared" si="41"/>
        <v>49666.9329</v>
      </c>
      <c r="F178" s="109">
        <v>186</v>
      </c>
      <c r="G178" s="110"/>
      <c r="H178" s="77" t="s">
        <v>194</v>
      </c>
      <c r="I178" s="108">
        <v>282418.07</v>
      </c>
      <c r="J178" s="109">
        <f t="shared" ref="J178:J184" si="42">+I178*19%</f>
        <v>53659.433300000004</v>
      </c>
      <c r="K178" s="109">
        <f t="shared" si="40"/>
        <v>186</v>
      </c>
    </row>
    <row r="179" spans="1:11" ht="28.5">
      <c r="A179" s="170">
        <f>+Crudos!A634</f>
        <v>43375</v>
      </c>
      <c r="B179" s="170">
        <f>+Crudos!B634</f>
        <v>43377</v>
      </c>
      <c r="C179" s="77" t="s">
        <v>132</v>
      </c>
      <c r="D179" s="115">
        <v>267528.55</v>
      </c>
      <c r="E179" s="109">
        <f t="shared" si="41"/>
        <v>50830.424500000001</v>
      </c>
      <c r="F179" s="109">
        <v>186</v>
      </c>
      <c r="G179" s="110"/>
      <c r="H179" s="77" t="s">
        <v>194</v>
      </c>
      <c r="I179" s="108">
        <v>288455.61</v>
      </c>
      <c r="J179" s="109">
        <f t="shared" si="42"/>
        <v>54806.565900000001</v>
      </c>
      <c r="K179" s="109">
        <f t="shared" ref="K179:K184" si="43">+F179</f>
        <v>186</v>
      </c>
    </row>
    <row r="180" spans="1:11" ht="28.5">
      <c r="A180" s="170">
        <f>+Crudos!A635</f>
        <v>43378</v>
      </c>
      <c r="B180" s="170">
        <f>+Crudos!B635</f>
        <v>43381</v>
      </c>
      <c r="C180" s="77" t="s">
        <v>132</v>
      </c>
      <c r="D180" s="115">
        <v>276994.09000000003</v>
      </c>
      <c r="E180" s="109">
        <f t="shared" si="41"/>
        <v>52628.877100000005</v>
      </c>
      <c r="F180" s="109">
        <v>186</v>
      </c>
      <c r="G180" s="110"/>
      <c r="H180" s="77" t="s">
        <v>194</v>
      </c>
      <c r="I180" s="108">
        <v>298032.59000000003</v>
      </c>
      <c r="J180" s="109">
        <f t="shared" si="42"/>
        <v>56626.192100000007</v>
      </c>
      <c r="K180" s="109">
        <f t="shared" si="43"/>
        <v>186</v>
      </c>
    </row>
    <row r="181" spans="1:11" ht="28.5">
      <c r="A181" s="170">
        <f>+Crudos!A636</f>
        <v>43382</v>
      </c>
      <c r="B181" s="170">
        <f>+Crudos!B636</f>
        <v>43384</v>
      </c>
      <c r="C181" s="77" t="s">
        <v>132</v>
      </c>
      <c r="D181" s="115">
        <v>274007.90000000002</v>
      </c>
      <c r="E181" s="109">
        <f t="shared" si="41"/>
        <v>52061.501000000004</v>
      </c>
      <c r="F181" s="109">
        <v>186</v>
      </c>
      <c r="G181" s="110"/>
      <c r="H181" s="77" t="s">
        <v>194</v>
      </c>
      <c r="I181" s="108">
        <v>295205.02</v>
      </c>
      <c r="J181" s="109">
        <f t="shared" si="42"/>
        <v>56088.953800000003</v>
      </c>
      <c r="K181" s="109">
        <f t="shared" si="43"/>
        <v>186</v>
      </c>
    </row>
    <row r="182" spans="1:11" ht="28.5">
      <c r="A182" s="170">
        <f>+Crudos!A637</f>
        <v>43385</v>
      </c>
      <c r="B182" s="170">
        <f>+Crudos!B637</f>
        <v>43389</v>
      </c>
      <c r="C182" s="77" t="s">
        <v>132</v>
      </c>
      <c r="D182" s="115">
        <v>278606.40000000002</v>
      </c>
      <c r="E182" s="109">
        <f t="shared" si="41"/>
        <v>52935.216000000008</v>
      </c>
      <c r="F182" s="109">
        <v>186</v>
      </c>
      <c r="G182" s="110"/>
      <c r="H182" s="77" t="s">
        <v>194</v>
      </c>
      <c r="I182" s="108">
        <v>300009.25</v>
      </c>
      <c r="J182" s="109">
        <f t="shared" si="42"/>
        <v>57001.7575</v>
      </c>
      <c r="K182" s="109">
        <f t="shared" si="43"/>
        <v>186</v>
      </c>
    </row>
    <row r="183" spans="1:11" ht="28.5">
      <c r="A183" s="170">
        <f>+Crudos!A638</f>
        <v>43390</v>
      </c>
      <c r="B183" s="170">
        <f>+Crudos!B638</f>
        <v>43391</v>
      </c>
      <c r="C183" s="77" t="s">
        <v>132</v>
      </c>
      <c r="D183" s="115">
        <v>271501.90999999997</v>
      </c>
      <c r="E183" s="109">
        <f t="shared" ref="E183:E189" si="44">+D183*19%</f>
        <v>51585.362899999993</v>
      </c>
      <c r="F183" s="109">
        <v>186</v>
      </c>
      <c r="G183" s="110"/>
      <c r="H183" s="77" t="s">
        <v>194</v>
      </c>
      <c r="I183" s="108">
        <v>293123.37</v>
      </c>
      <c r="J183" s="109">
        <f t="shared" si="42"/>
        <v>55693.440300000002</v>
      </c>
      <c r="K183" s="109">
        <f t="shared" si="43"/>
        <v>186</v>
      </c>
    </row>
    <row r="184" spans="1:11" ht="28.5">
      <c r="A184" s="170">
        <f>+Crudos!A639</f>
        <v>43392</v>
      </c>
      <c r="B184" s="170">
        <f>+Crudos!B639</f>
        <v>43395</v>
      </c>
      <c r="C184" s="77" t="s">
        <v>132</v>
      </c>
      <c r="D184" s="115">
        <v>266419.64</v>
      </c>
      <c r="E184" s="109">
        <f t="shared" si="44"/>
        <v>50619.731600000006</v>
      </c>
      <c r="F184" s="109">
        <v>186</v>
      </c>
      <c r="G184" s="110"/>
      <c r="H184" s="77" t="s">
        <v>194</v>
      </c>
      <c r="I184" s="108">
        <v>287811.15000000002</v>
      </c>
      <c r="J184" s="109">
        <f t="shared" si="42"/>
        <v>54684.118500000004</v>
      </c>
      <c r="K184" s="109">
        <f t="shared" si="43"/>
        <v>186</v>
      </c>
    </row>
    <row r="185" spans="1:11" ht="28.5">
      <c r="A185" s="170">
        <f>+Crudos!A640</f>
        <v>43396</v>
      </c>
      <c r="B185" s="170">
        <f>+Crudos!B640</f>
        <v>43398</v>
      </c>
      <c r="C185" s="77" t="s">
        <v>132</v>
      </c>
      <c r="D185" s="115">
        <v>267427.53000000003</v>
      </c>
      <c r="E185" s="109">
        <f t="shared" si="44"/>
        <v>50811.230700000007</v>
      </c>
      <c r="F185" s="109">
        <v>186</v>
      </c>
      <c r="G185" s="110"/>
      <c r="H185" s="77" t="s">
        <v>194</v>
      </c>
      <c r="I185" s="108">
        <v>289046.82</v>
      </c>
      <c r="J185" s="109">
        <f t="shared" ref="J185:J190" si="45">+I185*19%</f>
        <v>54918.895799999998</v>
      </c>
      <c r="K185" s="109">
        <f t="shared" ref="K185:K190" si="46">+F185</f>
        <v>186</v>
      </c>
    </row>
    <row r="186" spans="1:11" ht="28.5">
      <c r="A186" s="170">
        <f>+Crudos!A641</f>
        <v>43399</v>
      </c>
      <c r="B186" s="170">
        <f>+Crudos!B641</f>
        <v>43402</v>
      </c>
      <c r="C186" s="77" t="s">
        <v>132</v>
      </c>
      <c r="D186" s="115">
        <v>263117.32</v>
      </c>
      <c r="E186" s="109">
        <f t="shared" si="44"/>
        <v>49992.290800000002</v>
      </c>
      <c r="F186" s="109">
        <v>186</v>
      </c>
      <c r="G186" s="110"/>
      <c r="H186" s="77" t="s">
        <v>194</v>
      </c>
      <c r="I186" s="108">
        <v>284888.71999999997</v>
      </c>
      <c r="J186" s="109">
        <f t="shared" si="45"/>
        <v>54128.856799999994</v>
      </c>
      <c r="K186" s="109">
        <f t="shared" si="46"/>
        <v>186</v>
      </c>
    </row>
    <row r="187" spans="1:11" ht="28.5">
      <c r="A187" s="170">
        <f>+Crudos!A642</f>
        <v>43403</v>
      </c>
      <c r="B187" s="170">
        <f>+Crudos!B642</f>
        <v>43405</v>
      </c>
      <c r="C187" s="77" t="s">
        <v>132</v>
      </c>
      <c r="D187" s="115">
        <v>274429.18</v>
      </c>
      <c r="E187" s="109">
        <f t="shared" si="44"/>
        <v>52141.544199999997</v>
      </c>
      <c r="F187" s="109">
        <v>186</v>
      </c>
      <c r="G187" s="110"/>
      <c r="H187" s="77" t="s">
        <v>194</v>
      </c>
      <c r="I187" s="108">
        <v>296599.44</v>
      </c>
      <c r="J187" s="109">
        <f t="shared" si="45"/>
        <v>56353.893600000003</v>
      </c>
      <c r="K187" s="109">
        <f t="shared" si="46"/>
        <v>186</v>
      </c>
    </row>
    <row r="188" spans="1:11" ht="28.5">
      <c r="A188" s="170">
        <f>+Crudos!A643</f>
        <v>43406</v>
      </c>
      <c r="B188" s="170">
        <f>+Crudos!B643</f>
        <v>43410</v>
      </c>
      <c r="C188" s="77" t="s">
        <v>132</v>
      </c>
      <c r="D188" s="115">
        <v>270490.25</v>
      </c>
      <c r="E188" s="109">
        <f t="shared" si="44"/>
        <v>51393.147499999999</v>
      </c>
      <c r="F188" s="109">
        <v>186</v>
      </c>
      <c r="G188" s="110"/>
      <c r="H188" s="77" t="s">
        <v>194</v>
      </c>
      <c r="I188" s="108">
        <v>292907.33</v>
      </c>
      <c r="J188" s="109">
        <f t="shared" si="45"/>
        <v>55652.392700000004</v>
      </c>
      <c r="K188" s="109">
        <f t="shared" si="46"/>
        <v>186</v>
      </c>
    </row>
    <row r="189" spans="1:11" ht="28.5">
      <c r="A189" s="170">
        <f>+Crudos!A644</f>
        <v>43411</v>
      </c>
      <c r="B189" s="170">
        <f>+Crudos!B644</f>
        <v>43412</v>
      </c>
      <c r="C189" s="77" t="s">
        <v>132</v>
      </c>
      <c r="D189" s="115">
        <v>261369.75</v>
      </c>
      <c r="E189" s="109">
        <f t="shared" si="44"/>
        <v>49660.252500000002</v>
      </c>
      <c r="F189" s="109">
        <v>186</v>
      </c>
      <c r="G189" s="110"/>
      <c r="H189" s="77" t="s">
        <v>194</v>
      </c>
      <c r="I189" s="108">
        <v>283612.74</v>
      </c>
      <c r="J189" s="109">
        <f t="shared" si="45"/>
        <v>53886.420599999998</v>
      </c>
      <c r="K189" s="109">
        <f t="shared" si="46"/>
        <v>186</v>
      </c>
    </row>
    <row r="190" spans="1:11" ht="28.5">
      <c r="A190" s="170">
        <f>+Crudos!A645</f>
        <v>43413</v>
      </c>
      <c r="B190" s="170">
        <f>+Crudos!B645</f>
        <v>43417</v>
      </c>
      <c r="C190" s="77" t="s">
        <v>132</v>
      </c>
      <c r="D190" s="115">
        <v>265213.11</v>
      </c>
      <c r="E190" s="109">
        <f t="shared" ref="E190:E196" si="47">+D190*19%</f>
        <v>50390.490899999997</v>
      </c>
      <c r="F190" s="109">
        <v>186</v>
      </c>
      <c r="G190" s="110"/>
      <c r="H190" s="77" t="s">
        <v>194</v>
      </c>
      <c r="I190" s="108">
        <v>287294.96000000002</v>
      </c>
      <c r="J190" s="109">
        <f t="shared" si="45"/>
        <v>54586.042400000006</v>
      </c>
      <c r="K190" s="109">
        <f t="shared" si="46"/>
        <v>186</v>
      </c>
    </row>
    <row r="191" spans="1:11" ht="28.5">
      <c r="A191" s="170">
        <f>+Crudos!A646</f>
        <v>43418</v>
      </c>
      <c r="B191" s="170">
        <f>+Crudos!B646</f>
        <v>43419</v>
      </c>
      <c r="C191" s="77" t="s">
        <v>132</v>
      </c>
      <c r="D191" s="115">
        <v>252213.93</v>
      </c>
      <c r="E191" s="109">
        <f t="shared" si="47"/>
        <v>47920.646699999998</v>
      </c>
      <c r="F191" s="109">
        <v>186</v>
      </c>
      <c r="G191" s="110"/>
      <c r="H191" s="77" t="s">
        <v>194</v>
      </c>
      <c r="I191" s="108">
        <v>274452.15999999997</v>
      </c>
      <c r="J191" s="109">
        <f t="shared" ref="J191:J196" si="48">+I191*19%</f>
        <v>52145.910399999993</v>
      </c>
      <c r="K191" s="109">
        <f t="shared" ref="K191:K196" si="49">+F191</f>
        <v>186</v>
      </c>
    </row>
    <row r="192" spans="1:11" ht="28.5">
      <c r="A192" s="170">
        <f>+Crudos!A647</f>
        <v>43420</v>
      </c>
      <c r="B192" s="170">
        <f>+Crudos!B647</f>
        <v>43423</v>
      </c>
      <c r="C192" s="77" t="s">
        <v>132</v>
      </c>
      <c r="D192" s="115">
        <v>245138.28</v>
      </c>
      <c r="E192" s="109">
        <f t="shared" si="47"/>
        <v>46576.273200000003</v>
      </c>
      <c r="F192" s="109">
        <v>186</v>
      </c>
      <c r="G192" s="110"/>
      <c r="H192" s="77" t="s">
        <v>194</v>
      </c>
      <c r="I192" s="108">
        <v>267518.68</v>
      </c>
      <c r="J192" s="109">
        <f t="shared" si="48"/>
        <v>50828.549200000001</v>
      </c>
      <c r="K192" s="109">
        <f t="shared" si="49"/>
        <v>186</v>
      </c>
    </row>
    <row r="193" spans="1:11" ht="28.5">
      <c r="A193" s="170">
        <f>+Crudos!A648</f>
        <v>43424</v>
      </c>
      <c r="B193" s="170">
        <f>+Crudos!B648</f>
        <v>43426</v>
      </c>
      <c r="C193" s="77" t="s">
        <v>132</v>
      </c>
      <c r="D193" s="115">
        <v>245262.15</v>
      </c>
      <c r="E193" s="109">
        <f t="shared" si="47"/>
        <v>46599.808499999999</v>
      </c>
      <c r="F193" s="109">
        <v>186</v>
      </c>
      <c r="G193" s="110"/>
      <c r="H193" s="77" t="s">
        <v>194</v>
      </c>
      <c r="I193" s="108">
        <v>267650.18</v>
      </c>
      <c r="J193" s="109">
        <f t="shared" si="48"/>
        <v>50853.534200000002</v>
      </c>
      <c r="K193" s="109">
        <f t="shared" si="49"/>
        <v>186</v>
      </c>
    </row>
    <row r="194" spans="1:11" ht="28.5">
      <c r="A194" s="170">
        <f>+Crudos!A649</f>
        <v>43427</v>
      </c>
      <c r="B194" s="170">
        <f>+Crudos!B649</f>
        <v>43430</v>
      </c>
      <c r="C194" s="77" t="s">
        <v>132</v>
      </c>
      <c r="D194" s="115">
        <v>228714.66</v>
      </c>
      <c r="E194" s="109">
        <f t="shared" si="47"/>
        <v>43455.785400000001</v>
      </c>
      <c r="F194" s="109">
        <v>186</v>
      </c>
      <c r="G194" s="110"/>
      <c r="H194" s="77" t="s">
        <v>194</v>
      </c>
      <c r="I194" s="108">
        <v>251041.23</v>
      </c>
      <c r="J194" s="109">
        <f t="shared" si="48"/>
        <v>47697.833700000003</v>
      </c>
      <c r="K194" s="109">
        <f t="shared" si="49"/>
        <v>186</v>
      </c>
    </row>
    <row r="195" spans="1:11" ht="28.5">
      <c r="A195" s="170">
        <f>+Crudos!A650</f>
        <v>43431</v>
      </c>
      <c r="B195" s="170">
        <f>+Crudos!B650</f>
        <v>43433</v>
      </c>
      <c r="C195" s="77" t="s">
        <v>132</v>
      </c>
      <c r="D195" s="115">
        <v>228714.66</v>
      </c>
      <c r="E195" s="109">
        <f t="shared" si="47"/>
        <v>43455.785400000001</v>
      </c>
      <c r="F195" s="109">
        <v>186</v>
      </c>
      <c r="G195" s="110"/>
      <c r="H195" s="77" t="s">
        <v>194</v>
      </c>
      <c r="I195" s="108">
        <v>251041.23</v>
      </c>
      <c r="J195" s="109">
        <f t="shared" si="48"/>
        <v>47697.833700000003</v>
      </c>
      <c r="K195" s="109">
        <f t="shared" si="49"/>
        <v>186</v>
      </c>
    </row>
    <row r="196" spans="1:11" ht="28.5">
      <c r="A196" s="170">
        <f>+Crudos!A651</f>
        <v>43434</v>
      </c>
      <c r="B196" s="170">
        <f>+Crudos!B651</f>
        <v>43437</v>
      </c>
      <c r="C196" s="77" t="s">
        <v>132</v>
      </c>
      <c r="D196" s="108">
        <v>209542.15</v>
      </c>
      <c r="E196" s="109">
        <f t="shared" si="47"/>
        <v>39813.008499999996</v>
      </c>
      <c r="F196" s="109">
        <v>186</v>
      </c>
      <c r="G196" s="110"/>
      <c r="H196" s="77" t="s">
        <v>194</v>
      </c>
      <c r="I196" s="108">
        <v>232296.07</v>
      </c>
      <c r="J196" s="109">
        <f t="shared" si="48"/>
        <v>44136.253300000004</v>
      </c>
      <c r="K196" s="109">
        <f t="shared" si="49"/>
        <v>186</v>
      </c>
    </row>
    <row r="197" spans="1:11" ht="28.5">
      <c r="A197" s="170">
        <f>+Crudos!A652</f>
        <v>43438</v>
      </c>
      <c r="B197" s="170">
        <f>+Crudos!B652</f>
        <v>43440</v>
      </c>
      <c r="C197" s="77" t="s">
        <v>132</v>
      </c>
      <c r="D197" s="108">
        <v>202970.4</v>
      </c>
      <c r="E197" s="109">
        <f t="shared" ref="E197:E203" si="50">+D197*19%</f>
        <v>38564.375999999997</v>
      </c>
      <c r="F197" s="109">
        <v>186</v>
      </c>
      <c r="G197" s="110"/>
      <c r="H197" s="77" t="s">
        <v>194</v>
      </c>
      <c r="I197" s="108">
        <v>225650.54</v>
      </c>
      <c r="J197" s="109">
        <f t="shared" ref="J197:J203" si="51">+I197*19%</f>
        <v>42873.602600000006</v>
      </c>
      <c r="K197" s="109">
        <f t="shared" ref="K197:K202" si="52">+F197</f>
        <v>186</v>
      </c>
    </row>
    <row r="198" spans="1:11" ht="28.5">
      <c r="A198" s="170">
        <f>+Crudos!A653</f>
        <v>43441</v>
      </c>
      <c r="B198" s="170">
        <f>+Crudos!B653</f>
        <v>43444</v>
      </c>
      <c r="C198" s="77" t="s">
        <v>132</v>
      </c>
      <c r="D198" s="108">
        <v>209399.85</v>
      </c>
      <c r="E198" s="109">
        <f t="shared" si="50"/>
        <v>39785.9715</v>
      </c>
      <c r="F198" s="109">
        <v>186</v>
      </c>
      <c r="G198" s="110"/>
      <c r="H198" s="77" t="s">
        <v>194</v>
      </c>
      <c r="I198" s="108">
        <v>231618.62</v>
      </c>
      <c r="J198" s="109">
        <f t="shared" si="51"/>
        <v>44007.537799999998</v>
      </c>
      <c r="K198" s="109">
        <f t="shared" si="52"/>
        <v>186</v>
      </c>
    </row>
    <row r="199" spans="1:11" ht="28.5">
      <c r="A199" s="170">
        <f>+Crudos!A654</f>
        <v>43445</v>
      </c>
      <c r="B199" s="170">
        <f>+Crudos!B654</f>
        <v>43447</v>
      </c>
      <c r="C199" s="77" t="s">
        <v>132</v>
      </c>
      <c r="D199" s="108">
        <v>210320.34</v>
      </c>
      <c r="E199" s="109">
        <f t="shared" si="50"/>
        <v>39960.864600000001</v>
      </c>
      <c r="F199" s="109">
        <v>186</v>
      </c>
      <c r="G199" s="110"/>
      <c r="H199" s="77" t="s">
        <v>194</v>
      </c>
      <c r="I199" s="108">
        <v>232635.36</v>
      </c>
      <c r="J199" s="109">
        <f t="shared" si="51"/>
        <v>44200.718399999998</v>
      </c>
      <c r="K199" s="109">
        <f t="shared" si="52"/>
        <v>186</v>
      </c>
    </row>
    <row r="200" spans="1:11" ht="28.5">
      <c r="A200" s="170">
        <f>+Crudos!A655</f>
        <v>43448</v>
      </c>
      <c r="B200" s="170">
        <f>+Crudos!B655</f>
        <v>43451</v>
      </c>
      <c r="C200" s="77" t="s">
        <v>132</v>
      </c>
      <c r="D200" s="108">
        <v>202715.07</v>
      </c>
      <c r="E200" s="109">
        <f t="shared" si="50"/>
        <v>38515.863300000005</v>
      </c>
      <c r="F200" s="109">
        <v>186</v>
      </c>
      <c r="G200" s="110"/>
      <c r="H200" s="77" t="s">
        <v>194</v>
      </c>
      <c r="I200" s="108">
        <v>225007.97</v>
      </c>
      <c r="J200" s="109">
        <f t="shared" si="51"/>
        <v>42751.514300000003</v>
      </c>
      <c r="K200" s="109">
        <f t="shared" si="52"/>
        <v>186</v>
      </c>
    </row>
    <row r="201" spans="1:11" ht="28.5">
      <c r="A201" s="170">
        <f>+Crudos!A656</f>
        <v>43452</v>
      </c>
      <c r="B201" s="170">
        <f>+Crudos!B656</f>
        <v>43454</v>
      </c>
      <c r="C201" s="77" t="s">
        <v>132</v>
      </c>
      <c r="D201" s="108">
        <v>201900.23</v>
      </c>
      <c r="E201" s="109">
        <f t="shared" si="50"/>
        <v>38361.043700000002</v>
      </c>
      <c r="F201" s="109">
        <v>186</v>
      </c>
      <c r="G201" s="110"/>
      <c r="H201" s="77" t="s">
        <v>194</v>
      </c>
      <c r="I201" s="108">
        <v>224149.03</v>
      </c>
      <c r="J201" s="109">
        <f t="shared" si="51"/>
        <v>42588.315699999999</v>
      </c>
      <c r="K201" s="109">
        <f t="shared" si="52"/>
        <v>186</v>
      </c>
    </row>
    <row r="202" spans="1:11" ht="28.5">
      <c r="A202" s="170">
        <f>+Crudos!A657</f>
        <v>43455</v>
      </c>
      <c r="B202" s="170">
        <f>+Crudos!B657</f>
        <v>43458</v>
      </c>
      <c r="C202" s="77" t="s">
        <v>132</v>
      </c>
      <c r="D202" s="108">
        <v>204530.64</v>
      </c>
      <c r="E202" s="109">
        <f t="shared" si="50"/>
        <v>38860.821600000003</v>
      </c>
      <c r="F202" s="109">
        <v>186</v>
      </c>
      <c r="G202" s="110"/>
      <c r="H202" s="77" t="s">
        <v>194</v>
      </c>
      <c r="I202" s="108">
        <v>226919.79</v>
      </c>
      <c r="J202" s="109">
        <f t="shared" si="51"/>
        <v>43114.7601</v>
      </c>
      <c r="K202" s="109">
        <f t="shared" si="52"/>
        <v>186</v>
      </c>
    </row>
    <row r="203" spans="1:11" ht="28.5">
      <c r="A203" s="170">
        <f>+Crudos!A658</f>
        <v>43459</v>
      </c>
      <c r="B203" s="170">
        <f>+Crudos!B658</f>
        <v>43461</v>
      </c>
      <c r="C203" s="77" t="s">
        <v>132</v>
      </c>
      <c r="D203" s="108">
        <v>197712.34</v>
      </c>
      <c r="E203" s="109">
        <f t="shared" si="50"/>
        <v>37565.344599999997</v>
      </c>
      <c r="F203" s="109">
        <v>186</v>
      </c>
      <c r="G203" s="110"/>
      <c r="H203" s="77" t="s">
        <v>194</v>
      </c>
      <c r="I203" s="108">
        <v>220440.36</v>
      </c>
      <c r="J203" s="109">
        <f t="shared" si="51"/>
        <v>41883.668399999995</v>
      </c>
      <c r="K203" s="109">
        <f t="shared" ref="K203:K208" si="53">+F203</f>
        <v>186</v>
      </c>
    </row>
    <row r="204" spans="1:11" ht="28.5">
      <c r="A204" s="170">
        <f>+Crudos!A659</f>
        <v>43462</v>
      </c>
      <c r="B204" s="170">
        <f>+Crudos!B659</f>
        <v>43465</v>
      </c>
      <c r="C204" s="77" t="s">
        <v>132</v>
      </c>
      <c r="D204" s="108">
        <v>198382.38</v>
      </c>
      <c r="E204" s="109">
        <f t="shared" ref="E204:E210" si="54">+D204*19%</f>
        <v>37692.652200000004</v>
      </c>
      <c r="F204" s="109">
        <v>186</v>
      </c>
      <c r="G204" s="110"/>
      <c r="H204" s="77" t="s">
        <v>194</v>
      </c>
      <c r="I204" s="108">
        <v>221380.95</v>
      </c>
      <c r="J204" s="109">
        <f t="shared" ref="J204:J210" si="55">+I204*19%</f>
        <v>42062.380499999999</v>
      </c>
      <c r="K204" s="109">
        <f t="shared" si="53"/>
        <v>186</v>
      </c>
    </row>
    <row r="205" spans="1:11" ht="28.5">
      <c r="A205" s="170">
        <f>+Crudos!A660</f>
        <v>43466</v>
      </c>
      <c r="B205" s="170">
        <f>+Crudos!B660</f>
        <v>43468</v>
      </c>
      <c r="C205" s="77" t="s">
        <v>132</v>
      </c>
      <c r="D205" s="108">
        <v>187074.47</v>
      </c>
      <c r="E205" s="109">
        <f t="shared" si="54"/>
        <v>35544.149299999997</v>
      </c>
      <c r="F205" s="109">
        <v>186</v>
      </c>
      <c r="G205" s="110"/>
      <c r="H205" s="77" t="s">
        <v>194</v>
      </c>
      <c r="I205" s="108">
        <v>209999.54</v>
      </c>
      <c r="J205" s="109">
        <f t="shared" si="55"/>
        <v>39899.912600000003</v>
      </c>
      <c r="K205" s="109">
        <f t="shared" si="53"/>
        <v>186</v>
      </c>
    </row>
    <row r="206" spans="1:11" ht="28.5">
      <c r="A206" s="170">
        <f>+Crudos!A661</f>
        <v>43469</v>
      </c>
      <c r="B206" s="170">
        <f>+Crudos!B661</f>
        <v>43473</v>
      </c>
      <c r="C206" s="77" t="s">
        <v>132</v>
      </c>
      <c r="D206" s="108">
        <v>190094.78</v>
      </c>
      <c r="E206" s="109">
        <f t="shared" si="54"/>
        <v>36118.008199999997</v>
      </c>
      <c r="F206" s="109">
        <v>186</v>
      </c>
      <c r="G206" s="110"/>
      <c r="H206" s="77" t="s">
        <v>194</v>
      </c>
      <c r="I206" s="108">
        <v>212843.03</v>
      </c>
      <c r="J206" s="109">
        <f t="shared" si="55"/>
        <v>40440.1757</v>
      </c>
      <c r="K206" s="109">
        <f t="shared" si="53"/>
        <v>186</v>
      </c>
    </row>
    <row r="207" spans="1:11" ht="28.5">
      <c r="A207" s="170">
        <f>+Crudos!A662</f>
        <v>43474</v>
      </c>
      <c r="B207" s="170">
        <f>+Crudos!B662</f>
        <v>43475</v>
      </c>
      <c r="C207" s="77" t="s">
        <v>132</v>
      </c>
      <c r="D207" s="108">
        <v>203357.43</v>
      </c>
      <c r="E207" s="109">
        <f t="shared" si="54"/>
        <v>38637.911699999997</v>
      </c>
      <c r="F207" s="109">
        <v>186</v>
      </c>
      <c r="G207" s="110"/>
      <c r="H207" s="77" t="s">
        <v>194</v>
      </c>
      <c r="I207" s="108">
        <v>226045.83</v>
      </c>
      <c r="J207" s="109">
        <f t="shared" si="55"/>
        <v>42948.707699999999</v>
      </c>
      <c r="K207" s="109">
        <f t="shared" si="53"/>
        <v>186</v>
      </c>
    </row>
    <row r="208" spans="1:11" ht="28.5">
      <c r="A208" s="170">
        <f>+Crudos!A663</f>
        <v>43476</v>
      </c>
      <c r="B208" s="170">
        <f>+Crudos!B663</f>
        <v>43479</v>
      </c>
      <c r="C208" s="77" t="s">
        <v>132</v>
      </c>
      <c r="D208" s="108">
        <v>211400.87</v>
      </c>
      <c r="E208" s="109">
        <f t="shared" si="54"/>
        <v>40166.165300000001</v>
      </c>
      <c r="F208" s="109">
        <v>186</v>
      </c>
      <c r="G208" s="110"/>
      <c r="H208" s="77" t="s">
        <v>194</v>
      </c>
      <c r="I208" s="108">
        <v>233554.12</v>
      </c>
      <c r="J208" s="109">
        <f t="shared" si="55"/>
        <v>44375.282800000001</v>
      </c>
      <c r="K208" s="109">
        <f t="shared" si="53"/>
        <v>186</v>
      </c>
    </row>
    <row r="209" spans="1:13" ht="28.5">
      <c r="A209" s="170">
        <f>+Crudos!A664</f>
        <v>43480</v>
      </c>
      <c r="B209" s="170">
        <f>+Crudos!B664</f>
        <v>43482</v>
      </c>
      <c r="C209" s="77" t="s">
        <v>132</v>
      </c>
      <c r="D209" s="108">
        <v>208050.91</v>
      </c>
      <c r="E209" s="109">
        <f t="shared" si="54"/>
        <v>39529.672899999998</v>
      </c>
      <c r="F209" s="109">
        <v>186</v>
      </c>
      <c r="G209" s="110"/>
      <c r="H209" s="77" t="s">
        <v>194</v>
      </c>
      <c r="I209" s="108">
        <v>230006.34</v>
      </c>
      <c r="J209" s="109">
        <f t="shared" si="55"/>
        <v>43701.204599999997</v>
      </c>
      <c r="K209" s="109">
        <f t="shared" ref="K209:K217" si="56">+F209</f>
        <v>186</v>
      </c>
    </row>
    <row r="210" spans="1:13" ht="28.5">
      <c r="A210" s="170">
        <f>+Crudos!A665</f>
        <v>43483</v>
      </c>
      <c r="B210" s="170">
        <f>+Crudos!B665</f>
        <v>43486</v>
      </c>
      <c r="C210" s="77" t="s">
        <v>132</v>
      </c>
      <c r="D210" s="108">
        <v>211409.88</v>
      </c>
      <c r="E210" s="109">
        <f t="shared" si="54"/>
        <v>40167.877200000003</v>
      </c>
      <c r="F210" s="109">
        <v>186</v>
      </c>
      <c r="G210" s="110"/>
      <c r="H210" s="77" t="s">
        <v>194</v>
      </c>
      <c r="I210" s="108">
        <v>233373.5</v>
      </c>
      <c r="J210" s="109">
        <f t="shared" si="55"/>
        <v>44340.965000000004</v>
      </c>
      <c r="K210" s="109">
        <f t="shared" si="56"/>
        <v>186</v>
      </c>
    </row>
    <row r="211" spans="1:13" ht="28.5">
      <c r="A211" s="170">
        <f>+Crudos!A666</f>
        <v>43487</v>
      </c>
      <c r="B211" s="170">
        <f>+Crudos!B666</f>
        <v>43489</v>
      </c>
      <c r="C211" s="77" t="s">
        <v>132</v>
      </c>
      <c r="D211" s="108">
        <v>216051.35</v>
      </c>
      <c r="E211" s="109">
        <f t="shared" ref="E211:E217" si="57">+D211*19%</f>
        <v>41049.756500000003</v>
      </c>
      <c r="F211" s="109">
        <v>186</v>
      </c>
      <c r="G211" s="110"/>
      <c r="H211" s="77" t="s">
        <v>194</v>
      </c>
      <c r="I211" s="108">
        <v>238032.68</v>
      </c>
      <c r="J211" s="109">
        <f t="shared" ref="J211:J217" si="58">+I211*19%</f>
        <v>45226.209199999998</v>
      </c>
      <c r="K211" s="109">
        <f t="shared" si="56"/>
        <v>186</v>
      </c>
    </row>
    <row r="212" spans="1:13" ht="28.5">
      <c r="A212" s="170">
        <f>+Crudos!A667</f>
        <v>43490</v>
      </c>
      <c r="B212" s="170">
        <f>+Crudos!B667</f>
        <v>43493</v>
      </c>
      <c r="C212" s="77" t="s">
        <v>132</v>
      </c>
      <c r="D212" s="108">
        <v>213840.79</v>
      </c>
      <c r="E212" s="109">
        <f t="shared" si="57"/>
        <v>40629.750100000005</v>
      </c>
      <c r="F212" s="109">
        <v>186</v>
      </c>
      <c r="G212" s="110"/>
      <c r="H212" s="77" t="s">
        <v>194</v>
      </c>
      <c r="I212" s="108">
        <v>235796.92</v>
      </c>
      <c r="J212" s="109">
        <f t="shared" si="58"/>
        <v>44801.414800000006</v>
      </c>
      <c r="K212" s="109">
        <f t="shared" si="56"/>
        <v>186</v>
      </c>
    </row>
    <row r="213" spans="1:13" ht="28.5">
      <c r="A213" s="170">
        <f>+Crudos!A668</f>
        <v>43494</v>
      </c>
      <c r="B213" s="170">
        <f>+Crudos!B668</f>
        <v>43496</v>
      </c>
      <c r="C213" s="77" t="s">
        <v>132</v>
      </c>
      <c r="D213" s="108">
        <v>213560.76</v>
      </c>
      <c r="E213" s="109">
        <f t="shared" si="57"/>
        <v>40576.544399999999</v>
      </c>
      <c r="F213" s="109">
        <v>186</v>
      </c>
      <c r="G213" s="110"/>
      <c r="H213" s="77" t="s">
        <v>194</v>
      </c>
      <c r="I213" s="108">
        <v>235684.4</v>
      </c>
      <c r="J213" s="109">
        <f t="shared" si="58"/>
        <v>44780.036</v>
      </c>
      <c r="K213" s="109">
        <f t="shared" si="56"/>
        <v>186</v>
      </c>
    </row>
    <row r="214" spans="1:13" ht="28.5">
      <c r="A214" s="170">
        <f>+Crudos!A669</f>
        <v>43497</v>
      </c>
      <c r="B214" s="170">
        <f>+Crudos!B669</f>
        <v>43500</v>
      </c>
      <c r="C214" s="77" t="s">
        <v>132</v>
      </c>
      <c r="D214" s="108">
        <v>217031.51</v>
      </c>
      <c r="E214" s="109">
        <f t="shared" si="57"/>
        <v>41235.986900000004</v>
      </c>
      <c r="F214" s="122">
        <f>+'Fuel Oil'!F660</f>
        <v>194</v>
      </c>
      <c r="G214" s="110"/>
      <c r="H214" s="77" t="s">
        <v>194</v>
      </c>
      <c r="I214" s="108">
        <v>239134.15</v>
      </c>
      <c r="J214" s="109">
        <f t="shared" si="58"/>
        <v>45435.488499999999</v>
      </c>
      <c r="K214" s="122">
        <f t="shared" si="56"/>
        <v>194</v>
      </c>
      <c r="M214" s="119" t="s">
        <v>208</v>
      </c>
    </row>
    <row r="215" spans="1:13" ht="28.5">
      <c r="A215" s="170">
        <f>+Crudos!A670</f>
        <v>43501</v>
      </c>
      <c r="B215" s="170">
        <f>+Crudos!B670</f>
        <v>43503</v>
      </c>
      <c r="C215" s="77" t="s">
        <v>132</v>
      </c>
      <c r="D215" s="108">
        <v>214916</v>
      </c>
      <c r="E215" s="109">
        <f t="shared" si="57"/>
        <v>40834.04</v>
      </c>
      <c r="F215" s="123">
        <f t="shared" ref="F215:F220" si="59">+F214</f>
        <v>194</v>
      </c>
      <c r="G215" s="110"/>
      <c r="H215" s="77" t="s">
        <v>194</v>
      </c>
      <c r="I215" s="108">
        <v>236725.9</v>
      </c>
      <c r="J215" s="109">
        <f t="shared" si="58"/>
        <v>44977.921000000002</v>
      </c>
      <c r="K215" s="123">
        <f t="shared" si="56"/>
        <v>194</v>
      </c>
      <c r="M215" s="119" t="s">
        <v>0</v>
      </c>
    </row>
    <row r="216" spans="1:13" ht="28.15" customHeight="1">
      <c r="A216" s="170">
        <f>+Crudos!A671</f>
        <v>43504</v>
      </c>
      <c r="B216" s="170">
        <f>+Crudos!B671</f>
        <v>43507</v>
      </c>
      <c r="C216" s="77" t="s">
        <v>132</v>
      </c>
      <c r="D216" s="108">
        <v>213357.64</v>
      </c>
      <c r="E216" s="109">
        <f t="shared" si="57"/>
        <v>40537.9516</v>
      </c>
      <c r="F216" s="123">
        <f t="shared" si="59"/>
        <v>194</v>
      </c>
      <c r="G216" s="110"/>
      <c r="H216" s="77" t="s">
        <v>194</v>
      </c>
      <c r="I216" s="108">
        <v>235015.99</v>
      </c>
      <c r="J216" s="109">
        <f t="shared" si="58"/>
        <v>44653.038099999998</v>
      </c>
      <c r="K216" s="123">
        <f t="shared" si="56"/>
        <v>194</v>
      </c>
      <c r="M216" s="119"/>
    </row>
    <row r="217" spans="1:13" ht="28.15" customHeight="1">
      <c r="A217" s="170">
        <f>+Crudos!A672</f>
        <v>43508</v>
      </c>
      <c r="B217" s="170">
        <f>+Crudos!B672</f>
        <v>43510</v>
      </c>
      <c r="C217" s="77" t="s">
        <v>132</v>
      </c>
      <c r="D217" s="108">
        <v>216945.25</v>
      </c>
      <c r="E217" s="109">
        <f t="shared" si="57"/>
        <v>41219.597500000003</v>
      </c>
      <c r="F217" s="123">
        <f t="shared" si="59"/>
        <v>194</v>
      </c>
      <c r="G217" s="110"/>
      <c r="H217" s="77" t="s">
        <v>194</v>
      </c>
      <c r="I217" s="108">
        <v>238718.47</v>
      </c>
      <c r="J217" s="109">
        <f t="shared" si="58"/>
        <v>45356.509299999998</v>
      </c>
      <c r="K217" s="123">
        <f t="shared" si="56"/>
        <v>194</v>
      </c>
      <c r="M217" s="119"/>
    </row>
    <row r="218" spans="1:13" ht="28.15" customHeight="1">
      <c r="A218" s="170">
        <f>+Crudos!A673</f>
        <v>43511</v>
      </c>
      <c r="B218" s="170">
        <f>+Crudos!B673</f>
        <v>43514</v>
      </c>
      <c r="C218" s="77" t="s">
        <v>132</v>
      </c>
      <c r="D218" s="108">
        <v>222369.47</v>
      </c>
      <c r="E218" s="109">
        <f t="shared" ref="E218:E224" si="60">+D218*19%</f>
        <v>42250.1993</v>
      </c>
      <c r="F218" s="123">
        <f t="shared" si="59"/>
        <v>194</v>
      </c>
      <c r="G218" s="110"/>
      <c r="H218" s="77" t="s">
        <v>194</v>
      </c>
      <c r="I218" s="108">
        <v>244287.17</v>
      </c>
      <c r="J218" s="109">
        <f t="shared" ref="J218:J224" si="61">+I218*19%</f>
        <v>46414.562300000005</v>
      </c>
      <c r="K218" s="123">
        <f t="shared" ref="K218:K223" si="62">+F218</f>
        <v>194</v>
      </c>
      <c r="M218" s="119"/>
    </row>
    <row r="219" spans="1:13" ht="28.15" customHeight="1">
      <c r="A219" s="170">
        <f>+Crudos!A674</f>
        <v>43515</v>
      </c>
      <c r="B219" s="170">
        <f>+Crudos!B674</f>
        <v>43517</v>
      </c>
      <c r="C219" s="77" t="s">
        <v>132</v>
      </c>
      <c r="D219" s="108">
        <v>230248.26</v>
      </c>
      <c r="E219" s="109">
        <f t="shared" si="60"/>
        <v>43747.169399999999</v>
      </c>
      <c r="F219" s="123">
        <f t="shared" si="59"/>
        <v>194</v>
      </c>
      <c r="G219" s="110"/>
      <c r="H219" s="77" t="s">
        <v>194</v>
      </c>
      <c r="I219" s="108">
        <v>252335.15</v>
      </c>
      <c r="J219" s="109">
        <f t="shared" si="61"/>
        <v>47943.678500000002</v>
      </c>
      <c r="K219" s="123">
        <f t="shared" si="62"/>
        <v>194</v>
      </c>
      <c r="M219" s="119"/>
    </row>
    <row r="220" spans="1:13" ht="28.15" customHeight="1">
      <c r="A220" s="170">
        <f>+Crudos!A675</f>
        <v>43518</v>
      </c>
      <c r="B220" s="170">
        <f>+Crudos!B675</f>
        <v>43521</v>
      </c>
      <c r="C220" s="77" t="s">
        <v>132</v>
      </c>
      <c r="D220" s="108">
        <v>232859.17</v>
      </c>
      <c r="E220" s="109">
        <f t="shared" si="60"/>
        <v>44243.242300000005</v>
      </c>
      <c r="F220" s="123">
        <f t="shared" si="59"/>
        <v>194</v>
      </c>
      <c r="G220" s="110"/>
      <c r="H220" s="77" t="s">
        <v>194</v>
      </c>
      <c r="I220" s="108">
        <v>254687.69</v>
      </c>
      <c r="J220" s="109">
        <f t="shared" si="61"/>
        <v>48390.661099999998</v>
      </c>
      <c r="K220" s="123">
        <f t="shared" si="62"/>
        <v>194</v>
      </c>
      <c r="M220" s="119"/>
    </row>
    <row r="221" spans="1:13" ht="28.15" customHeight="1">
      <c r="A221" s="170">
        <f>+Crudos!A676</f>
        <v>43522</v>
      </c>
      <c r="B221" s="170">
        <f>+Crudos!B676</f>
        <v>43524</v>
      </c>
      <c r="C221" s="77" t="s">
        <v>132</v>
      </c>
      <c r="D221" s="108">
        <v>237890.71</v>
      </c>
      <c r="E221" s="109">
        <f t="shared" si="60"/>
        <v>45199.234899999996</v>
      </c>
      <c r="F221" s="123">
        <f t="shared" ref="F221:F226" si="63">+F220</f>
        <v>194</v>
      </c>
      <c r="G221" s="110"/>
      <c r="H221" s="77" t="s">
        <v>194</v>
      </c>
      <c r="I221" s="108">
        <v>259726.65</v>
      </c>
      <c r="J221" s="109">
        <f t="shared" si="61"/>
        <v>49348.063499999997</v>
      </c>
      <c r="K221" s="123">
        <f t="shared" si="62"/>
        <v>194</v>
      </c>
      <c r="M221" s="119"/>
    </row>
    <row r="222" spans="1:13" ht="28.15" customHeight="1">
      <c r="A222" s="170">
        <f>+Crudos!A677</f>
        <v>43525</v>
      </c>
      <c r="B222" s="170">
        <f>+Crudos!B677</f>
        <v>43500</v>
      </c>
      <c r="C222" s="77" t="s">
        <v>132</v>
      </c>
      <c r="D222" s="108">
        <v>229680.42</v>
      </c>
      <c r="E222" s="109">
        <f t="shared" si="60"/>
        <v>43639.279800000004</v>
      </c>
      <c r="F222" s="123">
        <f t="shared" si="63"/>
        <v>194</v>
      </c>
      <c r="G222" s="110"/>
      <c r="H222" s="77" t="s">
        <v>194</v>
      </c>
      <c r="I222" s="108">
        <v>251347.45</v>
      </c>
      <c r="J222" s="109">
        <f t="shared" si="61"/>
        <v>47756.015500000001</v>
      </c>
      <c r="K222" s="123">
        <f t="shared" si="62"/>
        <v>194</v>
      </c>
      <c r="M222" s="119"/>
    </row>
    <row r="223" spans="1:13" ht="28.15" customHeight="1">
      <c r="A223" s="170">
        <f>+Crudos!A678</f>
        <v>43501</v>
      </c>
      <c r="B223" s="170">
        <f>+Crudos!B678</f>
        <v>43503</v>
      </c>
      <c r="C223" s="77" t="s">
        <v>132</v>
      </c>
      <c r="D223" s="108">
        <v>227237.68</v>
      </c>
      <c r="E223" s="109">
        <f t="shared" si="60"/>
        <v>43175.159200000002</v>
      </c>
      <c r="F223" s="123">
        <f t="shared" si="63"/>
        <v>194</v>
      </c>
      <c r="G223" s="110"/>
      <c r="H223" s="77" t="s">
        <v>194</v>
      </c>
      <c r="I223" s="108">
        <v>248779.13</v>
      </c>
      <c r="J223" s="109">
        <f t="shared" si="61"/>
        <v>47268.034700000004</v>
      </c>
      <c r="K223" s="123">
        <f t="shared" si="62"/>
        <v>194</v>
      </c>
      <c r="M223" s="119"/>
    </row>
    <row r="224" spans="1:13" ht="28.15" customHeight="1">
      <c r="A224" s="170">
        <f>+Crudos!A679</f>
        <v>43504</v>
      </c>
      <c r="B224" s="170">
        <f>+Crudos!B679</f>
        <v>43507</v>
      </c>
      <c r="C224" s="77" t="s">
        <v>132</v>
      </c>
      <c r="D224" s="108">
        <v>228220.44</v>
      </c>
      <c r="E224" s="109">
        <f t="shared" si="60"/>
        <v>43361.883600000001</v>
      </c>
      <c r="F224" s="123">
        <f t="shared" si="63"/>
        <v>194</v>
      </c>
      <c r="G224" s="110"/>
      <c r="H224" s="77" t="s">
        <v>194</v>
      </c>
      <c r="I224" s="108">
        <v>249914.28</v>
      </c>
      <c r="J224" s="109">
        <f t="shared" si="61"/>
        <v>47483.713199999998</v>
      </c>
      <c r="K224" s="123">
        <f t="shared" ref="K224:K229" si="64">+F224</f>
        <v>194</v>
      </c>
      <c r="M224" s="119"/>
    </row>
    <row r="225" spans="1:13" ht="28.15" customHeight="1">
      <c r="A225" s="170">
        <f>+Crudos!A680</f>
        <v>43508</v>
      </c>
      <c r="B225" s="170">
        <f>+Crudos!B680</f>
        <v>43510</v>
      </c>
      <c r="C225" s="77" t="s">
        <v>132</v>
      </c>
      <c r="D225" s="108">
        <v>227939.51</v>
      </c>
      <c r="E225" s="109">
        <f t="shared" ref="E225:E240" si="65">+D225*19%</f>
        <v>43308.5069</v>
      </c>
      <c r="F225" s="123">
        <f t="shared" si="63"/>
        <v>194</v>
      </c>
      <c r="G225" s="110"/>
      <c r="H225" s="77" t="s">
        <v>194</v>
      </c>
      <c r="I225" s="108">
        <v>249779.79</v>
      </c>
      <c r="J225" s="109">
        <f t="shared" ref="J225:J240" si="66">+I225*19%</f>
        <v>47458.160100000001</v>
      </c>
      <c r="K225" s="123">
        <f t="shared" si="64"/>
        <v>194</v>
      </c>
      <c r="M225" s="119"/>
    </row>
    <row r="226" spans="1:13" ht="28.15" customHeight="1">
      <c r="A226" s="170">
        <f>+Crudos!A681</f>
        <v>43511</v>
      </c>
      <c r="B226" s="170">
        <f>+Crudos!B681</f>
        <v>43514</v>
      </c>
      <c r="C226" s="77" t="s">
        <v>132</v>
      </c>
      <c r="D226" s="126">
        <v>229673.41</v>
      </c>
      <c r="E226" s="123">
        <f t="shared" si="65"/>
        <v>43637.947899999999</v>
      </c>
      <c r="F226" s="123">
        <f t="shared" si="63"/>
        <v>194</v>
      </c>
      <c r="G226" s="110"/>
      <c r="H226" s="77" t="s">
        <v>194</v>
      </c>
      <c r="I226" s="126">
        <v>251745.81</v>
      </c>
      <c r="J226" s="123">
        <f t="shared" si="66"/>
        <v>47831.7039</v>
      </c>
      <c r="K226" s="123">
        <f t="shared" si="64"/>
        <v>194</v>
      </c>
      <c r="M226" s="119"/>
    </row>
    <row r="227" spans="1:13" ht="28.15" customHeight="1">
      <c r="A227" s="170">
        <f>+Crudos!A682</f>
        <v>43515</v>
      </c>
      <c r="B227" s="170">
        <f>+Crudos!B682</f>
        <v>43517</v>
      </c>
      <c r="C227" s="77" t="s">
        <v>132</v>
      </c>
      <c r="D227" s="126">
        <v>228122.64</v>
      </c>
      <c r="E227" s="123">
        <f t="shared" si="65"/>
        <v>43343.301600000006</v>
      </c>
      <c r="F227" s="123">
        <f t="shared" ref="F227:F238" si="67">+F226</f>
        <v>194</v>
      </c>
      <c r="G227" s="110"/>
      <c r="H227" s="77" t="s">
        <v>194</v>
      </c>
      <c r="I227" s="126">
        <v>250133.58</v>
      </c>
      <c r="J227" s="123">
        <f t="shared" si="66"/>
        <v>47525.3802</v>
      </c>
      <c r="K227" s="123">
        <f t="shared" si="64"/>
        <v>194</v>
      </c>
      <c r="M227" s="119"/>
    </row>
    <row r="228" spans="1:13" ht="28.15" customHeight="1">
      <c r="A228" s="170">
        <f>+Crudos!A683</f>
        <v>43518</v>
      </c>
      <c r="B228" s="170">
        <f>+Crudos!B683</f>
        <v>43522</v>
      </c>
      <c r="C228" s="77" t="s">
        <v>132</v>
      </c>
      <c r="D228" s="126">
        <v>227867.75</v>
      </c>
      <c r="E228" s="123">
        <f t="shared" si="65"/>
        <v>43294.872499999998</v>
      </c>
      <c r="F228" s="123">
        <f t="shared" si="67"/>
        <v>194</v>
      </c>
      <c r="G228" s="110"/>
      <c r="H228" s="77" t="s">
        <v>194</v>
      </c>
      <c r="I228" s="126">
        <v>249535.48</v>
      </c>
      <c r="J228" s="123">
        <f t="shared" si="66"/>
        <v>47411.741200000004</v>
      </c>
      <c r="K228" s="123">
        <f t="shared" si="64"/>
        <v>194</v>
      </c>
      <c r="M228" s="119"/>
    </row>
    <row r="229" spans="1:13" ht="28.15" customHeight="1">
      <c r="A229" s="170">
        <f>+Crudos!A684</f>
        <v>43523</v>
      </c>
      <c r="B229" s="170">
        <f>+Crudos!B684</f>
        <v>43524</v>
      </c>
      <c r="C229" s="77" t="s">
        <v>132</v>
      </c>
      <c r="D229" s="126">
        <v>227482.84</v>
      </c>
      <c r="E229" s="123">
        <f t="shared" si="65"/>
        <v>43221.739600000001</v>
      </c>
      <c r="F229" s="123">
        <f t="shared" si="67"/>
        <v>194</v>
      </c>
      <c r="G229" s="110"/>
      <c r="H229" s="77" t="s">
        <v>194</v>
      </c>
      <c r="I229" s="126">
        <v>249366.17</v>
      </c>
      <c r="J229" s="123">
        <f t="shared" si="66"/>
        <v>47379.5723</v>
      </c>
      <c r="K229" s="123">
        <f t="shared" si="64"/>
        <v>194</v>
      </c>
      <c r="M229" s="119"/>
    </row>
    <row r="230" spans="1:13" ht="28.15" customHeight="1">
      <c r="A230" s="170">
        <f>+Crudos!A685</f>
        <v>43525</v>
      </c>
      <c r="B230" s="170">
        <f>+Crudos!B685</f>
        <v>43528</v>
      </c>
      <c r="C230" s="77" t="s">
        <v>132</v>
      </c>
      <c r="D230" s="126">
        <v>229680.42</v>
      </c>
      <c r="E230" s="123">
        <f t="shared" si="65"/>
        <v>43639.279800000004</v>
      </c>
      <c r="F230" s="123">
        <f t="shared" si="67"/>
        <v>194</v>
      </c>
      <c r="G230" s="110"/>
      <c r="H230" s="77" t="s">
        <v>194</v>
      </c>
      <c r="I230" s="126">
        <v>251347.45</v>
      </c>
      <c r="J230" s="123">
        <f t="shared" si="66"/>
        <v>47756.015500000001</v>
      </c>
      <c r="K230" s="123">
        <f t="shared" ref="K230:K238" si="68">+F230</f>
        <v>194</v>
      </c>
      <c r="M230" s="119"/>
    </row>
    <row r="231" spans="1:13" ht="28.15" customHeight="1">
      <c r="A231" s="170">
        <f>+Crudos!A686</f>
        <v>43529</v>
      </c>
      <c r="B231" s="170">
        <f>+Crudos!B686</f>
        <v>43531</v>
      </c>
      <c r="C231" s="77" t="s">
        <v>132</v>
      </c>
      <c r="D231" s="126">
        <v>227237.68</v>
      </c>
      <c r="E231" s="123">
        <f t="shared" si="65"/>
        <v>43175.159200000002</v>
      </c>
      <c r="F231" s="123">
        <f t="shared" si="67"/>
        <v>194</v>
      </c>
      <c r="G231" s="110"/>
      <c r="H231" s="77" t="s">
        <v>194</v>
      </c>
      <c r="I231" s="126">
        <v>248779.13</v>
      </c>
      <c r="J231" s="123">
        <f t="shared" si="66"/>
        <v>47268.034700000004</v>
      </c>
      <c r="K231" s="123">
        <f t="shared" si="68"/>
        <v>194</v>
      </c>
      <c r="M231" s="119"/>
    </row>
    <row r="232" spans="1:13" ht="28.15" customHeight="1">
      <c r="A232" s="170">
        <f>+Crudos!A687</f>
        <v>43532</v>
      </c>
      <c r="B232" s="170">
        <f>+Crudos!B687</f>
        <v>43535</v>
      </c>
      <c r="C232" s="77" t="s">
        <v>132</v>
      </c>
      <c r="D232" s="126">
        <v>228220.44</v>
      </c>
      <c r="E232" s="123">
        <f t="shared" si="65"/>
        <v>43361.883600000001</v>
      </c>
      <c r="F232" s="123">
        <f t="shared" si="67"/>
        <v>194</v>
      </c>
      <c r="G232" s="110"/>
      <c r="H232" s="77" t="s">
        <v>194</v>
      </c>
      <c r="I232" s="126">
        <v>249914.28</v>
      </c>
      <c r="J232" s="123">
        <f t="shared" si="66"/>
        <v>47483.713199999998</v>
      </c>
      <c r="K232" s="123">
        <f t="shared" si="68"/>
        <v>194</v>
      </c>
      <c r="M232" s="119"/>
    </row>
    <row r="233" spans="1:13" ht="28.15" customHeight="1">
      <c r="A233" s="170">
        <f>+Crudos!A688</f>
        <v>43536</v>
      </c>
      <c r="B233" s="170">
        <f>+Crudos!B688</f>
        <v>43538</v>
      </c>
      <c r="C233" s="77" t="s">
        <v>132</v>
      </c>
      <c r="D233" s="126">
        <v>227939.51</v>
      </c>
      <c r="E233" s="123">
        <f t="shared" si="65"/>
        <v>43308.5069</v>
      </c>
      <c r="F233" s="123">
        <f t="shared" si="67"/>
        <v>194</v>
      </c>
      <c r="G233" s="110"/>
      <c r="H233" s="77" t="s">
        <v>194</v>
      </c>
      <c r="I233" s="126">
        <v>249779.79</v>
      </c>
      <c r="J233" s="123">
        <f t="shared" si="66"/>
        <v>47458.160100000001</v>
      </c>
      <c r="K233" s="123">
        <f t="shared" si="68"/>
        <v>194</v>
      </c>
      <c r="M233" s="119"/>
    </row>
    <row r="234" spans="1:13" ht="28.15" customHeight="1">
      <c r="A234" s="170">
        <f>+Crudos!A689</f>
        <v>43539</v>
      </c>
      <c r="B234" s="170">
        <f>+Crudos!B689</f>
        <v>43542</v>
      </c>
      <c r="C234" s="77" t="s">
        <v>132</v>
      </c>
      <c r="D234" s="126">
        <v>229673.41</v>
      </c>
      <c r="E234" s="123">
        <f t="shared" si="65"/>
        <v>43637.947899999999</v>
      </c>
      <c r="F234" s="123">
        <f t="shared" si="67"/>
        <v>194</v>
      </c>
      <c r="G234" s="110"/>
      <c r="H234" s="77" t="s">
        <v>194</v>
      </c>
      <c r="I234" s="126">
        <v>251745.81</v>
      </c>
      <c r="J234" s="123">
        <f t="shared" si="66"/>
        <v>47831.7039</v>
      </c>
      <c r="K234" s="123">
        <f t="shared" si="68"/>
        <v>194</v>
      </c>
      <c r="M234" s="119"/>
    </row>
    <row r="235" spans="1:13" ht="28.15" customHeight="1">
      <c r="A235" s="170">
        <f>+Crudos!A690</f>
        <v>43543</v>
      </c>
      <c r="B235" s="170">
        <f>+Crudos!B690</f>
        <v>43545</v>
      </c>
      <c r="C235" s="77" t="s">
        <v>132</v>
      </c>
      <c r="D235" s="126">
        <v>228122.64</v>
      </c>
      <c r="E235" s="123">
        <f t="shared" si="65"/>
        <v>43343.301600000006</v>
      </c>
      <c r="F235" s="123">
        <f t="shared" si="67"/>
        <v>194</v>
      </c>
      <c r="G235" s="110"/>
      <c r="H235" s="77" t="s">
        <v>194</v>
      </c>
      <c r="I235" s="126">
        <v>250133.58</v>
      </c>
      <c r="J235" s="123">
        <f t="shared" si="66"/>
        <v>47525.3802</v>
      </c>
      <c r="K235" s="123">
        <f t="shared" si="68"/>
        <v>194</v>
      </c>
      <c r="M235" s="119"/>
    </row>
    <row r="236" spans="1:13" ht="28.15" customHeight="1">
      <c r="A236" s="170">
        <f>+Crudos!A691</f>
        <v>43546</v>
      </c>
      <c r="B236" s="170">
        <f>+Crudos!B691</f>
        <v>43550</v>
      </c>
      <c r="C236" s="77" t="s">
        <v>132</v>
      </c>
      <c r="D236" s="126">
        <v>227867.75</v>
      </c>
      <c r="E236" s="123">
        <f t="shared" si="65"/>
        <v>43294.872499999998</v>
      </c>
      <c r="F236" s="123">
        <f t="shared" si="67"/>
        <v>194</v>
      </c>
      <c r="G236" s="110"/>
      <c r="H236" s="77" t="s">
        <v>194</v>
      </c>
      <c r="I236" s="126">
        <v>249535.48</v>
      </c>
      <c r="J236" s="123">
        <f t="shared" si="66"/>
        <v>47411.741200000004</v>
      </c>
      <c r="K236" s="123">
        <f t="shared" si="68"/>
        <v>194</v>
      </c>
      <c r="M236" s="119"/>
    </row>
    <row r="237" spans="1:13" ht="28.15" customHeight="1">
      <c r="A237" s="170">
        <f>+Crudos!A692</f>
        <v>43551</v>
      </c>
      <c r="B237" s="170">
        <f>+Crudos!B692</f>
        <v>43552</v>
      </c>
      <c r="C237" s="77" t="s">
        <v>132</v>
      </c>
      <c r="D237" s="126">
        <v>227482.84</v>
      </c>
      <c r="E237" s="123">
        <f t="shared" si="65"/>
        <v>43221.739600000001</v>
      </c>
      <c r="F237" s="123">
        <f t="shared" si="67"/>
        <v>194</v>
      </c>
      <c r="G237" s="110"/>
      <c r="H237" s="77" t="s">
        <v>194</v>
      </c>
      <c r="I237" s="126">
        <v>249366.17</v>
      </c>
      <c r="J237" s="123">
        <f t="shared" si="66"/>
        <v>47379.5723</v>
      </c>
      <c r="K237" s="123">
        <f t="shared" si="68"/>
        <v>194</v>
      </c>
      <c r="M237" s="119"/>
    </row>
    <row r="238" spans="1:13" ht="28.15" customHeight="1">
      <c r="A238" s="170">
        <f>+Crudos!A693</f>
        <v>43553</v>
      </c>
      <c r="B238" s="170">
        <f>+Crudos!B693</f>
        <v>43555</v>
      </c>
      <c r="C238" s="77" t="s">
        <v>132</v>
      </c>
      <c r="D238" s="126">
        <v>228561.32</v>
      </c>
      <c r="E238" s="123">
        <f t="shared" si="65"/>
        <v>43426.650800000003</v>
      </c>
      <c r="F238" s="123">
        <f t="shared" si="67"/>
        <v>194</v>
      </c>
      <c r="G238" s="110"/>
      <c r="H238" s="77" t="s">
        <v>194</v>
      </c>
      <c r="I238" s="126">
        <v>250580.17</v>
      </c>
      <c r="J238" s="123">
        <f t="shared" si="66"/>
        <v>47610.232300000003</v>
      </c>
      <c r="K238" s="123">
        <f t="shared" si="68"/>
        <v>194</v>
      </c>
      <c r="M238" s="119"/>
    </row>
    <row r="239" spans="1:13" ht="28.15" customHeight="1">
      <c r="A239" s="170">
        <f>+Crudos!A694</f>
        <v>43556</v>
      </c>
      <c r="B239" s="170">
        <f>+Crudos!B694</f>
        <v>43556</v>
      </c>
      <c r="C239" s="77" t="s">
        <v>213</v>
      </c>
      <c r="D239" s="126">
        <v>241143.52</v>
      </c>
      <c r="E239" s="123">
        <f t="shared" si="65"/>
        <v>45817.268799999998</v>
      </c>
      <c r="F239" s="123">
        <f t="shared" ref="F239:F244" si="69">+F238</f>
        <v>194</v>
      </c>
      <c r="G239" s="110"/>
      <c r="H239" s="77" t="s">
        <v>194</v>
      </c>
      <c r="I239" s="126">
        <v>250580.17</v>
      </c>
      <c r="J239" s="123">
        <f t="shared" si="66"/>
        <v>47610.232300000003</v>
      </c>
      <c r="K239" s="123">
        <f t="shared" ref="K239:K244" si="70">+F239</f>
        <v>194</v>
      </c>
      <c r="M239" s="119"/>
    </row>
    <row r="240" spans="1:13" ht="28.15" customHeight="1">
      <c r="A240" s="170">
        <f>+Crudos!A695</f>
        <v>43557</v>
      </c>
      <c r="B240" s="170">
        <f>+Crudos!B695</f>
        <v>43559</v>
      </c>
      <c r="C240" s="77" t="s">
        <v>213</v>
      </c>
      <c r="D240" s="126">
        <v>244087.13</v>
      </c>
      <c r="E240" s="123">
        <f t="shared" si="65"/>
        <v>46376.554700000001</v>
      </c>
      <c r="F240" s="123">
        <f t="shared" si="69"/>
        <v>194</v>
      </c>
      <c r="G240" s="110"/>
      <c r="H240" s="77" t="s">
        <v>194</v>
      </c>
      <c r="I240" s="126">
        <v>253659.95</v>
      </c>
      <c r="J240" s="123">
        <f t="shared" si="66"/>
        <v>48195.390500000001</v>
      </c>
      <c r="K240" s="123">
        <f t="shared" si="70"/>
        <v>194</v>
      </c>
      <c r="M240" s="119"/>
    </row>
    <row r="241" spans="1:13" ht="28.15" customHeight="1">
      <c r="A241" s="170">
        <f>+Crudos!A696</f>
        <v>43560</v>
      </c>
      <c r="B241" s="170">
        <f>+Crudos!B696</f>
        <v>43563</v>
      </c>
      <c r="C241" s="77" t="s">
        <v>213</v>
      </c>
      <c r="D241" s="126">
        <v>243140.78</v>
      </c>
      <c r="E241" s="123">
        <f t="shared" ref="E241:E246" si="71">+D241*19%</f>
        <v>46196.748200000002</v>
      </c>
      <c r="F241" s="123">
        <f t="shared" si="69"/>
        <v>194</v>
      </c>
      <c r="G241" s="110"/>
      <c r="H241" s="77" t="s">
        <v>194</v>
      </c>
      <c r="I241" s="126">
        <v>252570.86</v>
      </c>
      <c r="J241" s="123">
        <f t="shared" ref="J241:J246" si="72">+I241*19%</f>
        <v>47988.463400000001</v>
      </c>
      <c r="K241" s="123">
        <f t="shared" si="70"/>
        <v>194</v>
      </c>
      <c r="M241" s="119"/>
    </row>
    <row r="242" spans="1:13" ht="28.15" customHeight="1">
      <c r="A242" s="170">
        <f>+Crudos!A697</f>
        <v>43564</v>
      </c>
      <c r="B242" s="170">
        <f>+Crudos!B697</f>
        <v>43566</v>
      </c>
      <c r="C242" s="77" t="s">
        <v>213</v>
      </c>
      <c r="D242" s="126">
        <v>247335.49</v>
      </c>
      <c r="E242" s="123">
        <f t="shared" si="71"/>
        <v>46993.7431</v>
      </c>
      <c r="F242" s="123">
        <f t="shared" si="69"/>
        <v>194</v>
      </c>
      <c r="G242" s="110"/>
      <c r="H242" s="77" t="s">
        <v>194</v>
      </c>
      <c r="I242" s="126">
        <v>256733.83</v>
      </c>
      <c r="J242" s="123">
        <f t="shared" si="72"/>
        <v>48779.4277</v>
      </c>
      <c r="K242" s="123">
        <f t="shared" si="70"/>
        <v>194</v>
      </c>
      <c r="M242" s="119"/>
    </row>
    <row r="243" spans="1:13" ht="28.15" customHeight="1">
      <c r="A243" s="170">
        <f>+Crudos!A698</f>
        <v>43567</v>
      </c>
      <c r="B243" s="170">
        <f>+Crudos!B698</f>
        <v>43570</v>
      </c>
      <c r="C243" s="77" t="s">
        <v>213</v>
      </c>
      <c r="D243" s="126">
        <v>248118.52</v>
      </c>
      <c r="E243" s="123">
        <f t="shared" si="71"/>
        <v>47142.518799999998</v>
      </c>
      <c r="F243" s="123">
        <f t="shared" si="69"/>
        <v>194</v>
      </c>
      <c r="G243" s="110"/>
      <c r="H243" s="77" t="s">
        <v>194</v>
      </c>
      <c r="I243" s="126">
        <v>257434.12</v>
      </c>
      <c r="J243" s="123">
        <f t="shared" si="72"/>
        <v>48912.482799999998</v>
      </c>
      <c r="K243" s="123">
        <f t="shared" si="70"/>
        <v>194</v>
      </c>
      <c r="M243" s="119"/>
    </row>
    <row r="244" spans="1:13" ht="28.15" customHeight="1">
      <c r="A244" s="170">
        <f>+Crudos!A699</f>
        <v>43571</v>
      </c>
      <c r="B244" s="170">
        <f>+Crudos!B699</f>
        <v>43572</v>
      </c>
      <c r="C244" s="77" t="s">
        <v>213</v>
      </c>
      <c r="D244" s="126">
        <v>248239.04</v>
      </c>
      <c r="E244" s="123">
        <f t="shared" si="71"/>
        <v>47165.417600000001</v>
      </c>
      <c r="F244" s="123">
        <f t="shared" si="69"/>
        <v>194</v>
      </c>
      <c r="G244" s="110"/>
      <c r="H244" s="77" t="s">
        <v>194</v>
      </c>
      <c r="I244" s="126">
        <v>257580.77</v>
      </c>
      <c r="J244" s="123">
        <f t="shared" si="72"/>
        <v>48940.346299999997</v>
      </c>
      <c r="K244" s="123">
        <f t="shared" si="70"/>
        <v>194</v>
      </c>
      <c r="M244" s="119"/>
    </row>
    <row r="245" spans="1:13" ht="28.15" customHeight="1">
      <c r="A245" s="170">
        <f>+Crudos!A700</f>
        <v>43573</v>
      </c>
      <c r="B245" s="170">
        <f>+Crudos!B700</f>
        <v>43577</v>
      </c>
      <c r="C245" s="77" t="s">
        <v>213</v>
      </c>
      <c r="D245" s="126">
        <v>253546.18</v>
      </c>
      <c r="E245" s="123">
        <f t="shared" si="71"/>
        <v>48173.7742</v>
      </c>
      <c r="F245" s="123">
        <f t="shared" ref="F245:F250" si="73">+F244</f>
        <v>194</v>
      </c>
      <c r="G245" s="110"/>
      <c r="H245" s="77" t="s">
        <v>194</v>
      </c>
      <c r="I245" s="126">
        <v>262956.25</v>
      </c>
      <c r="J245" s="123">
        <f t="shared" si="72"/>
        <v>49961.6875</v>
      </c>
      <c r="K245" s="123">
        <f t="shared" ref="K245:K250" si="74">+F245</f>
        <v>194</v>
      </c>
      <c r="M245" s="119"/>
    </row>
    <row r="246" spans="1:13" ht="28.5">
      <c r="A246" s="170">
        <f>+Crudos!A701</f>
        <v>43578</v>
      </c>
      <c r="B246" s="170">
        <f>+Crudos!B701</f>
        <v>43580</v>
      </c>
      <c r="C246" s="77" t="s">
        <v>213</v>
      </c>
      <c r="D246" s="126">
        <v>252973.67</v>
      </c>
      <c r="E246" s="123">
        <f t="shared" si="71"/>
        <v>48064.997300000003</v>
      </c>
      <c r="F246" s="123">
        <f t="shared" si="73"/>
        <v>194</v>
      </c>
      <c r="G246" s="110"/>
      <c r="H246" s="77" t="s">
        <v>194</v>
      </c>
      <c r="I246" s="126">
        <v>262455.11</v>
      </c>
      <c r="J246" s="123">
        <f t="shared" si="72"/>
        <v>49866.4709</v>
      </c>
      <c r="K246" s="123">
        <f t="shared" si="74"/>
        <v>194</v>
      </c>
      <c r="M246" s="119"/>
    </row>
    <row r="247" spans="1:13" ht="28.5">
      <c r="A247" s="170">
        <f>+Crudos!A702</f>
        <v>43581</v>
      </c>
      <c r="B247" s="170">
        <f>+Crudos!B702</f>
        <v>43584</v>
      </c>
      <c r="C247" s="77" t="s">
        <v>213</v>
      </c>
      <c r="D247" s="126">
        <v>259082.83</v>
      </c>
      <c r="E247" s="123">
        <f t="shared" ref="E247:E253" si="75">+D247*19%</f>
        <v>49225.737699999998</v>
      </c>
      <c r="F247" s="123">
        <f t="shared" si="73"/>
        <v>194</v>
      </c>
      <c r="G247" s="110"/>
      <c r="H247" s="77" t="s">
        <v>194</v>
      </c>
      <c r="I247" s="126">
        <v>268616.65000000002</v>
      </c>
      <c r="J247" s="123">
        <f t="shared" ref="J247:J253" si="76">+I247*19%</f>
        <v>51037.163500000002</v>
      </c>
      <c r="K247" s="123">
        <f t="shared" si="74"/>
        <v>194</v>
      </c>
      <c r="M247" s="119"/>
    </row>
    <row r="248" spans="1:13" ht="28.5">
      <c r="A248" s="170">
        <f>+Crudos!A703</f>
        <v>43585</v>
      </c>
      <c r="B248" s="170">
        <f>+Crudos!B703</f>
        <v>43587</v>
      </c>
      <c r="C248" s="77" t="s">
        <v>213</v>
      </c>
      <c r="D248" s="126">
        <v>256769.87</v>
      </c>
      <c r="E248" s="123">
        <f t="shared" si="75"/>
        <v>48786.275300000001</v>
      </c>
      <c r="F248" s="123">
        <f t="shared" si="73"/>
        <v>194</v>
      </c>
      <c r="G248" s="110"/>
      <c r="H248" s="77" t="s">
        <v>194</v>
      </c>
      <c r="I248" s="126">
        <v>266483.81</v>
      </c>
      <c r="J248" s="123">
        <f t="shared" si="76"/>
        <v>50631.923900000002</v>
      </c>
      <c r="K248" s="123">
        <f t="shared" si="74"/>
        <v>194</v>
      </c>
      <c r="M248" s="119"/>
    </row>
    <row r="249" spans="1:13" ht="28.5">
      <c r="A249" s="170">
        <f>+Crudos!A704</f>
        <v>43588</v>
      </c>
      <c r="B249" s="170">
        <f>+Crudos!B704</f>
        <v>43591</v>
      </c>
      <c r="C249" s="77" t="s">
        <v>213</v>
      </c>
      <c r="D249" s="126">
        <v>259888.4</v>
      </c>
      <c r="E249" s="123">
        <f t="shared" si="75"/>
        <v>49378.796000000002</v>
      </c>
      <c r="F249" s="123">
        <f t="shared" si="73"/>
        <v>194</v>
      </c>
      <c r="G249" s="110"/>
      <c r="H249" s="77" t="s">
        <v>194</v>
      </c>
      <c r="I249" s="126">
        <v>269631.56</v>
      </c>
      <c r="J249" s="123">
        <f t="shared" si="76"/>
        <v>51229.996400000004</v>
      </c>
      <c r="K249" s="123">
        <f t="shared" si="74"/>
        <v>194</v>
      </c>
      <c r="M249" s="119"/>
    </row>
    <row r="250" spans="1:13" ht="28.5">
      <c r="A250" s="170">
        <f>+Crudos!A705</f>
        <v>43592</v>
      </c>
      <c r="B250" s="170">
        <f>+Crudos!B705</f>
        <v>43594</v>
      </c>
      <c r="C250" s="77" t="s">
        <v>213</v>
      </c>
      <c r="D250" s="126">
        <v>259647.2</v>
      </c>
      <c r="E250" s="123">
        <f t="shared" si="75"/>
        <v>49332.968000000001</v>
      </c>
      <c r="F250" s="123">
        <f t="shared" si="73"/>
        <v>194</v>
      </c>
      <c r="G250" s="110"/>
      <c r="H250" s="77" t="s">
        <v>194</v>
      </c>
      <c r="I250" s="126">
        <v>269433.71000000002</v>
      </c>
      <c r="J250" s="123">
        <f t="shared" si="76"/>
        <v>51192.404900000001</v>
      </c>
      <c r="K250" s="123">
        <f t="shared" si="74"/>
        <v>194</v>
      </c>
      <c r="M250" s="119"/>
    </row>
    <row r="251" spans="1:13" ht="28.5">
      <c r="A251" s="170">
        <f>+Crudos!A706</f>
        <v>43595</v>
      </c>
      <c r="B251" s="170">
        <f>+Crudos!B706</f>
        <v>43598</v>
      </c>
      <c r="C251" s="77" t="s">
        <v>213</v>
      </c>
      <c r="D251" s="126">
        <v>260869.72</v>
      </c>
      <c r="E251" s="123">
        <f t="shared" si="75"/>
        <v>49565.246800000001</v>
      </c>
      <c r="F251" s="123">
        <f t="shared" ref="F251:F256" si="77">+F250</f>
        <v>194</v>
      </c>
      <c r="G251" s="110"/>
      <c r="H251" s="77" t="s">
        <v>194</v>
      </c>
      <c r="I251" s="126">
        <v>270736.15000000002</v>
      </c>
      <c r="J251" s="123">
        <f t="shared" si="76"/>
        <v>51439.868500000004</v>
      </c>
      <c r="K251" s="123">
        <f t="shared" ref="K251:K256" si="78">+F251</f>
        <v>194</v>
      </c>
      <c r="M251" s="119"/>
    </row>
    <row r="252" spans="1:13" ht="28.5">
      <c r="A252" s="170">
        <f>+Crudos!A707</f>
        <v>43599</v>
      </c>
      <c r="B252" s="170">
        <f>+Crudos!B707</f>
        <v>43601</v>
      </c>
      <c r="C252" s="77" t="s">
        <v>213</v>
      </c>
      <c r="D252" s="126">
        <v>262178.08</v>
      </c>
      <c r="E252" s="123">
        <f t="shared" si="75"/>
        <v>49813.835200000001</v>
      </c>
      <c r="F252" s="123">
        <f t="shared" si="77"/>
        <v>194</v>
      </c>
      <c r="G252" s="110"/>
      <c r="H252" s="77" t="s">
        <v>194</v>
      </c>
      <c r="I252" s="126">
        <v>272058.94</v>
      </c>
      <c r="J252" s="123">
        <f t="shared" si="76"/>
        <v>51691.198600000003</v>
      </c>
      <c r="K252" s="123">
        <f t="shared" si="78"/>
        <v>194</v>
      </c>
      <c r="M252" s="119"/>
    </row>
    <row r="253" spans="1:13" ht="28.5">
      <c r="A253" s="170">
        <f>+Crudos!A708</f>
        <v>43602</v>
      </c>
      <c r="B253" s="170">
        <f>+Crudos!B708</f>
        <v>43605</v>
      </c>
      <c r="C253" s="77" t="s">
        <v>213</v>
      </c>
      <c r="D253" s="126">
        <v>263696.87</v>
      </c>
      <c r="E253" s="123">
        <f t="shared" si="75"/>
        <v>50102.405299999999</v>
      </c>
      <c r="F253" s="123">
        <f t="shared" si="77"/>
        <v>194</v>
      </c>
      <c r="G253" s="110"/>
      <c r="H253" s="77" t="s">
        <v>194</v>
      </c>
      <c r="I253" s="126">
        <v>273552.28999999998</v>
      </c>
      <c r="J253" s="123">
        <f t="shared" si="76"/>
        <v>51974.935099999995</v>
      </c>
      <c r="K253" s="123">
        <f t="shared" si="78"/>
        <v>194</v>
      </c>
      <c r="M253" s="119"/>
    </row>
    <row r="254" spans="1:13" ht="28.5">
      <c r="A254" s="170">
        <f>+Crudos!A709</f>
        <v>43606</v>
      </c>
      <c r="B254" s="170">
        <f>+Crudos!B709</f>
        <v>43608</v>
      </c>
      <c r="C254" s="77" t="s">
        <v>213</v>
      </c>
      <c r="D254" s="126">
        <v>263998.09999999998</v>
      </c>
      <c r="E254" s="123">
        <f t="shared" ref="E254:E260" si="79">+D254*19%</f>
        <v>50159.638999999996</v>
      </c>
      <c r="F254" s="123">
        <f t="shared" si="77"/>
        <v>194</v>
      </c>
      <c r="G254" s="110"/>
      <c r="H254" s="77" t="s">
        <v>194</v>
      </c>
      <c r="I254" s="126">
        <v>273868.90999999997</v>
      </c>
      <c r="J254" s="123">
        <f t="shared" ref="J254:J260" si="80">+I254*19%</f>
        <v>52035.092899999996</v>
      </c>
      <c r="K254" s="123">
        <f t="shared" si="78"/>
        <v>194</v>
      </c>
      <c r="M254" s="119"/>
    </row>
    <row r="255" spans="1:13" ht="28.5">
      <c r="A255" s="170">
        <f>+Crudos!A710</f>
        <v>43609</v>
      </c>
      <c r="B255" s="170">
        <f>+Crudos!B710</f>
        <v>43612</v>
      </c>
      <c r="C255" s="77" t="s">
        <v>213</v>
      </c>
      <c r="D255" s="126">
        <v>261335.99</v>
      </c>
      <c r="E255" s="123">
        <f t="shared" si="79"/>
        <v>49653.838100000001</v>
      </c>
      <c r="F255" s="123">
        <f t="shared" si="77"/>
        <v>194</v>
      </c>
      <c r="G255" s="110"/>
      <c r="H255" s="77" t="s">
        <v>194</v>
      </c>
      <c r="I255" s="126">
        <v>271369.34000000003</v>
      </c>
      <c r="J255" s="123">
        <f t="shared" si="80"/>
        <v>51560.174600000006</v>
      </c>
      <c r="K255" s="123">
        <f t="shared" si="78"/>
        <v>194</v>
      </c>
      <c r="M255" s="119"/>
    </row>
    <row r="256" spans="1:13" ht="28.5">
      <c r="A256" s="170">
        <f>+Crudos!A711</f>
        <v>43613</v>
      </c>
      <c r="B256" s="170">
        <f>+Crudos!B711</f>
        <v>43615</v>
      </c>
      <c r="C256" s="77" t="s">
        <v>213</v>
      </c>
      <c r="D256" s="126">
        <v>255298.11</v>
      </c>
      <c r="E256" s="123">
        <f t="shared" si="79"/>
        <v>48506.640899999999</v>
      </c>
      <c r="F256" s="123">
        <f t="shared" si="77"/>
        <v>194</v>
      </c>
      <c r="G256" s="110"/>
      <c r="H256" s="77" t="s">
        <v>194</v>
      </c>
      <c r="I256" s="126">
        <v>265404.39</v>
      </c>
      <c r="J256" s="123">
        <f t="shared" si="80"/>
        <v>50426.8341</v>
      </c>
      <c r="K256" s="123">
        <f t="shared" si="78"/>
        <v>194</v>
      </c>
      <c r="M256" s="119"/>
    </row>
    <row r="257" spans="1:13" ht="28.5">
      <c r="A257" s="170">
        <f>+Crudos!A712</f>
        <v>43616</v>
      </c>
      <c r="B257" s="170">
        <f>+Crudos!B712</f>
        <v>43620</v>
      </c>
      <c r="C257" s="77" t="s">
        <v>213</v>
      </c>
      <c r="D257" s="126">
        <v>253734.76</v>
      </c>
      <c r="E257" s="123">
        <f t="shared" si="79"/>
        <v>48209.604400000004</v>
      </c>
      <c r="F257" s="123">
        <f t="shared" ref="F257:F262" si="81">+F256</f>
        <v>194</v>
      </c>
      <c r="G257" s="110"/>
      <c r="H257" s="77" t="s">
        <v>194</v>
      </c>
      <c r="I257" s="126">
        <v>263822.2</v>
      </c>
      <c r="J257" s="123">
        <f t="shared" si="80"/>
        <v>50126.218000000001</v>
      </c>
      <c r="K257" s="123">
        <f t="shared" ref="K257:K262" si="82">+F257</f>
        <v>194</v>
      </c>
      <c r="M257" s="119"/>
    </row>
    <row r="258" spans="1:13" ht="28.5">
      <c r="A258" s="170">
        <f>+Crudos!A713</f>
        <v>43621</v>
      </c>
      <c r="B258" s="170">
        <f>+Crudos!B713</f>
        <v>43622</v>
      </c>
      <c r="C258" s="77" t="s">
        <v>213</v>
      </c>
      <c r="D258" s="126">
        <v>233523.86</v>
      </c>
      <c r="E258" s="123">
        <f t="shared" si="79"/>
        <v>44369.5334</v>
      </c>
      <c r="F258" s="123">
        <f t="shared" si="81"/>
        <v>194</v>
      </c>
      <c r="G258" s="110"/>
      <c r="H258" s="77" t="s">
        <v>194</v>
      </c>
      <c r="I258" s="126">
        <v>243655.34</v>
      </c>
      <c r="J258" s="123">
        <f t="shared" si="80"/>
        <v>46294.514600000002</v>
      </c>
      <c r="K258" s="123">
        <f t="shared" si="82"/>
        <v>194</v>
      </c>
      <c r="M258" s="119"/>
    </row>
    <row r="259" spans="1:13" ht="28.5">
      <c r="A259" s="170">
        <f>+Crudos!A714</f>
        <v>43623</v>
      </c>
      <c r="B259" s="170">
        <f>+Crudos!B714</f>
        <v>43626</v>
      </c>
      <c r="C259" s="77" t="s">
        <v>213</v>
      </c>
      <c r="D259" s="126">
        <v>223560.21</v>
      </c>
      <c r="E259" s="123">
        <f t="shared" si="79"/>
        <v>42476.439899999998</v>
      </c>
      <c r="F259" s="123">
        <f t="shared" si="81"/>
        <v>194</v>
      </c>
      <c r="G259" s="110"/>
      <c r="H259" s="77" t="s">
        <v>194</v>
      </c>
      <c r="I259" s="126">
        <v>233479.32</v>
      </c>
      <c r="J259" s="123">
        <f t="shared" si="80"/>
        <v>44361.070800000001</v>
      </c>
      <c r="K259" s="123">
        <f t="shared" si="82"/>
        <v>194</v>
      </c>
      <c r="M259" s="119"/>
    </row>
    <row r="260" spans="1:13" ht="28.5">
      <c r="A260" s="170">
        <f>+Crudos!A715</f>
        <v>43627</v>
      </c>
      <c r="B260" s="170">
        <f>+Crudos!B715</f>
        <v>43629</v>
      </c>
      <c r="C260" s="77" t="s">
        <v>213</v>
      </c>
      <c r="D260" s="126">
        <v>228898.09</v>
      </c>
      <c r="E260" s="123">
        <f t="shared" si="79"/>
        <v>43490.6371</v>
      </c>
      <c r="F260" s="123">
        <f t="shared" si="81"/>
        <v>194</v>
      </c>
      <c r="G260" s="110"/>
      <c r="H260" s="77" t="s">
        <v>194</v>
      </c>
      <c r="I260" s="126">
        <v>238764.16</v>
      </c>
      <c r="J260" s="123">
        <f t="shared" si="80"/>
        <v>45365.190399999999</v>
      </c>
      <c r="K260" s="123">
        <f t="shared" si="82"/>
        <v>194</v>
      </c>
      <c r="M260" s="119"/>
    </row>
    <row r="261" spans="1:13" ht="28.5">
      <c r="A261" s="170">
        <f>+Crudos!A716</f>
        <v>43630</v>
      </c>
      <c r="B261" s="170">
        <f>+Crudos!B716</f>
        <v>43633</v>
      </c>
      <c r="C261" s="77" t="s">
        <v>213</v>
      </c>
      <c r="D261" s="126">
        <v>223458.59</v>
      </c>
      <c r="E261" s="123">
        <f t="shared" ref="E261:E268" si="83">+D261*19%</f>
        <v>42457.132100000003</v>
      </c>
      <c r="F261" s="123">
        <f t="shared" si="81"/>
        <v>194</v>
      </c>
      <c r="G261" s="110"/>
      <c r="H261" s="77" t="s">
        <v>194</v>
      </c>
      <c r="I261" s="126">
        <v>233207.27</v>
      </c>
      <c r="J261" s="123">
        <f t="shared" ref="J261:J268" si="84">+I261*19%</f>
        <v>44309.381300000001</v>
      </c>
      <c r="K261" s="123">
        <f t="shared" si="82"/>
        <v>194</v>
      </c>
      <c r="M261" s="119"/>
    </row>
    <row r="262" spans="1:13" ht="28.5">
      <c r="A262" s="170">
        <f>+Crudos!A717</f>
        <v>43634</v>
      </c>
      <c r="B262" s="170">
        <f>+Crudos!B717</f>
        <v>43636</v>
      </c>
      <c r="C262" s="77" t="s">
        <v>213</v>
      </c>
      <c r="D262" s="126">
        <v>230058.1</v>
      </c>
      <c r="E262" s="123">
        <f t="shared" si="83"/>
        <v>43711.039000000004</v>
      </c>
      <c r="F262" s="123">
        <f t="shared" si="81"/>
        <v>194</v>
      </c>
      <c r="G262" s="110"/>
      <c r="H262" s="77" t="s">
        <v>194</v>
      </c>
      <c r="I262" s="126">
        <v>239858.26</v>
      </c>
      <c r="J262" s="123">
        <f t="shared" si="84"/>
        <v>45573.0694</v>
      </c>
      <c r="K262" s="123">
        <f t="shared" si="82"/>
        <v>194</v>
      </c>
      <c r="M262" s="119"/>
    </row>
    <row r="263" spans="1:13" ht="28.5">
      <c r="A263" s="170">
        <f>+Crudos!A718</f>
        <v>43637</v>
      </c>
      <c r="B263" s="170">
        <f>+Crudos!B718</f>
        <v>43641</v>
      </c>
      <c r="C263" s="77" t="s">
        <v>213</v>
      </c>
      <c r="D263" s="126">
        <v>228015.76</v>
      </c>
      <c r="E263" s="123">
        <f t="shared" si="83"/>
        <v>43322.994400000003</v>
      </c>
      <c r="F263" s="123">
        <f t="shared" ref="F263:F268" si="85">+F262</f>
        <v>194</v>
      </c>
      <c r="G263" s="110"/>
      <c r="H263" s="77" t="s">
        <v>194</v>
      </c>
      <c r="I263" s="126">
        <v>237810.7</v>
      </c>
      <c r="J263" s="123">
        <f t="shared" si="84"/>
        <v>45184.033000000003</v>
      </c>
      <c r="K263" s="123">
        <f t="shared" ref="K263:K268" si="86">+F263</f>
        <v>194</v>
      </c>
      <c r="M263" s="119"/>
    </row>
    <row r="264" spans="1:13" ht="28.15" customHeight="1">
      <c r="A264" s="170">
        <f>+Crudos!A719</f>
        <v>43642</v>
      </c>
      <c r="B264" s="170">
        <f>+Crudos!B719</f>
        <v>43643</v>
      </c>
      <c r="C264" s="77" t="s">
        <v>213</v>
      </c>
      <c r="D264" s="126">
        <v>236706.31</v>
      </c>
      <c r="E264" s="123">
        <f t="shared" si="83"/>
        <v>44974.198900000003</v>
      </c>
      <c r="F264" s="123">
        <f t="shared" si="85"/>
        <v>194</v>
      </c>
      <c r="G264" s="110"/>
      <c r="H264" s="77" t="s">
        <v>194</v>
      </c>
      <c r="I264" s="126">
        <v>246279.82</v>
      </c>
      <c r="J264" s="123">
        <f t="shared" si="84"/>
        <v>46793.165800000002</v>
      </c>
      <c r="K264" s="123">
        <f t="shared" si="86"/>
        <v>194</v>
      </c>
      <c r="M264" s="119"/>
    </row>
    <row r="265" spans="1:13" ht="28.15" customHeight="1">
      <c r="A265" s="170">
        <f>+Crudos!A720</f>
        <v>43644</v>
      </c>
      <c r="B265" s="170">
        <f>+Crudos!B720</f>
        <v>43676</v>
      </c>
      <c r="C265" s="77" t="s">
        <v>213</v>
      </c>
      <c r="D265" s="126">
        <v>244038.16</v>
      </c>
      <c r="E265" s="123">
        <f t="shared" si="83"/>
        <v>46367.250400000004</v>
      </c>
      <c r="F265" s="123">
        <f t="shared" si="85"/>
        <v>194</v>
      </c>
      <c r="G265" s="110"/>
      <c r="H265" s="77" t="s">
        <v>194</v>
      </c>
      <c r="I265" s="126">
        <v>253599.61</v>
      </c>
      <c r="J265" s="123">
        <f t="shared" si="84"/>
        <v>48183.925899999995</v>
      </c>
      <c r="K265" s="123">
        <f t="shared" si="86"/>
        <v>194</v>
      </c>
      <c r="M265" s="119"/>
    </row>
    <row r="266" spans="1:13" ht="28.15" customHeight="1">
      <c r="A266" s="170">
        <f>+Crudos!A721</f>
        <v>43647</v>
      </c>
      <c r="B266" s="170">
        <f>+Crudos!B721</f>
        <v>43648</v>
      </c>
      <c r="C266" s="77" t="s">
        <v>220</v>
      </c>
      <c r="D266" s="126">
        <v>240851.01</v>
      </c>
      <c r="E266" s="123">
        <f t="shared" si="83"/>
        <v>45761.691900000005</v>
      </c>
      <c r="F266" s="123">
        <f t="shared" si="85"/>
        <v>194</v>
      </c>
      <c r="G266" s="110"/>
      <c r="H266" s="77" t="s">
        <v>194</v>
      </c>
      <c r="I266" s="126">
        <v>253599.61</v>
      </c>
      <c r="J266" s="123">
        <f t="shared" si="84"/>
        <v>48183.925899999995</v>
      </c>
      <c r="K266" s="123">
        <f t="shared" si="86"/>
        <v>194</v>
      </c>
      <c r="M266" s="119"/>
    </row>
    <row r="267" spans="1:13" ht="28.15" customHeight="1">
      <c r="A267" s="170">
        <f>+Crudos!A722</f>
        <v>43649</v>
      </c>
      <c r="B267" s="170">
        <f>+Crudos!B722</f>
        <v>43650</v>
      </c>
      <c r="C267" s="77" t="s">
        <v>220</v>
      </c>
      <c r="D267" s="126">
        <v>240513.73</v>
      </c>
      <c r="E267" s="123">
        <f t="shared" si="83"/>
        <v>45697.608700000004</v>
      </c>
      <c r="F267" s="123">
        <f t="shared" si="85"/>
        <v>194</v>
      </c>
      <c r="G267" s="110"/>
      <c r="H267" s="77" t="s">
        <v>194</v>
      </c>
      <c r="I267" s="126">
        <v>253336.41</v>
      </c>
      <c r="J267" s="123">
        <f t="shared" si="84"/>
        <v>48133.9179</v>
      </c>
      <c r="K267" s="123">
        <f t="shared" si="86"/>
        <v>194</v>
      </c>
      <c r="M267" s="119"/>
    </row>
    <row r="268" spans="1:13" ht="28.15" customHeight="1">
      <c r="A268" s="170">
        <f>+Crudos!A723</f>
        <v>43651</v>
      </c>
      <c r="B268" s="170">
        <f>+Crudos!B723</f>
        <v>43654</v>
      </c>
      <c r="C268" s="77" t="s">
        <v>220</v>
      </c>
      <c r="D268" s="126">
        <v>232138.45</v>
      </c>
      <c r="E268" s="123">
        <f t="shared" si="83"/>
        <v>44106.305500000002</v>
      </c>
      <c r="F268" s="123">
        <f t="shared" si="85"/>
        <v>194</v>
      </c>
      <c r="G268" s="110"/>
      <c r="H268" s="77" t="s">
        <v>194</v>
      </c>
      <c r="I268" s="126">
        <v>244982.69</v>
      </c>
      <c r="J268" s="123">
        <f t="shared" si="84"/>
        <v>46546.7111</v>
      </c>
      <c r="K268" s="123">
        <f t="shared" si="86"/>
        <v>194</v>
      </c>
      <c r="M268" s="119"/>
    </row>
    <row r="269" spans="1:13" ht="28.15" customHeight="1">
      <c r="A269" s="170">
        <f>+Crudos!A724</f>
        <v>43655</v>
      </c>
      <c r="B269" s="170">
        <f>+Crudos!B724</f>
        <v>43657</v>
      </c>
      <c r="C269" s="77" t="s">
        <v>220</v>
      </c>
      <c r="D269" s="126">
        <v>232138.45</v>
      </c>
      <c r="E269" s="123">
        <f t="shared" ref="E269:E275" si="87">+D269*19%</f>
        <v>44106.305500000002</v>
      </c>
      <c r="F269" s="123">
        <f t="shared" ref="F269:F274" si="88">+F268</f>
        <v>194</v>
      </c>
      <c r="G269" s="110"/>
      <c r="H269" s="77" t="s">
        <v>194</v>
      </c>
      <c r="I269" s="126">
        <v>244982.69</v>
      </c>
      <c r="J269" s="123">
        <f t="shared" ref="J269:J275" si="89">+I269*19%</f>
        <v>46546.7111</v>
      </c>
      <c r="K269" s="123">
        <f t="shared" ref="K269:K274" si="90">+F269</f>
        <v>194</v>
      </c>
      <c r="M269" s="119"/>
    </row>
    <row r="270" spans="1:13" ht="28.15" customHeight="1">
      <c r="A270" s="170">
        <f>+Crudos!A725</f>
        <v>43658</v>
      </c>
      <c r="B270" s="170">
        <f>+Crudos!B725</f>
        <v>43661</v>
      </c>
      <c r="C270" s="77" t="s">
        <v>220</v>
      </c>
      <c r="D270" s="126">
        <v>247036.28</v>
      </c>
      <c r="E270" s="123">
        <f t="shared" si="87"/>
        <v>46936.893199999999</v>
      </c>
      <c r="F270" s="123">
        <f t="shared" si="88"/>
        <v>194</v>
      </c>
      <c r="G270" s="110"/>
      <c r="H270" s="77" t="s">
        <v>194</v>
      </c>
      <c r="I270" s="126">
        <v>259930.96</v>
      </c>
      <c r="J270" s="123">
        <f t="shared" si="89"/>
        <v>49386.882400000002</v>
      </c>
      <c r="K270" s="123">
        <f t="shared" si="90"/>
        <v>194</v>
      </c>
      <c r="M270" s="119"/>
    </row>
    <row r="271" spans="1:13" ht="28.15" customHeight="1">
      <c r="A271" s="170">
        <f>+Crudos!A726</f>
        <v>43662</v>
      </c>
      <c r="B271" s="170">
        <f>+Crudos!B726</f>
        <v>43664</v>
      </c>
      <c r="C271" s="77" t="s">
        <v>220</v>
      </c>
      <c r="D271" s="126">
        <v>242895.53</v>
      </c>
      <c r="E271" s="123">
        <f t="shared" si="87"/>
        <v>46150.150699999998</v>
      </c>
      <c r="F271" s="123">
        <f t="shared" si="88"/>
        <v>194</v>
      </c>
      <c r="G271" s="110"/>
      <c r="H271" s="77" t="s">
        <v>194</v>
      </c>
      <c r="I271" s="126">
        <v>255685.53</v>
      </c>
      <c r="J271" s="123">
        <f t="shared" si="89"/>
        <v>48580.250699999997</v>
      </c>
      <c r="K271" s="123">
        <f t="shared" si="90"/>
        <v>194</v>
      </c>
      <c r="M271" s="119"/>
    </row>
    <row r="272" spans="1:13" ht="28.15" customHeight="1">
      <c r="A272" s="170">
        <f>+Crudos!A727</f>
        <v>43665</v>
      </c>
      <c r="B272" s="170">
        <f>+Crudos!B727</f>
        <v>43668</v>
      </c>
      <c r="C272" s="77" t="s">
        <v>220</v>
      </c>
      <c r="D272" s="126">
        <v>231641.17</v>
      </c>
      <c r="E272" s="123">
        <f t="shared" si="87"/>
        <v>44011.8223</v>
      </c>
      <c r="F272" s="123">
        <f t="shared" si="88"/>
        <v>194</v>
      </c>
      <c r="G272" s="110"/>
      <c r="H272" s="77" t="s">
        <v>194</v>
      </c>
      <c r="I272" s="126">
        <v>244440.05</v>
      </c>
      <c r="J272" s="123">
        <f t="shared" si="89"/>
        <v>46443.609499999999</v>
      </c>
      <c r="K272" s="123">
        <f t="shared" si="90"/>
        <v>194</v>
      </c>
      <c r="M272" s="119"/>
    </row>
    <row r="273" spans="1:13" ht="28.15" customHeight="1">
      <c r="A273" s="170">
        <f>+Crudos!A728</f>
        <v>43669</v>
      </c>
      <c r="B273" s="170">
        <f>+Crudos!B728</f>
        <v>43671</v>
      </c>
      <c r="C273" s="77" t="s">
        <v>220</v>
      </c>
      <c r="D273" s="126">
        <v>230698.84</v>
      </c>
      <c r="E273" s="123">
        <f t="shared" si="87"/>
        <v>43832.779600000002</v>
      </c>
      <c r="F273" s="123">
        <f t="shared" si="88"/>
        <v>194</v>
      </c>
      <c r="G273" s="110"/>
      <c r="H273" s="77" t="s">
        <v>194</v>
      </c>
      <c r="I273" s="126">
        <v>243430.88</v>
      </c>
      <c r="J273" s="123">
        <f t="shared" si="89"/>
        <v>46251.867200000001</v>
      </c>
      <c r="K273" s="123">
        <f t="shared" si="90"/>
        <v>194</v>
      </c>
      <c r="M273" s="119"/>
    </row>
    <row r="274" spans="1:13" ht="28.15" customHeight="1">
      <c r="A274" s="170">
        <f>+Crudos!A729</f>
        <v>43672</v>
      </c>
      <c r="B274" s="170">
        <f>+Crudos!B729</f>
        <v>43675</v>
      </c>
      <c r="C274" s="77" t="s">
        <v>220</v>
      </c>
      <c r="D274" s="126">
        <v>232346.63</v>
      </c>
      <c r="E274" s="123">
        <f t="shared" si="87"/>
        <v>44145.859700000001</v>
      </c>
      <c r="F274" s="123">
        <f t="shared" si="88"/>
        <v>194</v>
      </c>
      <c r="G274" s="110"/>
      <c r="H274" s="77" t="s">
        <v>194</v>
      </c>
      <c r="I274" s="126">
        <v>245098.67</v>
      </c>
      <c r="J274" s="123">
        <f t="shared" si="89"/>
        <v>46568.747300000003</v>
      </c>
      <c r="K274" s="123">
        <f t="shared" si="90"/>
        <v>194</v>
      </c>
      <c r="M274" s="119"/>
    </row>
    <row r="275" spans="1:13" ht="28.15" customHeight="1">
      <c r="A275" s="170">
        <f>+Crudos!A730</f>
        <v>43676</v>
      </c>
      <c r="B275" s="170">
        <f>+Crudos!B730</f>
        <v>43678</v>
      </c>
      <c r="C275" s="77" t="s">
        <v>220</v>
      </c>
      <c r="D275" s="126">
        <v>232298.7</v>
      </c>
      <c r="E275" s="123">
        <f t="shared" si="87"/>
        <v>44136.753000000004</v>
      </c>
      <c r="F275" s="123">
        <f t="shared" ref="F275:F280" si="91">+F274</f>
        <v>194</v>
      </c>
      <c r="G275" s="110"/>
      <c r="H275" s="77" t="s">
        <v>194</v>
      </c>
      <c r="I275" s="126">
        <v>245151.06</v>
      </c>
      <c r="J275" s="123">
        <f t="shared" si="89"/>
        <v>46578.701399999998</v>
      </c>
      <c r="K275" s="123">
        <f t="shared" ref="K275:K280" si="92">+F275</f>
        <v>194</v>
      </c>
      <c r="M275" s="119"/>
    </row>
    <row r="276" spans="1:13" ht="28.15" customHeight="1">
      <c r="A276" s="170">
        <f>+Crudos!A731</f>
        <v>43679</v>
      </c>
      <c r="B276" s="170">
        <f>+Crudos!B731</f>
        <v>43682</v>
      </c>
      <c r="C276" s="77" t="s">
        <v>220</v>
      </c>
      <c r="D276" s="126">
        <v>248794.81</v>
      </c>
      <c r="E276" s="123">
        <f t="shared" ref="E276:E282" si="93">+D276*19%</f>
        <v>47271.013899999998</v>
      </c>
      <c r="F276" s="123">
        <f t="shared" si="91"/>
        <v>194</v>
      </c>
      <c r="G276" s="110"/>
      <c r="H276" s="77" t="s">
        <v>194</v>
      </c>
      <c r="I276" s="126">
        <v>261982.21</v>
      </c>
      <c r="J276" s="123">
        <f t="shared" ref="J276:J282" si="94">+I276*19%</f>
        <v>49776.619899999998</v>
      </c>
      <c r="K276" s="123">
        <f t="shared" si="92"/>
        <v>194</v>
      </c>
      <c r="M276" s="119"/>
    </row>
    <row r="277" spans="1:13" ht="28.15" customHeight="1">
      <c r="A277" s="170">
        <f>+Crudos!A732</f>
        <v>43683</v>
      </c>
      <c r="B277" s="170">
        <f>+Crudos!B732</f>
        <v>43685</v>
      </c>
      <c r="C277" s="77" t="s">
        <v>220</v>
      </c>
      <c r="D277" s="126">
        <v>241730.06</v>
      </c>
      <c r="E277" s="123">
        <f t="shared" si="93"/>
        <v>45928.7114</v>
      </c>
      <c r="F277" s="123">
        <f t="shared" si="91"/>
        <v>194</v>
      </c>
      <c r="G277" s="110"/>
      <c r="H277" s="77" t="s">
        <v>194</v>
      </c>
      <c r="I277" s="126">
        <v>255046.98</v>
      </c>
      <c r="J277" s="123">
        <f t="shared" si="94"/>
        <v>48458.926200000002</v>
      </c>
      <c r="K277" s="123">
        <f t="shared" si="92"/>
        <v>194</v>
      </c>
      <c r="M277" s="119"/>
    </row>
    <row r="278" spans="1:13" ht="28.15" customHeight="1">
      <c r="A278" s="170">
        <f>+Crudos!A733</f>
        <v>43686</v>
      </c>
      <c r="B278" s="170">
        <f>+Crudos!B733</f>
        <v>43689</v>
      </c>
      <c r="C278" s="77" t="s">
        <v>220</v>
      </c>
      <c r="D278" s="126">
        <v>227955.03</v>
      </c>
      <c r="E278" s="123">
        <f t="shared" si="93"/>
        <v>43311.455699999999</v>
      </c>
      <c r="F278" s="123">
        <f t="shared" si="91"/>
        <v>194</v>
      </c>
      <c r="G278" s="110"/>
      <c r="H278" s="77" t="s">
        <v>194</v>
      </c>
      <c r="I278" s="126">
        <v>241680.15</v>
      </c>
      <c r="J278" s="123">
        <f t="shared" si="94"/>
        <v>45919.228499999997</v>
      </c>
      <c r="K278" s="123">
        <f t="shared" si="92"/>
        <v>194</v>
      </c>
      <c r="M278" s="119"/>
    </row>
    <row r="279" spans="1:13" ht="28.15" customHeight="1">
      <c r="A279" s="170">
        <f>+Crudos!A734</f>
        <v>43690</v>
      </c>
      <c r="B279" s="170">
        <f>+Crudos!B734</f>
        <v>43692</v>
      </c>
      <c r="C279" s="77" t="s">
        <v>220</v>
      </c>
      <c r="D279" s="126">
        <v>231906.18</v>
      </c>
      <c r="E279" s="123">
        <f t="shared" si="93"/>
        <v>44062.174200000001</v>
      </c>
      <c r="F279" s="123">
        <f t="shared" si="91"/>
        <v>194</v>
      </c>
      <c r="G279" s="110"/>
      <c r="H279" s="77" t="s">
        <v>194</v>
      </c>
      <c r="I279" s="126">
        <v>245484.62</v>
      </c>
      <c r="J279" s="123">
        <f t="shared" si="94"/>
        <v>46642.077799999999</v>
      </c>
      <c r="K279" s="123">
        <f t="shared" si="92"/>
        <v>194</v>
      </c>
      <c r="M279" s="119"/>
    </row>
    <row r="280" spans="1:13" ht="28.15" customHeight="1">
      <c r="A280" s="170">
        <f>+Crudos!A735</f>
        <v>43693</v>
      </c>
      <c r="B280" s="170">
        <f>+Crudos!B735</f>
        <v>43697</v>
      </c>
      <c r="C280" s="77" t="s">
        <v>220</v>
      </c>
      <c r="D280" s="126">
        <v>241134.46</v>
      </c>
      <c r="E280" s="123">
        <f t="shared" si="93"/>
        <v>45815.547399999996</v>
      </c>
      <c r="F280" s="123">
        <f t="shared" si="91"/>
        <v>194</v>
      </c>
      <c r="G280" s="110"/>
      <c r="H280" s="77" t="s">
        <v>194</v>
      </c>
      <c r="I280" s="126">
        <v>254765.5</v>
      </c>
      <c r="J280" s="123">
        <f t="shared" si="94"/>
        <v>48405.445</v>
      </c>
      <c r="K280" s="123">
        <f t="shared" si="92"/>
        <v>194</v>
      </c>
      <c r="M280" s="119"/>
    </row>
    <row r="281" spans="1:13" ht="28.15" customHeight="1">
      <c r="A281" s="170">
        <f>+Crudos!A736</f>
        <v>43698</v>
      </c>
      <c r="B281" s="170">
        <f>+Crudos!B736</f>
        <v>43699</v>
      </c>
      <c r="C281" s="77" t="s">
        <v>220</v>
      </c>
      <c r="D281" s="126">
        <v>239742.38</v>
      </c>
      <c r="E281" s="123">
        <f t="shared" si="93"/>
        <v>45551.052199999998</v>
      </c>
      <c r="F281" s="123">
        <f t="shared" ref="F281:F328" si="95">+F280</f>
        <v>194</v>
      </c>
      <c r="G281" s="110"/>
      <c r="H281" s="77" t="s">
        <v>194</v>
      </c>
      <c r="I281" s="126">
        <v>253507.98</v>
      </c>
      <c r="J281" s="123">
        <f t="shared" si="94"/>
        <v>48166.516200000005</v>
      </c>
      <c r="K281" s="123">
        <f t="shared" ref="K281:K286" si="96">+F281</f>
        <v>194</v>
      </c>
      <c r="M281" s="119"/>
    </row>
    <row r="282" spans="1:13" ht="28.15" customHeight="1">
      <c r="A282" s="170">
        <f>+Crudos!A737</f>
        <v>43700</v>
      </c>
      <c r="B282" s="170">
        <f>+Crudos!B737</f>
        <v>43703</v>
      </c>
      <c r="C282" s="77" t="s">
        <v>220</v>
      </c>
      <c r="D282" s="126">
        <v>243493.07</v>
      </c>
      <c r="E282" s="123">
        <f t="shared" si="93"/>
        <v>46263.683300000004</v>
      </c>
      <c r="F282" s="123">
        <f t="shared" si="95"/>
        <v>194</v>
      </c>
      <c r="G282" s="110"/>
      <c r="H282" s="77" t="s">
        <v>194</v>
      </c>
      <c r="I282" s="126">
        <v>257177.03</v>
      </c>
      <c r="J282" s="123">
        <f t="shared" si="94"/>
        <v>48863.635699999999</v>
      </c>
      <c r="K282" s="123">
        <f t="shared" si="96"/>
        <v>194</v>
      </c>
      <c r="M282" s="119"/>
    </row>
    <row r="283" spans="1:13" ht="28.15" customHeight="1">
      <c r="A283" s="170">
        <f>+Crudos!A738</f>
        <v>43704</v>
      </c>
      <c r="B283" s="170">
        <f>+Crudos!B738</f>
        <v>43706</v>
      </c>
      <c r="C283" s="77" t="s">
        <v>220</v>
      </c>
      <c r="D283" s="126">
        <v>233184.54</v>
      </c>
      <c r="E283" s="123">
        <f t="shared" ref="E283:E289" si="97">+D283*19%</f>
        <v>44305.062600000005</v>
      </c>
      <c r="F283" s="123">
        <f t="shared" si="95"/>
        <v>194</v>
      </c>
      <c r="G283" s="110"/>
      <c r="H283" s="77" t="s">
        <v>194</v>
      </c>
      <c r="I283" s="126">
        <v>246692.5</v>
      </c>
      <c r="J283" s="123">
        <f t="shared" ref="J283:J289" si="98">+I283*19%</f>
        <v>46871.574999999997</v>
      </c>
      <c r="K283" s="123">
        <f t="shared" si="96"/>
        <v>194</v>
      </c>
      <c r="M283" s="119"/>
    </row>
    <row r="284" spans="1:13" ht="27" customHeight="1">
      <c r="A284" s="170">
        <f>+Crudos!A739</f>
        <v>43707</v>
      </c>
      <c r="B284" s="170">
        <f>+Crudos!B739</f>
        <v>43710</v>
      </c>
      <c r="C284" s="77" t="s">
        <v>220</v>
      </c>
      <c r="D284" s="126">
        <v>245160.94</v>
      </c>
      <c r="E284" s="123">
        <f t="shared" si="97"/>
        <v>46580.578600000001</v>
      </c>
      <c r="F284" s="123">
        <f t="shared" si="95"/>
        <v>194</v>
      </c>
      <c r="G284" s="110"/>
      <c r="H284" s="77" t="s">
        <v>194</v>
      </c>
      <c r="I284" s="126">
        <v>258992.5</v>
      </c>
      <c r="J284" s="123">
        <f t="shared" si="98"/>
        <v>49208.574999999997</v>
      </c>
      <c r="K284" s="123">
        <f t="shared" si="96"/>
        <v>194</v>
      </c>
      <c r="M284" s="119"/>
    </row>
    <row r="285" spans="1:13" ht="27" customHeight="1">
      <c r="A285" s="170">
        <f>+Crudos!A740</f>
        <v>43711</v>
      </c>
      <c r="B285" s="170">
        <f>+Crudos!B740</f>
        <v>43713</v>
      </c>
      <c r="C285" s="77" t="s">
        <v>220</v>
      </c>
      <c r="D285" s="126">
        <v>243829.74</v>
      </c>
      <c r="E285" s="123">
        <f t="shared" si="97"/>
        <v>46327.650600000001</v>
      </c>
      <c r="F285" s="123">
        <f t="shared" si="95"/>
        <v>194</v>
      </c>
      <c r="G285" s="110"/>
      <c r="H285" s="77" t="s">
        <v>194</v>
      </c>
      <c r="I285" s="126">
        <v>257686.34</v>
      </c>
      <c r="J285" s="123">
        <f t="shared" si="98"/>
        <v>48960.404600000002</v>
      </c>
      <c r="K285" s="123">
        <f t="shared" si="96"/>
        <v>194</v>
      </c>
      <c r="M285" s="119"/>
    </row>
    <row r="286" spans="1:13" ht="27" customHeight="1">
      <c r="A286" s="170">
        <f>+Crudos!A741</f>
        <v>43714</v>
      </c>
      <c r="B286" s="170">
        <f>+Crudos!B741</f>
        <v>43717</v>
      </c>
      <c r="C286" s="77" t="s">
        <v>220</v>
      </c>
      <c r="D286" s="126">
        <v>245160.94</v>
      </c>
      <c r="E286" s="123">
        <f t="shared" si="97"/>
        <v>46580.578600000001</v>
      </c>
      <c r="F286" s="123">
        <f t="shared" si="95"/>
        <v>194</v>
      </c>
      <c r="G286" s="110"/>
      <c r="H286" s="77" t="s">
        <v>194</v>
      </c>
      <c r="I286" s="126">
        <v>258992.5</v>
      </c>
      <c r="J286" s="123">
        <f t="shared" si="98"/>
        <v>49208.574999999997</v>
      </c>
      <c r="K286" s="123">
        <f t="shared" si="96"/>
        <v>194</v>
      </c>
      <c r="M286" s="119"/>
    </row>
    <row r="287" spans="1:13" ht="27" customHeight="1">
      <c r="A287" s="170">
        <f>+Crudos!A742</f>
        <v>43718</v>
      </c>
      <c r="B287" s="170">
        <f>+Crudos!B742</f>
        <v>43720</v>
      </c>
      <c r="C287" s="77" t="s">
        <v>220</v>
      </c>
      <c r="D287" s="126">
        <v>243751.64</v>
      </c>
      <c r="E287" s="123">
        <f t="shared" si="97"/>
        <v>46312.811600000001</v>
      </c>
      <c r="F287" s="123">
        <f t="shared" si="95"/>
        <v>194</v>
      </c>
      <c r="G287" s="110"/>
      <c r="H287" s="77" t="s">
        <v>194</v>
      </c>
      <c r="I287" s="126">
        <v>257261.2</v>
      </c>
      <c r="J287" s="123">
        <f t="shared" si="98"/>
        <v>48879.628000000004</v>
      </c>
      <c r="K287" s="123">
        <f t="shared" ref="K287:K292" si="99">+F287</f>
        <v>194</v>
      </c>
      <c r="M287" s="119"/>
    </row>
    <row r="288" spans="1:13" ht="27" customHeight="1">
      <c r="A288" s="170">
        <f>+Crudos!A743</f>
        <v>43721</v>
      </c>
      <c r="B288" s="170">
        <f>+Crudos!B743</f>
        <v>43724</v>
      </c>
      <c r="C288" s="77" t="s">
        <v>220</v>
      </c>
      <c r="D288" s="126">
        <v>240711.66</v>
      </c>
      <c r="E288" s="123">
        <f t="shared" si="97"/>
        <v>45735.215400000001</v>
      </c>
      <c r="F288" s="123">
        <f t="shared" si="95"/>
        <v>194</v>
      </c>
      <c r="G288" s="110"/>
      <c r="H288" s="77" t="s">
        <v>194</v>
      </c>
      <c r="I288" s="126">
        <v>254206.66</v>
      </c>
      <c r="J288" s="123">
        <f t="shared" si="98"/>
        <v>48299.265400000004</v>
      </c>
      <c r="K288" s="123">
        <f t="shared" si="99"/>
        <v>194</v>
      </c>
      <c r="M288" s="119"/>
    </row>
    <row r="289" spans="1:13" ht="27" customHeight="1">
      <c r="A289" s="170">
        <f>+Crudos!A744</f>
        <v>43725</v>
      </c>
      <c r="B289" s="170">
        <f>+Crudos!B744</f>
        <v>43727</v>
      </c>
      <c r="C289" s="77" t="s">
        <v>220</v>
      </c>
      <c r="D289" s="126">
        <v>241874.49</v>
      </c>
      <c r="E289" s="123">
        <f t="shared" si="97"/>
        <v>45956.153099999996</v>
      </c>
      <c r="F289" s="123">
        <f t="shared" si="95"/>
        <v>194</v>
      </c>
      <c r="G289" s="110"/>
      <c r="H289" s="77" t="s">
        <v>194</v>
      </c>
      <c r="I289" s="126">
        <v>255311.29</v>
      </c>
      <c r="J289" s="123">
        <f t="shared" si="98"/>
        <v>48509.145100000002</v>
      </c>
      <c r="K289" s="123">
        <f t="shared" si="99"/>
        <v>194</v>
      </c>
      <c r="M289" s="119"/>
    </row>
    <row r="290" spans="1:13" ht="27" customHeight="1">
      <c r="A290" s="170">
        <f>+Crudos!A745</f>
        <v>43728</v>
      </c>
      <c r="B290" s="170">
        <f>+Crudos!B745</f>
        <v>43731</v>
      </c>
      <c r="C290" s="77" t="s">
        <v>220</v>
      </c>
      <c r="D290" s="126">
        <v>259413.26</v>
      </c>
      <c r="E290" s="123">
        <f t="shared" ref="E290:E296" si="100">+D290*19%</f>
        <v>49288.519400000005</v>
      </c>
      <c r="F290" s="123">
        <f t="shared" si="95"/>
        <v>194</v>
      </c>
      <c r="G290" s="110"/>
      <c r="H290" s="77" t="s">
        <v>194</v>
      </c>
      <c r="I290" s="126">
        <v>272936.94</v>
      </c>
      <c r="J290" s="123">
        <f t="shared" ref="J290:J296" si="101">+I290*19%</f>
        <v>51858.018600000003</v>
      </c>
      <c r="K290" s="123">
        <f t="shared" si="99"/>
        <v>194</v>
      </c>
      <c r="M290" s="119"/>
    </row>
    <row r="291" spans="1:13" ht="27" customHeight="1">
      <c r="A291" s="170">
        <f>+Crudos!A746</f>
        <v>43732</v>
      </c>
      <c r="B291" s="170">
        <f>+Crudos!B746</f>
        <v>43734</v>
      </c>
      <c r="C291" s="77" t="s">
        <v>220</v>
      </c>
      <c r="D291" s="126">
        <v>260302.64</v>
      </c>
      <c r="E291" s="123">
        <f t="shared" si="100"/>
        <v>49457.501600000003</v>
      </c>
      <c r="F291" s="123">
        <f t="shared" si="95"/>
        <v>194</v>
      </c>
      <c r="G291" s="110"/>
      <c r="H291" s="77" t="s">
        <v>194</v>
      </c>
      <c r="I291" s="126">
        <v>273813.52</v>
      </c>
      <c r="J291" s="123">
        <f t="shared" si="101"/>
        <v>52024.568800000001</v>
      </c>
      <c r="K291" s="123">
        <f t="shared" si="99"/>
        <v>194</v>
      </c>
      <c r="M291" s="119"/>
    </row>
    <row r="292" spans="1:13" ht="28.15" customHeight="1">
      <c r="A292" s="170">
        <f>+Crudos!A747</f>
        <v>43735</v>
      </c>
      <c r="B292" s="170">
        <f>+Crudos!B747</f>
        <v>43738</v>
      </c>
      <c r="C292" s="77" t="s">
        <v>220</v>
      </c>
      <c r="D292" s="126">
        <v>261518.35</v>
      </c>
      <c r="E292" s="123">
        <f t="shared" si="100"/>
        <v>49688.486499999999</v>
      </c>
      <c r="F292" s="123">
        <f t="shared" si="95"/>
        <v>194</v>
      </c>
      <c r="G292" s="110"/>
      <c r="H292" s="77" t="s">
        <v>194</v>
      </c>
      <c r="I292" s="126">
        <v>275272.99</v>
      </c>
      <c r="J292" s="123">
        <f t="shared" si="101"/>
        <v>52301.8681</v>
      </c>
      <c r="K292" s="123">
        <f t="shared" si="99"/>
        <v>194</v>
      </c>
      <c r="M292" s="119"/>
    </row>
    <row r="293" spans="1:13" ht="28.15" customHeight="1">
      <c r="A293" s="170">
        <v>43739</v>
      </c>
      <c r="B293" s="170">
        <v>43741</v>
      </c>
      <c r="C293" s="77" t="s">
        <v>220</v>
      </c>
      <c r="D293" s="126">
        <v>257874.09</v>
      </c>
      <c r="E293" s="123">
        <f t="shared" si="100"/>
        <v>48996.077100000002</v>
      </c>
      <c r="F293" s="123">
        <f t="shared" si="95"/>
        <v>194</v>
      </c>
      <c r="G293" s="110"/>
      <c r="H293" s="77" t="s">
        <v>194</v>
      </c>
      <c r="I293" s="126">
        <v>271616.93</v>
      </c>
      <c r="J293" s="123">
        <f t="shared" si="101"/>
        <v>51607.216699999997</v>
      </c>
      <c r="K293" s="123">
        <f t="shared" ref="K293:K298" si="102">+F293</f>
        <v>194</v>
      </c>
      <c r="M293" s="119"/>
    </row>
    <row r="294" spans="1:13" ht="28.5">
      <c r="A294" s="170">
        <v>43742</v>
      </c>
      <c r="B294" s="170">
        <v>43745</v>
      </c>
      <c r="C294" s="77" t="s">
        <v>220</v>
      </c>
      <c r="D294" s="139">
        <v>249875.12</v>
      </c>
      <c r="E294" s="123">
        <f t="shared" si="100"/>
        <v>47476.272799999999</v>
      </c>
      <c r="F294" s="123">
        <f t="shared" si="95"/>
        <v>194</v>
      </c>
      <c r="G294" s="110"/>
      <c r="H294" s="77" t="s">
        <v>194</v>
      </c>
      <c r="I294" s="139">
        <v>263840.28000000003</v>
      </c>
      <c r="J294" s="123">
        <f t="shared" si="101"/>
        <v>50129.653200000008</v>
      </c>
      <c r="K294" s="123">
        <f t="shared" si="102"/>
        <v>194</v>
      </c>
      <c r="M294" s="119"/>
    </row>
    <row r="295" spans="1:13" ht="28.15" customHeight="1">
      <c r="A295" s="170">
        <v>43746</v>
      </c>
      <c r="B295" s="170">
        <v>43748</v>
      </c>
      <c r="C295" s="77" t="s">
        <v>220</v>
      </c>
      <c r="D295" s="126">
        <v>254223.63</v>
      </c>
      <c r="E295" s="123">
        <f t="shared" si="100"/>
        <v>48302.489699999998</v>
      </c>
      <c r="F295" s="123">
        <f t="shared" si="95"/>
        <v>194</v>
      </c>
      <c r="G295" s="110"/>
      <c r="H295" s="77" t="s">
        <v>194</v>
      </c>
      <c r="I295" s="126">
        <v>268094.03000000003</v>
      </c>
      <c r="J295" s="123">
        <f t="shared" si="101"/>
        <v>50937.865700000009</v>
      </c>
      <c r="K295" s="123">
        <f t="shared" si="102"/>
        <v>194</v>
      </c>
      <c r="M295" s="119"/>
    </row>
    <row r="296" spans="1:13" ht="28.15" customHeight="1">
      <c r="A296" s="170">
        <v>43749</v>
      </c>
      <c r="B296" s="170">
        <v>43753</v>
      </c>
      <c r="C296" s="77" t="s">
        <v>220</v>
      </c>
      <c r="D296" s="126">
        <v>254542.79</v>
      </c>
      <c r="E296" s="123">
        <f t="shared" si="100"/>
        <v>48363.130100000002</v>
      </c>
      <c r="F296" s="123">
        <f t="shared" si="95"/>
        <v>194</v>
      </c>
      <c r="G296" s="110"/>
      <c r="H296" s="77" t="s">
        <v>194</v>
      </c>
      <c r="I296" s="126">
        <v>268353.07</v>
      </c>
      <c r="J296" s="123">
        <f t="shared" si="101"/>
        <v>50987.083299999998</v>
      </c>
      <c r="K296" s="123">
        <f t="shared" si="102"/>
        <v>194</v>
      </c>
      <c r="M296" s="119"/>
    </row>
    <row r="297" spans="1:13" ht="28.15" customHeight="1">
      <c r="A297" s="170">
        <v>43754</v>
      </c>
      <c r="B297" s="170">
        <v>43755</v>
      </c>
      <c r="C297" s="77" t="s">
        <v>220</v>
      </c>
      <c r="D297" s="126">
        <v>250219.32</v>
      </c>
      <c r="E297" s="123">
        <f t="shared" ref="E297:E303" si="103">+D297*19%</f>
        <v>47541.6708</v>
      </c>
      <c r="F297" s="123">
        <f t="shared" si="95"/>
        <v>194</v>
      </c>
      <c r="G297" s="110"/>
      <c r="H297" s="77" t="s">
        <v>194</v>
      </c>
      <c r="I297" s="126">
        <v>263945.15999999997</v>
      </c>
      <c r="J297" s="123">
        <f t="shared" ref="J297:J303" si="104">+I297*19%</f>
        <v>50149.580399999999</v>
      </c>
      <c r="K297" s="123">
        <f t="shared" si="102"/>
        <v>194</v>
      </c>
      <c r="M297" s="119"/>
    </row>
    <row r="298" spans="1:13" ht="28.5">
      <c r="A298" s="170">
        <f>+'Fuel Oil'!A735</f>
        <v>43756</v>
      </c>
      <c r="B298" s="170">
        <f>+'Fuel Oil'!B735</f>
        <v>43759</v>
      </c>
      <c r="C298" s="77" t="s">
        <v>220</v>
      </c>
      <c r="D298" s="126">
        <v>255654.51</v>
      </c>
      <c r="E298" s="123">
        <f t="shared" si="103"/>
        <v>48574.356899999999</v>
      </c>
      <c r="F298" s="123">
        <f t="shared" si="95"/>
        <v>194</v>
      </c>
      <c r="G298" s="110"/>
      <c r="H298" s="77" t="s">
        <v>194</v>
      </c>
      <c r="I298" s="126">
        <v>269459.83</v>
      </c>
      <c r="J298" s="123">
        <f t="shared" si="104"/>
        <v>51197.367700000003</v>
      </c>
      <c r="K298" s="123">
        <f t="shared" si="102"/>
        <v>194</v>
      </c>
      <c r="M298" s="119"/>
    </row>
    <row r="299" spans="1:13" ht="28.5">
      <c r="A299" s="170">
        <f>+'Fuel Oil'!A736</f>
        <v>43760</v>
      </c>
      <c r="B299" s="170">
        <f>+'Fuel Oil'!B736</f>
        <v>43762</v>
      </c>
      <c r="C299" s="77" t="s">
        <v>220</v>
      </c>
      <c r="D299" s="126">
        <v>259167.29</v>
      </c>
      <c r="E299" s="123">
        <f t="shared" si="103"/>
        <v>49241.785100000001</v>
      </c>
      <c r="F299" s="123">
        <f t="shared" si="95"/>
        <v>194</v>
      </c>
      <c r="G299" s="110"/>
      <c r="H299" s="77" t="s">
        <v>194</v>
      </c>
      <c r="I299" s="126">
        <v>273028.69</v>
      </c>
      <c r="J299" s="123">
        <f t="shared" si="104"/>
        <v>51875.451099999998</v>
      </c>
      <c r="K299" s="123">
        <f t="shared" ref="K299:K304" si="105">+F299</f>
        <v>194</v>
      </c>
      <c r="M299" s="119"/>
    </row>
    <row r="300" spans="1:13" ht="28.5">
      <c r="A300" s="170">
        <f>+'Fuel Oil'!A737</f>
        <v>43763</v>
      </c>
      <c r="B300" s="170">
        <f>+'Fuel Oil'!B737</f>
        <v>43766</v>
      </c>
      <c r="C300" s="77" t="s">
        <v>220</v>
      </c>
      <c r="D300" s="139">
        <v>253318.74</v>
      </c>
      <c r="E300" s="123">
        <f t="shared" si="103"/>
        <v>48130.560599999997</v>
      </c>
      <c r="F300" s="123">
        <f t="shared" si="95"/>
        <v>194</v>
      </c>
      <c r="G300" s="110"/>
      <c r="H300" s="77" t="s">
        <v>194</v>
      </c>
      <c r="I300" s="139">
        <v>267039.94</v>
      </c>
      <c r="J300" s="123">
        <f t="shared" si="104"/>
        <v>50737.588600000003</v>
      </c>
      <c r="K300" s="123">
        <f t="shared" si="105"/>
        <v>194</v>
      </c>
      <c r="M300" s="119"/>
    </row>
    <row r="301" spans="1:13" ht="28.5">
      <c r="A301" s="170">
        <f>+'Fuel Oil'!A738</f>
        <v>43767</v>
      </c>
      <c r="B301" s="170">
        <f>+'Fuel Oil'!B738</f>
        <v>43769</v>
      </c>
      <c r="C301" s="77" t="s">
        <v>220</v>
      </c>
      <c r="D301" s="126">
        <v>253517.99</v>
      </c>
      <c r="E301" s="123">
        <f t="shared" si="103"/>
        <v>48168.418099999995</v>
      </c>
      <c r="F301" s="123">
        <f t="shared" si="95"/>
        <v>194</v>
      </c>
      <c r="G301" s="110"/>
      <c r="H301" s="77" t="s">
        <v>194</v>
      </c>
      <c r="I301" s="139">
        <v>267068.87</v>
      </c>
      <c r="J301" s="123">
        <f t="shared" si="104"/>
        <v>50743.085299999999</v>
      </c>
      <c r="K301" s="123">
        <f t="shared" si="105"/>
        <v>194</v>
      </c>
      <c r="M301" s="119"/>
    </row>
    <row r="302" spans="1:13" ht="28.5">
      <c r="A302" s="170">
        <f>+'Fuel Oil'!A739</f>
        <v>43770</v>
      </c>
      <c r="B302" s="170">
        <f>+'Fuel Oil'!B739</f>
        <v>43774</v>
      </c>
      <c r="C302" s="77" t="s">
        <v>220</v>
      </c>
      <c r="D302" s="126">
        <v>235825.89</v>
      </c>
      <c r="E302" s="123">
        <f t="shared" si="103"/>
        <v>44806.919100000006</v>
      </c>
      <c r="F302" s="123">
        <f t="shared" si="95"/>
        <v>194</v>
      </c>
      <c r="G302" s="110"/>
      <c r="H302" s="77" t="s">
        <v>194</v>
      </c>
      <c r="I302" s="139">
        <v>249349.49</v>
      </c>
      <c r="J302" s="123">
        <f t="shared" si="104"/>
        <v>47376.403099999996</v>
      </c>
      <c r="K302" s="123">
        <f t="shared" si="105"/>
        <v>194</v>
      </c>
      <c r="M302" s="119"/>
    </row>
    <row r="303" spans="1:13" ht="28.5">
      <c r="A303" s="170">
        <f>+'Fuel Oil'!A740</f>
        <v>43775</v>
      </c>
      <c r="B303" s="170">
        <f>+'Fuel Oil'!B740</f>
        <v>43776</v>
      </c>
      <c r="C303" s="77" t="s">
        <v>220</v>
      </c>
      <c r="D303" s="126">
        <v>236184.25</v>
      </c>
      <c r="E303" s="123">
        <f t="shared" si="103"/>
        <v>44875.0075</v>
      </c>
      <c r="F303" s="123">
        <f t="shared" si="95"/>
        <v>194</v>
      </c>
      <c r="G303" s="110"/>
      <c r="H303" s="77" t="s">
        <v>194</v>
      </c>
      <c r="I303" s="139">
        <v>249541.01</v>
      </c>
      <c r="J303" s="123">
        <f t="shared" si="104"/>
        <v>47412.791900000004</v>
      </c>
      <c r="K303" s="123">
        <f t="shared" si="105"/>
        <v>194</v>
      </c>
      <c r="M303" s="119"/>
    </row>
    <row r="304" spans="1:13" ht="28.5">
      <c r="A304" s="170">
        <f>+'Fuel Oil'!A741</f>
        <v>43777</v>
      </c>
      <c r="B304" s="170">
        <f>+'Fuel Oil'!B741</f>
        <v>43781</v>
      </c>
      <c r="C304" s="77" t="s">
        <v>220</v>
      </c>
      <c r="D304" s="126">
        <v>234342.39</v>
      </c>
      <c r="E304" s="123">
        <f t="shared" ref="E304:E310" si="106">+D304*19%</f>
        <v>44525.054100000001</v>
      </c>
      <c r="F304" s="123">
        <f t="shared" si="95"/>
        <v>194</v>
      </c>
      <c r="G304" s="110"/>
      <c r="H304" s="77" t="s">
        <v>194</v>
      </c>
      <c r="I304" s="139">
        <v>247616.27</v>
      </c>
      <c r="J304" s="123">
        <f t="shared" ref="J304:J310" si="107">+I304*19%</f>
        <v>47047.0913</v>
      </c>
      <c r="K304" s="123">
        <f t="shared" si="105"/>
        <v>194</v>
      </c>
      <c r="M304" s="140"/>
    </row>
    <row r="305" spans="1:13" ht="28.15" customHeight="1">
      <c r="A305" s="170">
        <f>+'Fuel Oil'!A742</f>
        <v>43782</v>
      </c>
      <c r="B305" s="170">
        <f>+'Fuel Oil'!B742</f>
        <v>43783</v>
      </c>
      <c r="C305" s="77" t="s">
        <v>220</v>
      </c>
      <c r="D305" s="126">
        <v>238937.01</v>
      </c>
      <c r="E305" s="123">
        <f t="shared" si="106"/>
        <v>45398.031900000002</v>
      </c>
      <c r="F305" s="123">
        <f t="shared" si="95"/>
        <v>194</v>
      </c>
      <c r="G305" s="110"/>
      <c r="H305" s="77" t="s">
        <v>194</v>
      </c>
      <c r="I305" s="139">
        <v>252301.05</v>
      </c>
      <c r="J305" s="123">
        <f t="shared" si="107"/>
        <v>47937.199499999995</v>
      </c>
      <c r="K305" s="123">
        <f t="shared" ref="K305:K310" si="108">+F305</f>
        <v>194</v>
      </c>
      <c r="M305" s="140"/>
    </row>
    <row r="306" spans="1:13" ht="28.15" customHeight="1">
      <c r="A306" s="170">
        <f>+'Fuel Oil'!A743</f>
        <v>43784</v>
      </c>
      <c r="B306" s="170">
        <f>+'Fuel Oil'!B743</f>
        <v>43787</v>
      </c>
      <c r="C306" s="77" t="s">
        <v>220</v>
      </c>
      <c r="D306" s="126">
        <v>241074.2</v>
      </c>
      <c r="E306" s="123">
        <f t="shared" si="106"/>
        <v>45804.098000000005</v>
      </c>
      <c r="F306" s="123">
        <f t="shared" si="95"/>
        <v>194</v>
      </c>
      <c r="G306" s="110"/>
      <c r="H306" s="77" t="s">
        <v>194</v>
      </c>
      <c r="I306" s="139">
        <v>254611.04</v>
      </c>
      <c r="J306" s="123">
        <f t="shared" si="107"/>
        <v>48376.097600000001</v>
      </c>
      <c r="K306" s="123">
        <f t="shared" si="108"/>
        <v>194</v>
      </c>
      <c r="M306" s="140"/>
    </row>
    <row r="307" spans="1:13" ht="28.15" customHeight="1">
      <c r="A307" s="170">
        <f>+'Fuel Oil'!A744</f>
        <v>43788</v>
      </c>
      <c r="B307" s="170">
        <f>+'Fuel Oil'!B744</f>
        <v>43790</v>
      </c>
      <c r="C307" s="77" t="s">
        <v>220</v>
      </c>
      <c r="D307" s="126">
        <v>249648.76</v>
      </c>
      <c r="E307" s="123">
        <f t="shared" si="106"/>
        <v>47433.2644</v>
      </c>
      <c r="F307" s="123">
        <f t="shared" si="95"/>
        <v>194</v>
      </c>
      <c r="G307" s="110"/>
      <c r="H307" s="77" t="s">
        <v>194</v>
      </c>
      <c r="I307" s="139">
        <v>263459.44</v>
      </c>
      <c r="J307" s="123">
        <f t="shared" si="107"/>
        <v>50057.293600000005</v>
      </c>
      <c r="K307" s="123">
        <f t="shared" si="108"/>
        <v>194</v>
      </c>
      <c r="M307" s="140"/>
    </row>
    <row r="308" spans="1:13" ht="28.15" customHeight="1">
      <c r="A308" s="170">
        <f>+'Fuel Oil'!A745</f>
        <v>43791</v>
      </c>
      <c r="B308" s="170">
        <f>+'Fuel Oil'!B745</f>
        <v>43794</v>
      </c>
      <c r="C308" s="77" t="s">
        <v>220</v>
      </c>
      <c r="D308" s="126">
        <v>240386.14</v>
      </c>
      <c r="E308" s="123">
        <f t="shared" si="106"/>
        <v>45673.366600000001</v>
      </c>
      <c r="F308" s="123">
        <f t="shared" si="95"/>
        <v>194</v>
      </c>
      <c r="G308" s="110"/>
      <c r="H308" s="77" t="s">
        <v>194</v>
      </c>
      <c r="I308" s="139">
        <v>254124.1</v>
      </c>
      <c r="J308" s="123">
        <f t="shared" si="107"/>
        <v>48283.579000000005</v>
      </c>
      <c r="K308" s="123">
        <f t="shared" si="108"/>
        <v>194</v>
      </c>
      <c r="M308" s="140"/>
    </row>
    <row r="309" spans="1:13" ht="28.15" customHeight="1">
      <c r="A309" s="170">
        <f>+'Fuel Oil'!A746</f>
        <v>43795</v>
      </c>
      <c r="B309" s="170">
        <f>+'Fuel Oil'!B746</f>
        <v>43797</v>
      </c>
      <c r="C309" s="77" t="s">
        <v>220</v>
      </c>
      <c r="D309" s="126">
        <v>247378.64</v>
      </c>
      <c r="E309" s="123">
        <f t="shared" si="106"/>
        <v>47001.941600000006</v>
      </c>
      <c r="F309" s="123">
        <f t="shared" si="95"/>
        <v>194</v>
      </c>
      <c r="G309" s="110"/>
      <c r="H309" s="77" t="s">
        <v>194</v>
      </c>
      <c r="I309" s="139">
        <v>261141.28</v>
      </c>
      <c r="J309" s="123">
        <f t="shared" si="107"/>
        <v>49616.843200000003</v>
      </c>
      <c r="K309" s="123">
        <f t="shared" si="108"/>
        <v>194</v>
      </c>
      <c r="M309" s="140"/>
    </row>
    <row r="310" spans="1:13" ht="28.15" customHeight="1">
      <c r="A310" s="170">
        <f>+'Fuel Oil'!A747</f>
        <v>43798</v>
      </c>
      <c r="B310" s="170">
        <f>+'Fuel Oil'!B747</f>
        <v>43801</v>
      </c>
      <c r="C310" s="77" t="s">
        <v>220</v>
      </c>
      <c r="D310" s="126">
        <v>254079.31</v>
      </c>
      <c r="E310" s="123">
        <f t="shared" si="106"/>
        <v>48275.068899999998</v>
      </c>
      <c r="F310" s="123">
        <f t="shared" si="95"/>
        <v>194</v>
      </c>
      <c r="G310" s="110"/>
      <c r="H310" s="77" t="s">
        <v>194</v>
      </c>
      <c r="I310" s="139">
        <v>267955.34999999998</v>
      </c>
      <c r="J310" s="123">
        <f t="shared" si="107"/>
        <v>50911.516499999998</v>
      </c>
      <c r="K310" s="123">
        <f t="shared" si="108"/>
        <v>194</v>
      </c>
      <c r="M310" s="140"/>
    </row>
    <row r="311" spans="1:13" ht="28.15" customHeight="1">
      <c r="A311" s="170">
        <f>+'Fuel Oil'!A748</f>
        <v>43802</v>
      </c>
      <c r="B311" s="170">
        <f>+'Fuel Oil'!B748</f>
        <v>43804</v>
      </c>
      <c r="C311" s="77" t="s">
        <v>220</v>
      </c>
      <c r="D311" s="126">
        <v>254079.31</v>
      </c>
      <c r="E311" s="123">
        <f t="shared" ref="E311:E317" si="109">+D311*19%</f>
        <v>48275.068899999998</v>
      </c>
      <c r="F311" s="123">
        <f t="shared" si="95"/>
        <v>194</v>
      </c>
      <c r="G311" s="110"/>
      <c r="H311" s="77" t="s">
        <v>194</v>
      </c>
      <c r="I311" s="139">
        <v>267955.34999999998</v>
      </c>
      <c r="J311" s="123">
        <f t="shared" ref="J311:J317" si="110">+I311*19%</f>
        <v>50911.516499999998</v>
      </c>
      <c r="K311" s="123">
        <f t="shared" ref="K311:K316" si="111">+F311</f>
        <v>194</v>
      </c>
      <c r="M311" s="140"/>
    </row>
    <row r="312" spans="1:13" ht="28.15" customHeight="1">
      <c r="A312" s="170">
        <f>+'Fuel Oil'!A749</f>
        <v>43805</v>
      </c>
      <c r="B312" s="170">
        <f>+'Fuel Oil'!B749</f>
        <v>43808</v>
      </c>
      <c r="C312" s="77" t="s">
        <v>220</v>
      </c>
      <c r="D312" s="126">
        <v>253170.35</v>
      </c>
      <c r="E312" s="123">
        <f t="shared" si="109"/>
        <v>48102.366500000004</v>
      </c>
      <c r="F312" s="123">
        <f t="shared" si="95"/>
        <v>194</v>
      </c>
      <c r="G312" s="110"/>
      <c r="H312" s="77" t="s">
        <v>194</v>
      </c>
      <c r="I312" s="139">
        <v>267197.03000000003</v>
      </c>
      <c r="J312" s="123">
        <f t="shared" si="110"/>
        <v>50767.435700000009</v>
      </c>
      <c r="K312" s="123">
        <f t="shared" si="111"/>
        <v>194</v>
      </c>
      <c r="M312" s="140"/>
    </row>
    <row r="313" spans="1:13" ht="28.15" customHeight="1">
      <c r="A313" s="170">
        <v>43809</v>
      </c>
      <c r="B313" s="170">
        <f>+'Fuel Oil'!B750</f>
        <v>43811</v>
      </c>
      <c r="C313" s="77" t="s">
        <v>220</v>
      </c>
      <c r="D313" s="126">
        <v>252952.18</v>
      </c>
      <c r="E313" s="123">
        <f t="shared" si="109"/>
        <v>48060.914199999999</v>
      </c>
      <c r="F313" s="123">
        <f t="shared" si="95"/>
        <v>194</v>
      </c>
      <c r="G313" s="110"/>
      <c r="H313" s="77" t="s">
        <v>194</v>
      </c>
      <c r="I313" s="139">
        <v>266792.06</v>
      </c>
      <c r="J313" s="123">
        <f t="shared" si="110"/>
        <v>50690.491399999999</v>
      </c>
      <c r="K313" s="123">
        <f t="shared" si="111"/>
        <v>194</v>
      </c>
      <c r="M313" s="140"/>
    </row>
    <row r="314" spans="1:13" ht="28.15" customHeight="1">
      <c r="A314" s="170">
        <f>+'Fuel Oil'!A751</f>
        <v>43812</v>
      </c>
      <c r="B314" s="170">
        <f>+'Fuel Oil'!B751</f>
        <v>43815</v>
      </c>
      <c r="C314" s="77" t="s">
        <v>220</v>
      </c>
      <c r="D314" s="126">
        <v>242634.48</v>
      </c>
      <c r="E314" s="123">
        <f t="shared" si="109"/>
        <v>46100.551200000002</v>
      </c>
      <c r="F314" s="123">
        <f t="shared" si="95"/>
        <v>194</v>
      </c>
      <c r="G314" s="110"/>
      <c r="H314" s="77" t="s">
        <v>194</v>
      </c>
      <c r="I314" s="139">
        <v>256308.92</v>
      </c>
      <c r="J314" s="123">
        <f t="shared" si="110"/>
        <v>48698.694800000005</v>
      </c>
      <c r="K314" s="123">
        <f t="shared" si="111"/>
        <v>194</v>
      </c>
      <c r="M314" s="140"/>
    </row>
    <row r="315" spans="1:13" ht="28.15" customHeight="1">
      <c r="A315" s="170">
        <f>+'Fuel Oil'!A752</f>
        <v>43816</v>
      </c>
      <c r="B315" s="170">
        <f>+'Fuel Oil'!B752</f>
        <v>43818</v>
      </c>
      <c r="C315" s="77" t="s">
        <v>220</v>
      </c>
      <c r="D315" s="126">
        <v>250333.45</v>
      </c>
      <c r="E315" s="123">
        <f t="shared" si="109"/>
        <v>47563.355500000005</v>
      </c>
      <c r="F315" s="123">
        <f t="shared" si="95"/>
        <v>194</v>
      </c>
      <c r="G315" s="110"/>
      <c r="H315" s="77" t="s">
        <v>194</v>
      </c>
      <c r="I315" s="139">
        <v>263822.37</v>
      </c>
      <c r="J315" s="123">
        <f t="shared" si="110"/>
        <v>50126.2503</v>
      </c>
      <c r="K315" s="123">
        <f t="shared" si="111"/>
        <v>194</v>
      </c>
      <c r="M315" s="140"/>
    </row>
    <row r="316" spans="1:13" ht="28.15" customHeight="1">
      <c r="A316" s="170">
        <f>+'Fuel Oil'!A753</f>
        <v>43819</v>
      </c>
      <c r="B316" s="170">
        <f>+'Fuel Oil'!B753</f>
        <v>43822</v>
      </c>
      <c r="C316" s="77" t="s">
        <v>220</v>
      </c>
      <c r="D316" s="126">
        <v>251870.89</v>
      </c>
      <c r="E316" s="123">
        <f t="shared" si="109"/>
        <v>47855.469100000002</v>
      </c>
      <c r="F316" s="123">
        <f t="shared" si="95"/>
        <v>194</v>
      </c>
      <c r="G316" s="110"/>
      <c r="H316" s="77" t="s">
        <v>194</v>
      </c>
      <c r="I316" s="139">
        <v>265262.33</v>
      </c>
      <c r="J316" s="123">
        <f t="shared" si="110"/>
        <v>50399.842700000001</v>
      </c>
      <c r="K316" s="123">
        <f t="shared" si="111"/>
        <v>194</v>
      </c>
      <c r="M316" s="140"/>
    </row>
    <row r="317" spans="1:13" ht="28.15" customHeight="1">
      <c r="A317" s="170">
        <f>+'Fuel Oil'!A754</f>
        <v>43823</v>
      </c>
      <c r="B317" s="170">
        <f>+'Fuel Oil'!B754</f>
        <v>43825</v>
      </c>
      <c r="C317" s="77" t="s">
        <v>220</v>
      </c>
      <c r="D317" s="126">
        <v>248614.36</v>
      </c>
      <c r="E317" s="123">
        <f t="shared" si="109"/>
        <v>47236.7284</v>
      </c>
      <c r="F317" s="123">
        <f t="shared" si="95"/>
        <v>194</v>
      </c>
      <c r="G317" s="110"/>
      <c r="H317" s="77" t="s">
        <v>194</v>
      </c>
      <c r="I317" s="139">
        <v>261903.88</v>
      </c>
      <c r="J317" s="123">
        <f t="shared" si="110"/>
        <v>49761.737200000003</v>
      </c>
      <c r="K317" s="123">
        <f t="shared" ref="K317:K322" si="112">+F317</f>
        <v>194</v>
      </c>
      <c r="M317" s="140"/>
    </row>
    <row r="318" spans="1:13" ht="28.15" customHeight="1">
      <c r="A318" s="170">
        <f>+'Fuel Oil'!A755</f>
        <v>43826</v>
      </c>
      <c r="B318" s="170">
        <f>+'Fuel Oil'!B755</f>
        <v>43829</v>
      </c>
      <c r="C318" s="77" t="s">
        <v>220</v>
      </c>
      <c r="D318" s="126">
        <v>250532.27</v>
      </c>
      <c r="E318" s="123">
        <f t="shared" ref="E318:E324" si="113">+D318*19%</f>
        <v>47601.131300000001</v>
      </c>
      <c r="F318" s="123">
        <f t="shared" si="95"/>
        <v>194</v>
      </c>
      <c r="G318" s="110"/>
      <c r="H318" s="77" t="s">
        <v>194</v>
      </c>
      <c r="I318" s="139">
        <v>263799.95</v>
      </c>
      <c r="J318" s="123">
        <f t="shared" ref="J318:J324" si="114">+I318*19%</f>
        <v>50121.9905</v>
      </c>
      <c r="K318" s="123">
        <f t="shared" si="112"/>
        <v>194</v>
      </c>
      <c r="M318" s="140"/>
    </row>
    <row r="319" spans="1:13" ht="28.15" customHeight="1">
      <c r="A319" s="170">
        <f>+'Fuel Oil'!A756</f>
        <v>43830</v>
      </c>
      <c r="B319" s="170">
        <f>+'Fuel Oil'!B756</f>
        <v>43832</v>
      </c>
      <c r="C319" s="77" t="s">
        <v>220</v>
      </c>
      <c r="D319" s="126">
        <v>252617.92</v>
      </c>
      <c r="E319" s="123">
        <f t="shared" si="113"/>
        <v>47997.404800000004</v>
      </c>
      <c r="F319" s="123">
        <f t="shared" si="95"/>
        <v>194</v>
      </c>
      <c r="G319" s="110"/>
      <c r="H319" s="77" t="s">
        <v>194</v>
      </c>
      <c r="I319" s="139">
        <v>265743.52</v>
      </c>
      <c r="J319" s="123">
        <f t="shared" si="114"/>
        <v>50491.268800000005</v>
      </c>
      <c r="K319" s="123">
        <f t="shared" si="112"/>
        <v>194</v>
      </c>
      <c r="M319" s="140"/>
    </row>
    <row r="320" spans="1:13" ht="28.15" customHeight="1">
      <c r="A320" s="170">
        <f>+'Fuel Oil'!A757</f>
        <v>43833</v>
      </c>
      <c r="B320" s="170">
        <f>+'Fuel Oil'!B757</f>
        <v>43837</v>
      </c>
      <c r="C320" s="77" t="s">
        <v>220</v>
      </c>
      <c r="D320" s="126">
        <v>246908.25</v>
      </c>
      <c r="E320" s="123">
        <f t="shared" si="113"/>
        <v>46912.567499999997</v>
      </c>
      <c r="F320" s="123">
        <f t="shared" si="95"/>
        <v>194</v>
      </c>
      <c r="G320" s="110"/>
      <c r="H320" s="77" t="s">
        <v>194</v>
      </c>
      <c r="I320" s="139">
        <v>260016.81</v>
      </c>
      <c r="J320" s="123">
        <f t="shared" si="114"/>
        <v>49403.193899999998</v>
      </c>
      <c r="K320" s="123">
        <f t="shared" si="112"/>
        <v>194</v>
      </c>
      <c r="M320" s="140"/>
    </row>
    <row r="321" spans="1:13" ht="28.15" customHeight="1">
      <c r="A321" s="170">
        <f>+'Fuel Oil'!A758</f>
        <v>43838</v>
      </c>
      <c r="B321" s="170">
        <f>+'Fuel Oil'!B758</f>
        <v>43839</v>
      </c>
      <c r="C321" s="77" t="s">
        <v>220</v>
      </c>
      <c r="D321" s="126">
        <v>253114.86</v>
      </c>
      <c r="E321" s="123">
        <f t="shared" si="113"/>
        <v>48091.823400000001</v>
      </c>
      <c r="F321" s="123">
        <f t="shared" si="95"/>
        <v>194</v>
      </c>
      <c r="G321" s="110"/>
      <c r="H321" s="77" t="s">
        <v>194</v>
      </c>
      <c r="I321" s="139">
        <v>266163.06</v>
      </c>
      <c r="J321" s="123">
        <f t="shared" si="114"/>
        <v>50570.981399999997</v>
      </c>
      <c r="K321" s="123">
        <f t="shared" si="112"/>
        <v>194</v>
      </c>
      <c r="M321" s="140"/>
    </row>
    <row r="322" spans="1:13" ht="28.15" customHeight="1">
      <c r="A322" s="170">
        <f>+'Fuel Oil'!A759</f>
        <v>43840</v>
      </c>
      <c r="B322" s="170">
        <f>+'Fuel Oil'!B759</f>
        <v>43843</v>
      </c>
      <c r="C322" s="77" t="s">
        <v>220</v>
      </c>
      <c r="D322" s="126">
        <v>242565.2</v>
      </c>
      <c r="E322" s="123">
        <f t="shared" si="113"/>
        <v>46087.388000000006</v>
      </c>
      <c r="F322" s="123">
        <f t="shared" si="95"/>
        <v>194</v>
      </c>
      <c r="G322" s="110"/>
      <c r="H322" s="77" t="s">
        <v>194</v>
      </c>
      <c r="I322" s="139">
        <v>255622.24</v>
      </c>
      <c r="J322" s="123">
        <f t="shared" si="114"/>
        <v>48568.225599999998</v>
      </c>
      <c r="K322" s="123">
        <f t="shared" si="112"/>
        <v>194</v>
      </c>
      <c r="M322" s="140"/>
    </row>
    <row r="323" spans="1:13" ht="28.15" customHeight="1">
      <c r="A323" s="170">
        <f>+'Fuel Oil'!A760</f>
        <v>43844</v>
      </c>
      <c r="B323" s="170">
        <f>+'Fuel Oil'!B760</f>
        <v>43846</v>
      </c>
      <c r="C323" s="77" t="s">
        <v>220</v>
      </c>
      <c r="D323" s="126">
        <v>236697.07</v>
      </c>
      <c r="E323" s="123">
        <f t="shared" si="113"/>
        <v>44972.443299999999</v>
      </c>
      <c r="F323" s="123">
        <f t="shared" si="95"/>
        <v>194</v>
      </c>
      <c r="G323" s="110"/>
      <c r="H323" s="77" t="s">
        <v>194</v>
      </c>
      <c r="I323" s="139">
        <v>249712.63</v>
      </c>
      <c r="J323" s="123">
        <f t="shared" si="114"/>
        <v>47445.399700000002</v>
      </c>
      <c r="K323" s="123">
        <f t="shared" ref="K323:K329" si="115">+F323</f>
        <v>194</v>
      </c>
      <c r="M323" s="140"/>
    </row>
    <row r="324" spans="1:13" ht="28.15" customHeight="1">
      <c r="A324" s="170">
        <f>+'Fuel Oil'!A761</f>
        <v>43847</v>
      </c>
      <c r="B324" s="170">
        <f>+'Fuel Oil'!B761</f>
        <v>43850</v>
      </c>
      <c r="C324" s="77" t="s">
        <v>220</v>
      </c>
      <c r="D324" s="126">
        <v>231556.88</v>
      </c>
      <c r="E324" s="123">
        <f t="shared" si="113"/>
        <v>43995.807200000003</v>
      </c>
      <c r="F324" s="123">
        <f t="shared" si="95"/>
        <v>194</v>
      </c>
      <c r="G324" s="110"/>
      <c r="H324" s="77" t="s">
        <v>194</v>
      </c>
      <c r="I324" s="139">
        <v>244672.2</v>
      </c>
      <c r="J324" s="123">
        <f t="shared" si="114"/>
        <v>46487.718000000001</v>
      </c>
      <c r="K324" s="123">
        <f t="shared" si="115"/>
        <v>194</v>
      </c>
      <c r="M324" s="140"/>
    </row>
    <row r="325" spans="1:13" ht="28.15" customHeight="1">
      <c r="A325" s="170">
        <f>+'Fuel Oil'!A762</f>
        <v>43851</v>
      </c>
      <c r="B325" s="170">
        <f>+'Fuel Oil'!B762</f>
        <v>43853</v>
      </c>
      <c r="C325" s="77" t="s">
        <v>220</v>
      </c>
      <c r="D325" s="126">
        <v>230700.11</v>
      </c>
      <c r="E325" s="123">
        <f t="shared" ref="E325:E331" si="116">+D325*19%</f>
        <v>43833.020899999996</v>
      </c>
      <c r="F325" s="123">
        <f t="shared" si="95"/>
        <v>194</v>
      </c>
      <c r="G325" s="110"/>
      <c r="H325" s="77" t="s">
        <v>194</v>
      </c>
      <c r="I325" s="139">
        <v>243953.71</v>
      </c>
      <c r="J325" s="123">
        <f t="shared" ref="J325:J331" si="117">+I325*19%</f>
        <v>46351.204899999997</v>
      </c>
      <c r="K325" s="123">
        <f t="shared" si="115"/>
        <v>194</v>
      </c>
      <c r="M325" s="119"/>
    </row>
    <row r="326" spans="1:13" ht="28.15" customHeight="1">
      <c r="A326" s="170">
        <f>+'Fuel Oil'!A763</f>
        <v>43854</v>
      </c>
      <c r="B326" s="170">
        <f>+'Fuel Oil'!B763</f>
        <v>43857</v>
      </c>
      <c r="C326" s="77" t="s">
        <v>220</v>
      </c>
      <c r="D326" s="126">
        <v>227562.8</v>
      </c>
      <c r="E326" s="123">
        <f t="shared" si="116"/>
        <v>43236.932000000001</v>
      </c>
      <c r="F326" s="123">
        <f t="shared" si="95"/>
        <v>194</v>
      </c>
      <c r="G326" s="110"/>
      <c r="H326" s="77" t="s">
        <v>194</v>
      </c>
      <c r="I326" s="139">
        <v>240954.44</v>
      </c>
      <c r="J326" s="123">
        <f t="shared" si="117"/>
        <v>45781.3436</v>
      </c>
      <c r="K326" s="123">
        <f t="shared" si="115"/>
        <v>194</v>
      </c>
      <c r="M326" s="119"/>
    </row>
    <row r="327" spans="1:13" ht="28.15" customHeight="1">
      <c r="A327" s="170">
        <f>+'Fuel Oil'!A764</f>
        <v>43858</v>
      </c>
      <c r="B327" s="170">
        <f>+'Fuel Oil'!B764</f>
        <v>43860</v>
      </c>
      <c r="C327" s="77" t="s">
        <v>220</v>
      </c>
      <c r="D327" s="126">
        <v>218466.61</v>
      </c>
      <c r="E327" s="123">
        <f t="shared" si="116"/>
        <v>41508.655899999998</v>
      </c>
      <c r="F327" s="123">
        <f t="shared" si="95"/>
        <v>194</v>
      </c>
      <c r="G327" s="110"/>
      <c r="H327" s="77" t="s">
        <v>194</v>
      </c>
      <c r="I327" s="139">
        <v>231881.65</v>
      </c>
      <c r="J327" s="123">
        <f t="shared" si="117"/>
        <v>44057.513500000001</v>
      </c>
      <c r="K327" s="123">
        <f t="shared" si="115"/>
        <v>194</v>
      </c>
      <c r="M327" s="119"/>
    </row>
    <row r="328" spans="1:13" ht="28.15" customHeight="1">
      <c r="A328" s="170">
        <f>+'Fuel Oil'!A765</f>
        <v>43861</v>
      </c>
      <c r="B328" s="170">
        <f>+'Fuel Oil'!B765</f>
        <v>43861</v>
      </c>
      <c r="C328" s="77" t="s">
        <v>220</v>
      </c>
      <c r="D328" s="126">
        <v>216280.29</v>
      </c>
      <c r="E328" s="123">
        <f t="shared" si="116"/>
        <v>41093.255100000002</v>
      </c>
      <c r="F328" s="123">
        <f t="shared" si="95"/>
        <v>194</v>
      </c>
      <c r="G328" s="110"/>
      <c r="H328" s="77" t="s">
        <v>194</v>
      </c>
      <c r="I328" s="139">
        <v>229850.69</v>
      </c>
      <c r="J328" s="123">
        <f t="shared" si="117"/>
        <v>43671.631099999999</v>
      </c>
      <c r="K328" s="123">
        <f t="shared" si="115"/>
        <v>194</v>
      </c>
      <c r="M328" s="119"/>
    </row>
    <row r="329" spans="1:13" ht="28.15" customHeight="1">
      <c r="A329" s="170">
        <f>+'Fuel Oil'!A766</f>
        <v>43862</v>
      </c>
      <c r="B329" s="170">
        <f>+'Fuel Oil'!B766</f>
        <v>43864</v>
      </c>
      <c r="C329" s="77" t="s">
        <v>220</v>
      </c>
      <c r="D329" s="126">
        <v>216280.29</v>
      </c>
      <c r="E329" s="123">
        <f t="shared" si="116"/>
        <v>41093.255100000002</v>
      </c>
      <c r="F329" s="122">
        <v>203</v>
      </c>
      <c r="G329" s="110"/>
      <c r="H329" s="77" t="s">
        <v>194</v>
      </c>
      <c r="I329" s="139">
        <v>229850.69</v>
      </c>
      <c r="J329" s="123">
        <f t="shared" si="117"/>
        <v>43671.631099999999</v>
      </c>
      <c r="K329" s="122">
        <f t="shared" si="115"/>
        <v>203</v>
      </c>
      <c r="M329" s="119"/>
    </row>
    <row r="330" spans="1:13" ht="28.15" customHeight="1">
      <c r="A330" s="170">
        <f>+'Fuel Oil'!A767</f>
        <v>43865</v>
      </c>
      <c r="B330" s="170">
        <f>+'Fuel Oil'!B767</f>
        <v>43867</v>
      </c>
      <c r="C330" s="77" t="s">
        <v>220</v>
      </c>
      <c r="D330" s="126">
        <v>206606.96</v>
      </c>
      <c r="E330" s="123">
        <f t="shared" si="116"/>
        <v>39255.322399999997</v>
      </c>
      <c r="F330" s="122">
        <v>203</v>
      </c>
      <c r="G330" s="110"/>
      <c r="H330" s="77" t="s">
        <v>194</v>
      </c>
      <c r="I330" s="139">
        <v>220252.76</v>
      </c>
      <c r="J330" s="123">
        <f t="shared" si="117"/>
        <v>41848.024400000002</v>
      </c>
      <c r="K330" s="122">
        <f t="shared" ref="K330:K335" si="118">+F330</f>
        <v>203</v>
      </c>
      <c r="M330" s="119"/>
    </row>
    <row r="331" spans="1:13" ht="28.15" customHeight="1">
      <c r="A331" s="170">
        <f>+'Fuel Oil'!A768</f>
        <v>43868</v>
      </c>
      <c r="B331" s="170">
        <f>+'Fuel Oil'!B768</f>
        <v>43871</v>
      </c>
      <c r="C331" s="77" t="s">
        <v>220</v>
      </c>
      <c r="D331" s="126">
        <v>206433.57</v>
      </c>
      <c r="E331" s="123">
        <f t="shared" si="116"/>
        <v>39222.378300000004</v>
      </c>
      <c r="F331" s="122">
        <v>203</v>
      </c>
      <c r="G331" s="110"/>
      <c r="H331" s="77" t="s">
        <v>194</v>
      </c>
      <c r="I331" s="139">
        <v>219909.05</v>
      </c>
      <c r="J331" s="123">
        <f t="shared" si="117"/>
        <v>41782.719499999999</v>
      </c>
      <c r="K331" s="122">
        <f t="shared" si="118"/>
        <v>203</v>
      </c>
      <c r="M331" s="119"/>
    </row>
    <row r="332" spans="1:13" ht="28.15" customHeight="1">
      <c r="A332" s="170">
        <f>+'Fuel Oil'!A769</f>
        <v>43872</v>
      </c>
      <c r="B332" s="170">
        <f>+'Fuel Oil'!B769</f>
        <v>43874</v>
      </c>
      <c r="C332" s="77" t="s">
        <v>220</v>
      </c>
      <c r="D332" s="126">
        <v>206721.4</v>
      </c>
      <c r="E332" s="123">
        <f t="shared" ref="E332:E338" si="119">+D332*19%</f>
        <v>39277.065999999999</v>
      </c>
      <c r="F332" s="122">
        <v>203</v>
      </c>
      <c r="G332" s="110"/>
      <c r="H332" s="77" t="s">
        <v>194</v>
      </c>
      <c r="I332" s="139">
        <v>220235.12</v>
      </c>
      <c r="J332" s="123">
        <f t="shared" ref="J332:J338" si="120">+I332*19%</f>
        <v>41844.6728</v>
      </c>
      <c r="K332" s="122">
        <f t="shared" si="118"/>
        <v>203</v>
      </c>
      <c r="M332" s="119"/>
    </row>
    <row r="333" spans="1:13" ht="28.15" customHeight="1">
      <c r="A333" s="170">
        <f>+'Fuel Oil'!A770</f>
        <v>43875</v>
      </c>
      <c r="B333" s="170">
        <f>+'Fuel Oil'!B770</f>
        <v>43878</v>
      </c>
      <c r="C333" s="77" t="s">
        <v>220</v>
      </c>
      <c r="D333" s="126">
        <v>210760.22</v>
      </c>
      <c r="E333" s="123">
        <f t="shared" si="119"/>
        <v>40044.441800000001</v>
      </c>
      <c r="F333" s="122">
        <v>203</v>
      </c>
      <c r="G333" s="110"/>
      <c r="H333" s="77" t="s">
        <v>194</v>
      </c>
      <c r="I333" s="139">
        <v>224491.78</v>
      </c>
      <c r="J333" s="123">
        <f t="shared" si="120"/>
        <v>42653.438199999997</v>
      </c>
      <c r="K333" s="122">
        <f t="shared" si="118"/>
        <v>203</v>
      </c>
      <c r="M333" s="119"/>
    </row>
    <row r="334" spans="1:13" ht="28.15" customHeight="1">
      <c r="A334" s="170">
        <f>+'Fuel Oil'!A771</f>
        <v>43879</v>
      </c>
      <c r="B334" s="170">
        <f>+'Fuel Oil'!B771</f>
        <v>43881</v>
      </c>
      <c r="C334" s="77" t="s">
        <v>220</v>
      </c>
      <c r="D334" s="126">
        <v>211025.73</v>
      </c>
      <c r="E334" s="123">
        <f t="shared" si="119"/>
        <v>40094.888700000003</v>
      </c>
      <c r="F334" s="122">
        <v>203</v>
      </c>
      <c r="G334" s="110"/>
      <c r="H334" s="77" t="s">
        <v>194</v>
      </c>
      <c r="I334" s="139">
        <v>224566.17</v>
      </c>
      <c r="J334" s="123">
        <f t="shared" si="120"/>
        <v>42667.5723</v>
      </c>
      <c r="K334" s="122">
        <f t="shared" si="118"/>
        <v>203</v>
      </c>
      <c r="M334" s="119"/>
    </row>
    <row r="335" spans="1:13" ht="28.15" customHeight="1">
      <c r="A335" s="170">
        <f>+'Fuel Oil'!A772</f>
        <v>43882</v>
      </c>
      <c r="B335" s="170">
        <f>+'Fuel Oil'!B772</f>
        <v>43885</v>
      </c>
      <c r="C335" s="77" t="s">
        <v>220</v>
      </c>
      <c r="D335" s="126">
        <v>215972.55</v>
      </c>
      <c r="E335" s="123">
        <f t="shared" si="119"/>
        <v>41034.784500000002</v>
      </c>
      <c r="F335" s="122">
        <v>203</v>
      </c>
      <c r="G335" s="110"/>
      <c r="H335" s="77" t="s">
        <v>194</v>
      </c>
      <c r="I335" s="139">
        <v>229613.51</v>
      </c>
      <c r="J335" s="123">
        <f t="shared" si="120"/>
        <v>43626.566900000005</v>
      </c>
      <c r="K335" s="122">
        <f t="shared" si="118"/>
        <v>203</v>
      </c>
      <c r="M335" s="119"/>
    </row>
    <row r="336" spans="1:13" ht="28.15" customHeight="1">
      <c r="A336" s="170">
        <f>+'Fuel Oil'!A773</f>
        <v>43886</v>
      </c>
      <c r="B336" s="170">
        <f>+'Fuel Oil'!B773</f>
        <v>43888</v>
      </c>
      <c r="C336" s="77" t="s">
        <v>220</v>
      </c>
      <c r="D336" s="126">
        <v>213287.13</v>
      </c>
      <c r="E336" s="123">
        <f t="shared" si="119"/>
        <v>40524.554700000001</v>
      </c>
      <c r="F336" s="122">
        <v>203</v>
      </c>
      <c r="G336" s="110"/>
      <c r="H336" s="77" t="s">
        <v>194</v>
      </c>
      <c r="I336" s="139">
        <v>226901.13</v>
      </c>
      <c r="J336" s="123">
        <f t="shared" si="120"/>
        <v>43111.214700000004</v>
      </c>
      <c r="K336" s="122">
        <f t="shared" ref="K336:K341" si="121">+F336</f>
        <v>203</v>
      </c>
      <c r="M336" s="119"/>
    </row>
    <row r="337" spans="1:13" ht="28.15" customHeight="1">
      <c r="A337" s="170">
        <f>+'Fuel Oil'!A774</f>
        <v>43889</v>
      </c>
      <c r="B337" s="170">
        <f>+'Fuel Oil'!B774</f>
        <v>43892</v>
      </c>
      <c r="C337" s="77" t="s">
        <v>220</v>
      </c>
      <c r="D337" s="126">
        <v>188955</v>
      </c>
      <c r="E337" s="123">
        <f t="shared" si="119"/>
        <v>35901.449999999997</v>
      </c>
      <c r="F337" s="122">
        <v>203</v>
      </c>
      <c r="G337" s="110"/>
      <c r="H337" s="77" t="s">
        <v>194</v>
      </c>
      <c r="I337" s="139">
        <v>202655.88</v>
      </c>
      <c r="J337" s="123">
        <f t="shared" si="120"/>
        <v>38504.617200000001</v>
      </c>
      <c r="K337" s="122">
        <f t="shared" si="121"/>
        <v>203</v>
      </c>
      <c r="M337" s="119"/>
    </row>
    <row r="338" spans="1:13" ht="28.15" customHeight="1">
      <c r="A338" s="170">
        <f>+'Fuel Oil'!A775</f>
        <v>43893</v>
      </c>
      <c r="B338" s="170">
        <f>+'Fuel Oil'!B775</f>
        <v>43895</v>
      </c>
      <c r="C338" s="77" t="s">
        <v>220</v>
      </c>
      <c r="D338" s="126">
        <v>190511.83</v>
      </c>
      <c r="E338" s="123">
        <f t="shared" si="119"/>
        <v>36197.2477</v>
      </c>
      <c r="F338" s="122">
        <v>203</v>
      </c>
      <c r="G338" s="110"/>
      <c r="H338" s="77" t="s">
        <v>194</v>
      </c>
      <c r="I338" s="139">
        <v>204540.27</v>
      </c>
      <c r="J338" s="123">
        <f t="shared" si="120"/>
        <v>38862.651299999998</v>
      </c>
      <c r="K338" s="122">
        <f t="shared" si="121"/>
        <v>203</v>
      </c>
      <c r="M338" s="119"/>
    </row>
    <row r="339" spans="1:13" ht="28.15" customHeight="1">
      <c r="A339" s="170">
        <f>+'Fuel Oil'!A776</f>
        <v>43896</v>
      </c>
      <c r="B339" s="170">
        <f>+'Fuel Oil'!B776</f>
        <v>43899</v>
      </c>
      <c r="C339" s="77" t="s">
        <v>220</v>
      </c>
      <c r="D339" s="126">
        <v>195824.51</v>
      </c>
      <c r="E339" s="123">
        <f t="shared" ref="E339:E345" si="122">+D339*19%</f>
        <v>37206.656900000002</v>
      </c>
      <c r="F339" s="122">
        <v>203</v>
      </c>
      <c r="G339" s="110"/>
      <c r="H339" s="77" t="s">
        <v>194</v>
      </c>
      <c r="I339" s="139">
        <v>209646.75</v>
      </c>
      <c r="J339" s="123">
        <f t="shared" ref="J339:J345" si="123">+I339*19%</f>
        <v>39832.8825</v>
      </c>
      <c r="K339" s="122">
        <f t="shared" si="121"/>
        <v>203</v>
      </c>
      <c r="M339" s="140"/>
    </row>
    <row r="340" spans="1:13" ht="28.15" customHeight="1">
      <c r="A340" s="170">
        <f t="shared" ref="A340:A346" si="124">+B339+1</f>
        <v>43900</v>
      </c>
      <c r="B340" s="170">
        <f>+A340+2</f>
        <v>43902</v>
      </c>
      <c r="C340" s="77" t="s">
        <v>220</v>
      </c>
      <c r="D340" s="126">
        <v>176608</v>
      </c>
      <c r="E340" s="123">
        <f t="shared" si="122"/>
        <v>33555.519999999997</v>
      </c>
      <c r="F340" s="122">
        <v>203</v>
      </c>
      <c r="G340" s="110"/>
      <c r="H340" s="77" t="s">
        <v>194</v>
      </c>
      <c r="I340" s="139">
        <v>190697.64</v>
      </c>
      <c r="J340" s="123">
        <f t="shared" si="123"/>
        <v>36232.551600000006</v>
      </c>
      <c r="K340" s="122">
        <f t="shared" si="121"/>
        <v>203</v>
      </c>
      <c r="M340" s="140"/>
    </row>
    <row r="341" spans="1:13" ht="28.15" customHeight="1">
      <c r="A341" s="170">
        <f t="shared" si="124"/>
        <v>43903</v>
      </c>
      <c r="B341" s="170">
        <f>+A341+3</f>
        <v>43906</v>
      </c>
      <c r="C341" s="77" t="s">
        <v>220</v>
      </c>
      <c r="D341" s="126">
        <v>164186.12</v>
      </c>
      <c r="E341" s="123">
        <f t="shared" si="122"/>
        <v>31195.362799999999</v>
      </c>
      <c r="F341" s="122">
        <v>203</v>
      </c>
      <c r="G341" s="110"/>
      <c r="H341" s="77" t="s">
        <v>194</v>
      </c>
      <c r="I341" s="139">
        <v>179307.68</v>
      </c>
      <c r="J341" s="123">
        <f t="shared" si="123"/>
        <v>34068.459199999998</v>
      </c>
      <c r="K341" s="122">
        <f t="shared" si="121"/>
        <v>203</v>
      </c>
      <c r="M341" s="140"/>
    </row>
    <row r="342" spans="1:13" ht="28.15" customHeight="1">
      <c r="A342" s="170">
        <f t="shared" si="124"/>
        <v>43907</v>
      </c>
      <c r="B342" s="170">
        <f>+A342+2</f>
        <v>43909</v>
      </c>
      <c r="C342" s="77" t="s">
        <v>220</v>
      </c>
      <c r="D342" s="126">
        <v>156063.88</v>
      </c>
      <c r="E342" s="123">
        <f t="shared" si="122"/>
        <v>29652.137200000001</v>
      </c>
      <c r="F342" s="122">
        <v>203</v>
      </c>
      <c r="G342" s="110"/>
      <c r="H342" s="77" t="s">
        <v>194</v>
      </c>
      <c r="I342" s="139">
        <v>172202.52</v>
      </c>
      <c r="J342" s="123">
        <f t="shared" si="123"/>
        <v>32718.478799999997</v>
      </c>
      <c r="K342" s="122">
        <f t="shared" ref="K342:K347" si="125">+F342</f>
        <v>203</v>
      </c>
      <c r="M342" s="140"/>
    </row>
    <row r="343" spans="1:13" ht="28.15" customHeight="1">
      <c r="A343" s="170">
        <f t="shared" si="124"/>
        <v>43910</v>
      </c>
      <c r="B343" s="170">
        <f>+A343+4</f>
        <v>43914</v>
      </c>
      <c r="C343" s="77" t="s">
        <v>220</v>
      </c>
      <c r="D343" s="126">
        <v>115133.78</v>
      </c>
      <c r="E343" s="123">
        <f t="shared" si="122"/>
        <v>21875.4182</v>
      </c>
      <c r="F343" s="122">
        <v>203</v>
      </c>
      <c r="G343" s="110"/>
      <c r="H343" s="77" t="s">
        <v>194</v>
      </c>
      <c r="I343" s="139">
        <v>131311.98000000001</v>
      </c>
      <c r="J343" s="123">
        <f t="shared" si="123"/>
        <v>24949.276200000004</v>
      </c>
      <c r="K343" s="122">
        <f t="shared" si="125"/>
        <v>203</v>
      </c>
      <c r="M343" s="140"/>
    </row>
    <row r="344" spans="1:13" ht="28.15" customHeight="1">
      <c r="A344" s="170">
        <f t="shared" si="124"/>
        <v>43915</v>
      </c>
      <c r="B344" s="170">
        <f>+A344+1</f>
        <v>43916</v>
      </c>
      <c r="C344" s="77" t="s">
        <v>220</v>
      </c>
      <c r="D344" s="126">
        <v>137167.44</v>
      </c>
      <c r="E344" s="123">
        <f t="shared" si="122"/>
        <v>26061.813600000001</v>
      </c>
      <c r="F344" s="122">
        <v>203</v>
      </c>
      <c r="G344" s="110"/>
      <c r="H344" s="77" t="s">
        <v>194</v>
      </c>
      <c r="I344" s="139">
        <v>153487.28</v>
      </c>
      <c r="J344" s="123">
        <f t="shared" si="123"/>
        <v>29162.583200000001</v>
      </c>
      <c r="K344" s="122">
        <f t="shared" si="125"/>
        <v>203</v>
      </c>
      <c r="M344" s="140"/>
    </row>
    <row r="345" spans="1:13" ht="28.15" customHeight="1">
      <c r="A345" s="170">
        <f t="shared" si="124"/>
        <v>43917</v>
      </c>
      <c r="B345" s="170">
        <f>+A345+3</f>
        <v>43920</v>
      </c>
      <c r="C345" s="77" t="s">
        <v>220</v>
      </c>
      <c r="D345" s="126">
        <v>150522.57999999999</v>
      </c>
      <c r="E345" s="123">
        <f t="shared" si="122"/>
        <v>28599.290199999999</v>
      </c>
      <c r="F345" s="122">
        <v>203</v>
      </c>
      <c r="G345" s="110"/>
      <c r="H345" s="77" t="s">
        <v>194</v>
      </c>
      <c r="I345" s="139">
        <v>166942.18</v>
      </c>
      <c r="J345" s="123">
        <f t="shared" si="123"/>
        <v>31719.014199999998</v>
      </c>
      <c r="K345" s="122">
        <f t="shared" si="125"/>
        <v>203</v>
      </c>
      <c r="M345" s="140"/>
    </row>
    <row r="346" spans="1:13" ht="28.15" customHeight="1">
      <c r="A346" s="170">
        <f t="shared" si="124"/>
        <v>43921</v>
      </c>
      <c r="B346" s="170">
        <v>43921</v>
      </c>
      <c r="C346" s="77" t="s">
        <v>220</v>
      </c>
      <c r="D346" s="126">
        <v>139642.26999999999</v>
      </c>
      <c r="E346" s="123">
        <f t="shared" ref="E346:E352" si="126">+D346*19%</f>
        <v>26532.031299999999</v>
      </c>
      <c r="F346" s="122">
        <v>203</v>
      </c>
      <c r="G346" s="110"/>
      <c r="H346" s="77" t="s">
        <v>194</v>
      </c>
      <c r="I346" s="139">
        <v>155625.59</v>
      </c>
      <c r="J346" s="123">
        <f t="shared" ref="J346:J352" si="127">+I346*19%</f>
        <v>29568.862099999998</v>
      </c>
      <c r="K346" s="122">
        <f t="shared" si="125"/>
        <v>203</v>
      </c>
      <c r="M346" s="140"/>
    </row>
    <row r="347" spans="1:13" ht="28.15" customHeight="1">
      <c r="A347" s="170">
        <f t="shared" ref="A347:A352" si="128">+B346+1</f>
        <v>43922</v>
      </c>
      <c r="B347" s="170">
        <f>+A347+1</f>
        <v>43923</v>
      </c>
      <c r="C347" s="77" t="s">
        <v>220</v>
      </c>
      <c r="D347" s="126">
        <v>131401.51</v>
      </c>
      <c r="E347" s="123">
        <f t="shared" si="126"/>
        <v>24966.286900000003</v>
      </c>
      <c r="F347" s="122">
        <v>203</v>
      </c>
      <c r="G347" s="110"/>
      <c r="H347" s="77" t="s">
        <v>194</v>
      </c>
      <c r="I347" s="139">
        <v>147572.71</v>
      </c>
      <c r="J347" s="123">
        <f t="shared" si="127"/>
        <v>28038.814899999998</v>
      </c>
      <c r="K347" s="122">
        <f t="shared" si="125"/>
        <v>203</v>
      </c>
      <c r="M347" s="140"/>
    </row>
    <row r="348" spans="1:13" ht="28.15" customHeight="1">
      <c r="A348" s="170">
        <f t="shared" si="128"/>
        <v>43924</v>
      </c>
      <c r="B348" s="170">
        <f>+A348+3</f>
        <v>43927</v>
      </c>
      <c r="C348" s="77" t="s">
        <v>220</v>
      </c>
      <c r="D348" s="126">
        <v>115946.06</v>
      </c>
      <c r="E348" s="123">
        <f t="shared" si="126"/>
        <v>22029.751400000001</v>
      </c>
      <c r="F348" s="122">
        <v>203</v>
      </c>
      <c r="G348" s="110"/>
      <c r="H348" s="77" t="s">
        <v>194</v>
      </c>
      <c r="I348" s="139">
        <v>132164.22</v>
      </c>
      <c r="J348" s="123">
        <f t="shared" si="127"/>
        <v>25111.201799999999</v>
      </c>
      <c r="K348" s="122">
        <f t="shared" ref="K348:K353" si="129">+F348</f>
        <v>203</v>
      </c>
      <c r="M348" s="140"/>
    </row>
    <row r="349" spans="1:13" ht="28.15" customHeight="1">
      <c r="A349" s="170">
        <f t="shared" si="128"/>
        <v>43928</v>
      </c>
      <c r="B349" s="170">
        <v>43929</v>
      </c>
      <c r="C349" s="77" t="s">
        <v>220</v>
      </c>
      <c r="D349" s="126">
        <v>138166.82999999999</v>
      </c>
      <c r="E349" s="123">
        <f t="shared" si="126"/>
        <v>26251.697699999997</v>
      </c>
      <c r="F349" s="122">
        <v>203</v>
      </c>
      <c r="G349" s="110"/>
      <c r="H349" s="77" t="s">
        <v>194</v>
      </c>
      <c r="I349" s="139">
        <v>154428.82999999999</v>
      </c>
      <c r="J349" s="123">
        <f t="shared" si="127"/>
        <v>29341.477699999999</v>
      </c>
      <c r="K349" s="122">
        <f t="shared" si="129"/>
        <v>203</v>
      </c>
      <c r="M349" s="140"/>
    </row>
    <row r="350" spans="1:13" ht="28.15" customHeight="1">
      <c r="A350" s="170">
        <f t="shared" si="128"/>
        <v>43930</v>
      </c>
      <c r="B350" s="170">
        <v>43934</v>
      </c>
      <c r="C350" s="77" t="s">
        <v>220</v>
      </c>
      <c r="D350" s="126">
        <v>121738.43</v>
      </c>
      <c r="E350" s="123">
        <f t="shared" si="126"/>
        <v>23130.3017</v>
      </c>
      <c r="F350" s="122">
        <v>203</v>
      </c>
      <c r="G350" s="110"/>
      <c r="H350" s="77" t="s">
        <v>194</v>
      </c>
      <c r="I350" s="139">
        <v>137651.95000000001</v>
      </c>
      <c r="J350" s="123">
        <f t="shared" si="127"/>
        <v>26153.870500000001</v>
      </c>
      <c r="K350" s="122">
        <f t="shared" si="129"/>
        <v>203</v>
      </c>
      <c r="M350" s="140"/>
    </row>
    <row r="351" spans="1:13" ht="28.15" customHeight="1">
      <c r="A351" s="170">
        <f t="shared" si="128"/>
        <v>43935</v>
      </c>
      <c r="B351" s="170">
        <v>43937</v>
      </c>
      <c r="C351" s="77" t="s">
        <v>220</v>
      </c>
      <c r="D351" s="126">
        <v>105484.37</v>
      </c>
      <c r="E351" s="123">
        <f t="shared" si="126"/>
        <v>20042.030299999999</v>
      </c>
      <c r="F351" s="122">
        <v>203</v>
      </c>
      <c r="G351" s="110"/>
      <c r="H351" s="77" t="s">
        <v>194</v>
      </c>
      <c r="I351" s="139">
        <v>121031.53</v>
      </c>
      <c r="J351" s="123">
        <f t="shared" si="127"/>
        <v>22995.990699999998</v>
      </c>
      <c r="K351" s="122">
        <f t="shared" si="129"/>
        <v>203</v>
      </c>
      <c r="M351" s="119"/>
    </row>
    <row r="352" spans="1:13" ht="28.15" customHeight="1">
      <c r="A352" s="170">
        <f t="shared" si="128"/>
        <v>43938</v>
      </c>
      <c r="B352" s="170">
        <v>43941</v>
      </c>
      <c r="C352" s="77" t="s">
        <v>220</v>
      </c>
      <c r="D352" s="126">
        <v>97611.17</v>
      </c>
      <c r="E352" s="123">
        <f t="shared" si="126"/>
        <v>18546.122299999999</v>
      </c>
      <c r="F352" s="122">
        <v>203</v>
      </c>
      <c r="G352" s="110"/>
      <c r="H352" s="77" t="s">
        <v>194</v>
      </c>
      <c r="I352" s="139">
        <v>113044.01</v>
      </c>
      <c r="J352" s="123">
        <f t="shared" si="127"/>
        <v>21478.3619</v>
      </c>
      <c r="K352" s="122">
        <f t="shared" si="129"/>
        <v>203</v>
      </c>
      <c r="M352" s="119"/>
    </row>
    <row r="353" spans="1:13" ht="28.15" customHeight="1">
      <c r="A353" s="170">
        <f t="shared" ref="A353:A359" si="130">+B352+1</f>
        <v>43942</v>
      </c>
      <c r="B353" s="170">
        <f>+A353+2</f>
        <v>43944</v>
      </c>
      <c r="C353" s="77" t="s">
        <v>220</v>
      </c>
      <c r="D353" s="126">
        <v>108862.44</v>
      </c>
      <c r="E353" s="123">
        <f t="shared" ref="E353:E359" si="131">+D353*19%</f>
        <v>20683.863600000001</v>
      </c>
      <c r="F353" s="122">
        <v>203</v>
      </c>
      <c r="G353" s="110"/>
      <c r="H353" s="77" t="s">
        <v>194</v>
      </c>
      <c r="I353" s="139">
        <v>124634.12</v>
      </c>
      <c r="J353" s="123">
        <f t="shared" ref="J353:J359" si="132">+I353*19%</f>
        <v>23680.482799999998</v>
      </c>
      <c r="K353" s="122">
        <f t="shared" si="129"/>
        <v>203</v>
      </c>
      <c r="M353" s="119"/>
    </row>
    <row r="354" spans="1:13" ht="28.15" customHeight="1">
      <c r="A354" s="170">
        <f t="shared" si="130"/>
        <v>43945</v>
      </c>
      <c r="B354" s="170">
        <f>+A354+3</f>
        <v>43948</v>
      </c>
      <c r="C354" s="77" t="s">
        <v>220</v>
      </c>
      <c r="D354" s="126">
        <v>74695.960000000006</v>
      </c>
      <c r="E354" s="123">
        <f t="shared" si="131"/>
        <v>14192.232400000001</v>
      </c>
      <c r="F354" s="122">
        <v>203</v>
      </c>
      <c r="G354" s="110"/>
      <c r="H354" s="77" t="s">
        <v>194</v>
      </c>
      <c r="I354" s="139">
        <v>90876</v>
      </c>
      <c r="J354" s="123">
        <f t="shared" si="132"/>
        <v>17266.439999999999</v>
      </c>
      <c r="K354" s="122">
        <f t="shared" ref="K354:K359" si="133">+F354</f>
        <v>203</v>
      </c>
      <c r="M354" s="119"/>
    </row>
    <row r="355" spans="1:13" ht="28.15" customHeight="1">
      <c r="A355" s="170">
        <f t="shared" si="130"/>
        <v>43949</v>
      </c>
      <c r="B355" s="170">
        <f>+A355+2</f>
        <v>43951</v>
      </c>
      <c r="C355" s="77" t="s">
        <v>220</v>
      </c>
      <c r="D355" s="126">
        <v>64828.01</v>
      </c>
      <c r="E355" s="123">
        <f t="shared" si="131"/>
        <v>12317.321900000001</v>
      </c>
      <c r="F355" s="122">
        <v>203</v>
      </c>
      <c r="G355" s="110"/>
      <c r="H355" s="77" t="s">
        <v>194</v>
      </c>
      <c r="I355" s="139">
        <v>80911.77</v>
      </c>
      <c r="J355" s="123">
        <f t="shared" si="132"/>
        <v>15373.2363</v>
      </c>
      <c r="K355" s="122">
        <f t="shared" si="133"/>
        <v>203</v>
      </c>
      <c r="M355" s="119"/>
    </row>
    <row r="356" spans="1:13" ht="28.15" customHeight="1">
      <c r="A356" s="170">
        <f t="shared" si="130"/>
        <v>43952</v>
      </c>
      <c r="B356" s="170">
        <v>43955</v>
      </c>
      <c r="C356" s="77" t="s">
        <v>220</v>
      </c>
      <c r="D356" s="126">
        <v>74018.259999999995</v>
      </c>
      <c r="E356" s="123">
        <f t="shared" si="131"/>
        <v>14063.4694</v>
      </c>
      <c r="F356" s="122">
        <v>203</v>
      </c>
      <c r="G356" s="110"/>
      <c r="H356" s="77" t="s">
        <v>194</v>
      </c>
      <c r="I356" s="139">
        <v>90202.42</v>
      </c>
      <c r="J356" s="123">
        <f t="shared" si="132"/>
        <v>17138.459800000001</v>
      </c>
      <c r="K356" s="122">
        <f t="shared" si="133"/>
        <v>203</v>
      </c>
      <c r="M356" s="119"/>
    </row>
    <row r="357" spans="1:13" ht="28.15" customHeight="1">
      <c r="A357" s="170">
        <f t="shared" si="130"/>
        <v>43956</v>
      </c>
      <c r="B357" s="170">
        <v>43958</v>
      </c>
      <c r="C357" s="77" t="s">
        <v>220</v>
      </c>
      <c r="D357" s="126">
        <v>79229.36</v>
      </c>
      <c r="E357" s="123">
        <f t="shared" si="131"/>
        <v>15053.5784</v>
      </c>
      <c r="F357" s="122">
        <v>203</v>
      </c>
      <c r="G357" s="110"/>
      <c r="H357" s="77" t="s">
        <v>194</v>
      </c>
      <c r="I357" s="139">
        <v>94960.24</v>
      </c>
      <c r="J357" s="123">
        <f t="shared" si="132"/>
        <v>18042.445600000003</v>
      </c>
      <c r="K357" s="122">
        <f t="shared" si="133"/>
        <v>203</v>
      </c>
      <c r="M357" s="119"/>
    </row>
    <row r="358" spans="1:13" ht="28.15" customHeight="1">
      <c r="A358" s="170">
        <f t="shared" si="130"/>
        <v>43959</v>
      </c>
      <c r="B358" s="170">
        <v>43962</v>
      </c>
      <c r="C358" s="77" t="s">
        <v>220</v>
      </c>
      <c r="D358" s="126">
        <v>82047.009999999995</v>
      </c>
      <c r="E358" s="123">
        <f t="shared" si="131"/>
        <v>15588.9319</v>
      </c>
      <c r="F358" s="122">
        <v>203</v>
      </c>
      <c r="G358" s="110"/>
      <c r="H358" s="77" t="s">
        <v>194</v>
      </c>
      <c r="I358" s="139">
        <v>97751.29</v>
      </c>
      <c r="J358" s="123">
        <f t="shared" si="132"/>
        <v>18572.7451</v>
      </c>
      <c r="K358" s="122">
        <f t="shared" si="133"/>
        <v>203</v>
      </c>
      <c r="M358" s="119"/>
    </row>
    <row r="359" spans="1:13" ht="28.15" customHeight="1">
      <c r="A359" s="170">
        <f t="shared" si="130"/>
        <v>43963</v>
      </c>
      <c r="B359" s="170">
        <v>43965</v>
      </c>
      <c r="C359" s="77" t="s">
        <v>220</v>
      </c>
      <c r="D359" s="126">
        <v>94838.86</v>
      </c>
      <c r="E359" s="123">
        <f t="shared" si="131"/>
        <v>18019.383399999999</v>
      </c>
      <c r="F359" s="122">
        <v>203</v>
      </c>
      <c r="G359" s="110"/>
      <c r="H359" s="77" t="s">
        <v>194</v>
      </c>
      <c r="I359" s="139">
        <v>110537.02</v>
      </c>
      <c r="J359" s="123">
        <f t="shared" si="132"/>
        <v>21002.033800000001</v>
      </c>
      <c r="K359" s="122">
        <f t="shared" si="133"/>
        <v>203</v>
      </c>
      <c r="M359" s="119"/>
    </row>
    <row r="360" spans="1:13" ht="28.15" customHeight="1">
      <c r="A360" s="170">
        <f>+B359+1</f>
        <v>43966</v>
      </c>
      <c r="B360" s="170">
        <v>43969</v>
      </c>
      <c r="C360" s="77" t="s">
        <v>220</v>
      </c>
      <c r="D360" s="126">
        <v>96153.64</v>
      </c>
      <c r="E360" s="123">
        <f t="shared" ref="E360:E366" si="134">+D360*19%</f>
        <v>18269.191599999998</v>
      </c>
      <c r="F360" s="122">
        <v>203</v>
      </c>
      <c r="G360" s="110"/>
      <c r="H360" s="77" t="s">
        <v>194</v>
      </c>
      <c r="I360" s="139">
        <v>111675.56</v>
      </c>
      <c r="J360" s="123">
        <f t="shared" ref="J360:J366" si="135">+I360*19%</f>
        <v>21218.356400000001</v>
      </c>
      <c r="K360" s="122">
        <f t="shared" ref="K360:K365" si="136">+F360</f>
        <v>203</v>
      </c>
      <c r="M360" s="119"/>
    </row>
    <row r="361" spans="1:13" ht="28.15" customHeight="1">
      <c r="A361" s="170">
        <f>+B360+1</f>
        <v>43970</v>
      </c>
      <c r="B361" s="170">
        <v>43972</v>
      </c>
      <c r="C361" s="77" t="s">
        <v>220</v>
      </c>
      <c r="D361" s="126">
        <v>116309</v>
      </c>
      <c r="E361" s="123">
        <f t="shared" si="134"/>
        <v>22098.71</v>
      </c>
      <c r="F361" s="122">
        <v>203</v>
      </c>
      <c r="G361" s="110"/>
      <c r="H361" s="77" t="s">
        <v>194</v>
      </c>
      <c r="I361" s="139">
        <v>132100.16</v>
      </c>
      <c r="J361" s="123">
        <f t="shared" si="135"/>
        <v>25099.0304</v>
      </c>
      <c r="K361" s="122">
        <f t="shared" si="136"/>
        <v>203</v>
      </c>
      <c r="M361" s="119"/>
    </row>
    <row r="362" spans="1:13" ht="28.15" customHeight="1">
      <c r="A362" s="170">
        <f>+B361+1</f>
        <v>43973</v>
      </c>
      <c r="B362" s="170">
        <v>43977</v>
      </c>
      <c r="C362" s="77" t="s">
        <v>220</v>
      </c>
      <c r="D362" s="126">
        <v>127961.84</v>
      </c>
      <c r="E362" s="123">
        <f t="shared" si="134"/>
        <v>24312.749599999999</v>
      </c>
      <c r="F362" s="122">
        <v>203</v>
      </c>
      <c r="G362" s="110"/>
      <c r="H362" s="77" t="s">
        <v>194</v>
      </c>
      <c r="I362" s="139">
        <v>143259.04</v>
      </c>
      <c r="J362" s="123">
        <f t="shared" si="135"/>
        <v>27219.217600000004</v>
      </c>
      <c r="K362" s="122">
        <f t="shared" si="136"/>
        <v>203</v>
      </c>
      <c r="M362" s="119"/>
    </row>
    <row r="363" spans="1:13" ht="28.15" customHeight="1">
      <c r="A363" s="170">
        <v>43978</v>
      </c>
      <c r="B363" s="170">
        <v>43979</v>
      </c>
      <c r="C363" s="77" t="s">
        <v>220</v>
      </c>
      <c r="D363" s="126">
        <v>130123.31</v>
      </c>
      <c r="E363" s="123">
        <f t="shared" si="134"/>
        <v>24723.428899999999</v>
      </c>
      <c r="F363" s="122">
        <v>203</v>
      </c>
      <c r="G363" s="110"/>
      <c r="H363" s="77" t="s">
        <v>194</v>
      </c>
      <c r="I363" s="139">
        <v>145220.31</v>
      </c>
      <c r="J363" s="123">
        <f t="shared" si="135"/>
        <v>27591.858899999999</v>
      </c>
      <c r="K363" s="122">
        <f t="shared" si="136"/>
        <v>203</v>
      </c>
      <c r="M363" s="119"/>
    </row>
    <row r="364" spans="1:13" ht="28.15" customHeight="1">
      <c r="A364" s="170">
        <f t="shared" ref="A364:A370" si="137">+B363+1</f>
        <v>43980</v>
      </c>
      <c r="B364" s="170">
        <v>43983</v>
      </c>
      <c r="C364" s="77" t="s">
        <v>220</v>
      </c>
      <c r="D364" s="126">
        <v>124939.64</v>
      </c>
      <c r="E364" s="123">
        <f t="shared" si="134"/>
        <v>23738.531599999998</v>
      </c>
      <c r="F364" s="122">
        <v>203</v>
      </c>
      <c r="G364" s="110"/>
      <c r="H364" s="77" t="s">
        <v>194</v>
      </c>
      <c r="I364" s="139">
        <v>139841.88</v>
      </c>
      <c r="J364" s="123">
        <f t="shared" si="135"/>
        <v>26569.957200000001</v>
      </c>
      <c r="K364" s="122">
        <f t="shared" si="136"/>
        <v>203</v>
      </c>
      <c r="M364" s="119"/>
    </row>
    <row r="365" spans="1:13" ht="28.15" customHeight="1">
      <c r="A365" s="170">
        <f t="shared" si="137"/>
        <v>43984</v>
      </c>
      <c r="B365" s="170">
        <f>+A365+2</f>
        <v>43986</v>
      </c>
      <c r="C365" s="77" t="s">
        <v>220</v>
      </c>
      <c r="D365" s="126">
        <v>125915.64</v>
      </c>
      <c r="E365" s="123">
        <f t="shared" si="134"/>
        <v>23923.971600000001</v>
      </c>
      <c r="F365" s="122">
        <v>203</v>
      </c>
      <c r="G365" s="110"/>
      <c r="H365" s="77" t="s">
        <v>194</v>
      </c>
      <c r="I365" s="139">
        <v>140809.32</v>
      </c>
      <c r="J365" s="123">
        <f t="shared" si="135"/>
        <v>26753.770800000002</v>
      </c>
      <c r="K365" s="122">
        <f t="shared" si="136"/>
        <v>203</v>
      </c>
      <c r="M365" s="119"/>
    </row>
    <row r="366" spans="1:13" ht="28.15" customHeight="1">
      <c r="A366" s="170">
        <f t="shared" si="137"/>
        <v>43987</v>
      </c>
      <c r="B366" s="170">
        <f>+A366+3</f>
        <v>43990</v>
      </c>
      <c r="C366" s="77" t="s">
        <v>220</v>
      </c>
      <c r="D366" s="126">
        <v>127774.87</v>
      </c>
      <c r="E366" s="123">
        <f t="shared" si="134"/>
        <v>24277.225299999998</v>
      </c>
      <c r="F366" s="122">
        <v>203</v>
      </c>
      <c r="G366" s="110"/>
      <c r="H366" s="77" t="s">
        <v>194</v>
      </c>
      <c r="I366" s="139">
        <v>142380.54999999999</v>
      </c>
      <c r="J366" s="123">
        <f t="shared" si="135"/>
        <v>27052.304499999998</v>
      </c>
      <c r="K366" s="122">
        <f t="shared" ref="K366:K371" si="138">+F366</f>
        <v>203</v>
      </c>
      <c r="M366" s="119"/>
    </row>
    <row r="367" spans="1:13" ht="28.15" customHeight="1">
      <c r="A367" s="170">
        <f t="shared" si="137"/>
        <v>43991</v>
      </c>
      <c r="B367" s="170">
        <f>+A367+2</f>
        <v>43993</v>
      </c>
      <c r="C367" s="77" t="s">
        <v>220</v>
      </c>
      <c r="D367" s="126">
        <v>138881.04999999999</v>
      </c>
      <c r="E367" s="123">
        <f t="shared" ref="E367:E373" si="139">+D367*19%</f>
        <v>26387.3995</v>
      </c>
      <c r="F367" s="122">
        <v>203</v>
      </c>
      <c r="G367" s="110"/>
      <c r="H367" s="77" t="s">
        <v>194</v>
      </c>
      <c r="I367" s="139">
        <v>153270.93</v>
      </c>
      <c r="J367" s="123">
        <f t="shared" ref="J367:J373" si="140">+I367*19%</f>
        <v>29121.476699999999</v>
      </c>
      <c r="K367" s="122">
        <f t="shared" si="138"/>
        <v>203</v>
      </c>
      <c r="M367" s="119"/>
    </row>
    <row r="368" spans="1:13" ht="28.15" customHeight="1">
      <c r="A368" s="170">
        <f t="shared" si="137"/>
        <v>43994</v>
      </c>
      <c r="B368" s="170">
        <f>+A368+4</f>
        <v>43998</v>
      </c>
      <c r="C368" s="77" t="s">
        <v>220</v>
      </c>
      <c r="D368" s="126">
        <v>144066.87</v>
      </c>
      <c r="E368" s="123">
        <f t="shared" si="139"/>
        <v>27372.705299999998</v>
      </c>
      <c r="F368" s="122">
        <v>203</v>
      </c>
      <c r="G368" s="110"/>
      <c r="H368" s="77" t="s">
        <v>194</v>
      </c>
      <c r="I368" s="139">
        <v>158638.95000000001</v>
      </c>
      <c r="J368" s="123">
        <f t="shared" si="140"/>
        <v>30141.400500000003</v>
      </c>
      <c r="K368" s="122">
        <f t="shared" si="138"/>
        <v>203</v>
      </c>
      <c r="M368" s="119"/>
    </row>
    <row r="369" spans="1:13" ht="28.15" customHeight="1">
      <c r="A369" s="170">
        <f t="shared" si="137"/>
        <v>43999</v>
      </c>
      <c r="B369" s="170">
        <f>+A369+1</f>
        <v>44000</v>
      </c>
      <c r="C369" s="77" t="s">
        <v>220</v>
      </c>
      <c r="D369" s="126">
        <v>147278.14000000001</v>
      </c>
      <c r="E369" s="123">
        <f t="shared" si="139"/>
        <v>27982.846600000004</v>
      </c>
      <c r="F369" s="122">
        <v>203</v>
      </c>
      <c r="G369" s="110"/>
      <c r="H369" s="77" t="s">
        <v>194</v>
      </c>
      <c r="I369" s="139">
        <v>162310.74</v>
      </c>
      <c r="J369" s="123">
        <f t="shared" si="140"/>
        <v>30839.0406</v>
      </c>
      <c r="K369" s="122">
        <f t="shared" si="138"/>
        <v>203</v>
      </c>
      <c r="M369" s="119"/>
    </row>
    <row r="370" spans="1:13" ht="28.15" customHeight="1">
      <c r="A370" s="170">
        <f t="shared" si="137"/>
        <v>44001</v>
      </c>
      <c r="B370" s="170">
        <f>+A370+4</f>
        <v>44005</v>
      </c>
      <c r="C370" s="77" t="s">
        <v>220</v>
      </c>
      <c r="D370" s="126">
        <v>152141.1</v>
      </c>
      <c r="E370" s="123">
        <f t="shared" si="139"/>
        <v>28906.809000000001</v>
      </c>
      <c r="F370" s="122">
        <v>203</v>
      </c>
      <c r="G370" s="110"/>
      <c r="H370" s="77" t="s">
        <v>194</v>
      </c>
      <c r="I370" s="139">
        <v>167108.62</v>
      </c>
      <c r="J370" s="123">
        <f t="shared" si="140"/>
        <v>31750.6378</v>
      </c>
      <c r="K370" s="122">
        <f t="shared" si="138"/>
        <v>203</v>
      </c>
      <c r="M370" s="119"/>
    </row>
    <row r="371" spans="1:13" ht="28.15" customHeight="1">
      <c r="A371" s="170">
        <f t="shared" ref="A371:A377" si="141">+B370+1</f>
        <v>44006</v>
      </c>
      <c r="B371" s="170">
        <f>+A371+1</f>
        <v>44007</v>
      </c>
      <c r="C371" s="77" t="s">
        <v>220</v>
      </c>
      <c r="D371" s="126">
        <v>155961.82999999999</v>
      </c>
      <c r="E371" s="123">
        <f t="shared" si="139"/>
        <v>29632.747699999996</v>
      </c>
      <c r="F371" s="122">
        <v>203</v>
      </c>
      <c r="G371" s="110"/>
      <c r="H371" s="77" t="s">
        <v>194</v>
      </c>
      <c r="I371" s="139">
        <v>170894.91</v>
      </c>
      <c r="J371" s="123">
        <f t="shared" si="140"/>
        <v>32470.032900000002</v>
      </c>
      <c r="K371" s="122">
        <f t="shared" si="138"/>
        <v>203</v>
      </c>
      <c r="M371" s="119"/>
    </row>
    <row r="372" spans="1:13" ht="28.15" customHeight="1">
      <c r="A372" s="170">
        <f t="shared" si="141"/>
        <v>44008</v>
      </c>
      <c r="B372" s="170">
        <f>+A372+4</f>
        <v>44012</v>
      </c>
      <c r="C372" s="77" t="s">
        <v>220</v>
      </c>
      <c r="D372" s="126">
        <v>144256.16</v>
      </c>
      <c r="E372" s="123">
        <f t="shared" si="139"/>
        <v>27408.670400000003</v>
      </c>
      <c r="F372" s="122">
        <v>203</v>
      </c>
      <c r="G372" s="110"/>
      <c r="H372" s="77" t="s">
        <v>194</v>
      </c>
      <c r="I372" s="139">
        <v>159080.4</v>
      </c>
      <c r="J372" s="123">
        <f t="shared" si="140"/>
        <v>30225.275999999998</v>
      </c>
      <c r="K372" s="122">
        <f t="shared" ref="K372:K377" si="142">+F372</f>
        <v>203</v>
      </c>
      <c r="M372" s="119"/>
    </row>
    <row r="373" spans="1:13" ht="28.15" customHeight="1">
      <c r="A373" s="170">
        <f t="shared" si="141"/>
        <v>44013</v>
      </c>
      <c r="B373" s="170">
        <f>+A373+1</f>
        <v>44014</v>
      </c>
      <c r="C373" s="77" t="s">
        <v>220</v>
      </c>
      <c r="D373" s="126">
        <v>151333.72</v>
      </c>
      <c r="E373" s="123">
        <f t="shared" si="139"/>
        <v>28753.406800000001</v>
      </c>
      <c r="F373" s="122">
        <v>203</v>
      </c>
      <c r="G373" s="110"/>
      <c r="H373" s="77" t="s">
        <v>194</v>
      </c>
      <c r="I373" s="126">
        <v>166369.35999999999</v>
      </c>
      <c r="J373" s="123">
        <f t="shared" si="140"/>
        <v>31610.178399999997</v>
      </c>
      <c r="K373" s="122">
        <f t="shared" si="142"/>
        <v>203</v>
      </c>
      <c r="M373" s="119"/>
    </row>
    <row r="374" spans="1:13" ht="28.15" customHeight="1">
      <c r="A374" s="170">
        <f t="shared" si="141"/>
        <v>44015</v>
      </c>
      <c r="B374" s="170">
        <f>+A374+3</f>
        <v>44018</v>
      </c>
      <c r="C374" s="77" t="s">
        <v>220</v>
      </c>
      <c r="D374" s="126">
        <v>154714.41</v>
      </c>
      <c r="E374" s="123">
        <f t="shared" ref="E374:E380" si="143">+D374*19%</f>
        <v>29395.7379</v>
      </c>
      <c r="F374" s="122">
        <v>203</v>
      </c>
      <c r="G374" s="110"/>
      <c r="H374" s="77" t="s">
        <v>194</v>
      </c>
      <c r="I374" s="126">
        <v>169739.53</v>
      </c>
      <c r="J374" s="123">
        <f t="shared" ref="J374:J380" si="144">+I374*19%</f>
        <v>32250.510699999999</v>
      </c>
      <c r="K374" s="122">
        <f t="shared" si="142"/>
        <v>203</v>
      </c>
      <c r="M374" s="119"/>
    </row>
    <row r="375" spans="1:13" ht="28.15" customHeight="1">
      <c r="A375" s="170">
        <f t="shared" si="141"/>
        <v>44019</v>
      </c>
      <c r="B375" s="170">
        <f>+A375+2</f>
        <v>44021</v>
      </c>
      <c r="C375" s="77" t="s">
        <v>220</v>
      </c>
      <c r="D375" s="126">
        <v>158297.68</v>
      </c>
      <c r="E375" s="123">
        <f t="shared" si="143"/>
        <v>30076.5592</v>
      </c>
      <c r="F375" s="122">
        <v>203</v>
      </c>
      <c r="G375" s="110"/>
      <c r="H375" s="77" t="s">
        <v>194</v>
      </c>
      <c r="I375" s="126">
        <v>173192.36</v>
      </c>
      <c r="J375" s="123">
        <f t="shared" si="144"/>
        <v>32906.5484</v>
      </c>
      <c r="K375" s="122">
        <f t="shared" si="142"/>
        <v>203</v>
      </c>
      <c r="M375" s="119"/>
    </row>
    <row r="376" spans="1:13" ht="28.15" customHeight="1">
      <c r="A376" s="170">
        <f t="shared" si="141"/>
        <v>44022</v>
      </c>
      <c r="B376" s="170">
        <f>+A376+3</f>
        <v>44025</v>
      </c>
      <c r="C376" s="77" t="s">
        <v>220</v>
      </c>
      <c r="D376" s="126">
        <v>154884.45000000001</v>
      </c>
      <c r="E376" s="123">
        <f t="shared" si="143"/>
        <v>29428.045500000004</v>
      </c>
      <c r="F376" s="122">
        <v>203</v>
      </c>
      <c r="G376" s="110"/>
      <c r="H376" s="77" t="s">
        <v>194</v>
      </c>
      <c r="I376" s="126">
        <v>169410.61</v>
      </c>
      <c r="J376" s="123">
        <f t="shared" si="144"/>
        <v>32188.015899999999</v>
      </c>
      <c r="K376" s="122">
        <f t="shared" si="142"/>
        <v>203</v>
      </c>
      <c r="M376" s="119"/>
    </row>
    <row r="377" spans="1:13" ht="28.15" customHeight="1">
      <c r="A377" s="170">
        <f t="shared" si="141"/>
        <v>44026</v>
      </c>
      <c r="B377" s="170">
        <f>+A377+2</f>
        <v>44028</v>
      </c>
      <c r="C377" s="77" t="s">
        <v>220</v>
      </c>
      <c r="D377" s="126">
        <v>156002.34</v>
      </c>
      <c r="E377" s="123">
        <f t="shared" si="143"/>
        <v>29640.444599999999</v>
      </c>
      <c r="F377" s="122">
        <v>203</v>
      </c>
      <c r="G377" s="110"/>
      <c r="H377" s="77" t="s">
        <v>194</v>
      </c>
      <c r="I377" s="126">
        <v>170536.02</v>
      </c>
      <c r="J377" s="123">
        <f t="shared" si="144"/>
        <v>32401.843799999999</v>
      </c>
      <c r="K377" s="122">
        <f t="shared" si="142"/>
        <v>203</v>
      </c>
      <c r="M377" s="119"/>
    </row>
    <row r="378" spans="1:13" ht="28.15" customHeight="1">
      <c r="A378" s="170">
        <f t="shared" ref="A378:A384" si="145">+B377+1</f>
        <v>44029</v>
      </c>
      <c r="B378" s="170">
        <f>+A378+4</f>
        <v>44033</v>
      </c>
      <c r="C378" s="77" t="s">
        <v>220</v>
      </c>
      <c r="D378" s="126">
        <v>156758.53</v>
      </c>
      <c r="E378" s="123">
        <f t="shared" si="143"/>
        <v>29784.120699999999</v>
      </c>
      <c r="F378" s="122">
        <v>203</v>
      </c>
      <c r="G378" s="110"/>
      <c r="H378" s="77" t="s">
        <v>194</v>
      </c>
      <c r="I378" s="126">
        <v>171311.41</v>
      </c>
      <c r="J378" s="123">
        <f t="shared" si="144"/>
        <v>32549.1679</v>
      </c>
      <c r="K378" s="122">
        <f t="shared" ref="K378:K383" si="146">+F378</f>
        <v>203</v>
      </c>
      <c r="M378" s="119"/>
    </row>
    <row r="379" spans="1:13" ht="28.15" customHeight="1">
      <c r="A379" s="170">
        <f t="shared" si="145"/>
        <v>44034</v>
      </c>
      <c r="B379" s="170">
        <f>+A379+1</f>
        <v>44035</v>
      </c>
      <c r="C379" s="77" t="s">
        <v>220</v>
      </c>
      <c r="D379" s="126">
        <v>155922.79999999999</v>
      </c>
      <c r="E379" s="123">
        <f t="shared" si="143"/>
        <v>29625.331999999999</v>
      </c>
      <c r="F379" s="122">
        <v>203</v>
      </c>
      <c r="G379" s="110"/>
      <c r="H379" s="77" t="s">
        <v>194</v>
      </c>
      <c r="I379" s="126">
        <v>170530.52</v>
      </c>
      <c r="J379" s="123">
        <f t="shared" si="144"/>
        <v>32400.798799999997</v>
      </c>
      <c r="K379" s="122">
        <f t="shared" si="146"/>
        <v>203</v>
      </c>
      <c r="M379" s="119"/>
    </row>
    <row r="380" spans="1:13" ht="28.15" customHeight="1">
      <c r="A380" s="170">
        <f t="shared" si="145"/>
        <v>44036</v>
      </c>
      <c r="B380" s="170">
        <f>+A380+3</f>
        <v>44039</v>
      </c>
      <c r="C380" s="77" t="s">
        <v>220</v>
      </c>
      <c r="D380" s="126">
        <v>160319.26999999999</v>
      </c>
      <c r="E380" s="123">
        <f t="shared" si="143"/>
        <v>30460.6613</v>
      </c>
      <c r="F380" s="122">
        <v>203</v>
      </c>
      <c r="G380" s="110"/>
      <c r="H380" s="77" t="s">
        <v>194</v>
      </c>
      <c r="I380" s="126">
        <v>174832.07</v>
      </c>
      <c r="J380" s="123">
        <f t="shared" si="144"/>
        <v>33218.0933</v>
      </c>
      <c r="K380" s="122">
        <f t="shared" si="146"/>
        <v>203</v>
      </c>
      <c r="M380" s="119"/>
    </row>
    <row r="381" spans="1:13" ht="28.15" customHeight="1">
      <c r="A381" s="170">
        <f t="shared" si="145"/>
        <v>44040</v>
      </c>
      <c r="B381" s="170">
        <f>+A381+2</f>
        <v>44042</v>
      </c>
      <c r="C381" s="77" t="s">
        <v>220</v>
      </c>
      <c r="D381" s="126">
        <v>159086.96</v>
      </c>
      <c r="E381" s="123">
        <f t="shared" ref="E381:E387" si="147">+D381*19%</f>
        <v>30226.522399999998</v>
      </c>
      <c r="F381" s="122">
        <v>203</v>
      </c>
      <c r="G381" s="110"/>
      <c r="H381" s="77" t="s">
        <v>194</v>
      </c>
      <c r="I381" s="126">
        <v>173727.56</v>
      </c>
      <c r="J381" s="123">
        <f t="shared" ref="J381:J387" si="148">+I381*19%</f>
        <v>33008.236400000002</v>
      </c>
      <c r="K381" s="122">
        <f t="shared" si="146"/>
        <v>203</v>
      </c>
      <c r="M381" s="119"/>
    </row>
    <row r="382" spans="1:13" ht="28.15" customHeight="1">
      <c r="A382" s="170">
        <f t="shared" si="145"/>
        <v>44043</v>
      </c>
      <c r="B382" s="170">
        <f>+A382+3</f>
        <v>44046</v>
      </c>
      <c r="C382" s="77" t="s">
        <v>220</v>
      </c>
      <c r="D382" s="126">
        <v>161319</v>
      </c>
      <c r="E382" s="123">
        <f t="shared" si="147"/>
        <v>30650.61</v>
      </c>
      <c r="F382" s="122">
        <v>203</v>
      </c>
      <c r="G382" s="110"/>
      <c r="H382" s="77" t="s">
        <v>194</v>
      </c>
      <c r="I382" s="126">
        <v>176193.76</v>
      </c>
      <c r="J382" s="123">
        <f t="shared" si="148"/>
        <v>33476.814400000003</v>
      </c>
      <c r="K382" s="122">
        <f t="shared" si="146"/>
        <v>203</v>
      </c>
      <c r="M382" s="119"/>
    </row>
    <row r="383" spans="1:13" ht="28.15" customHeight="1">
      <c r="A383" s="170">
        <f t="shared" si="145"/>
        <v>44047</v>
      </c>
      <c r="B383" s="170">
        <f>+A383+2</f>
        <v>44049</v>
      </c>
      <c r="C383" s="77" t="s">
        <v>220</v>
      </c>
      <c r="D383" s="126">
        <v>156284.51</v>
      </c>
      <c r="E383" s="123">
        <f t="shared" si="147"/>
        <v>29694.056900000003</v>
      </c>
      <c r="F383" s="122">
        <v>203</v>
      </c>
      <c r="G383" s="110"/>
      <c r="H383" s="77" t="s">
        <v>194</v>
      </c>
      <c r="I383" s="126">
        <v>171242.47</v>
      </c>
      <c r="J383" s="123">
        <f t="shared" si="148"/>
        <v>32536.069299999999</v>
      </c>
      <c r="K383" s="122">
        <f t="shared" si="146"/>
        <v>203</v>
      </c>
      <c r="M383" s="119"/>
    </row>
    <row r="384" spans="1:13" ht="28.15" customHeight="1">
      <c r="A384" s="170">
        <f t="shared" si="145"/>
        <v>44050</v>
      </c>
      <c r="B384" s="170">
        <f>+A384+3</f>
        <v>44053</v>
      </c>
      <c r="C384" s="77" t="s">
        <v>220</v>
      </c>
      <c r="D384" s="126">
        <v>164748.84</v>
      </c>
      <c r="E384" s="123">
        <f t="shared" si="147"/>
        <v>31302.279599999998</v>
      </c>
      <c r="F384" s="122">
        <v>203</v>
      </c>
      <c r="G384" s="110"/>
      <c r="H384" s="77" t="s">
        <v>194</v>
      </c>
      <c r="I384" s="126">
        <v>179920.76</v>
      </c>
      <c r="J384" s="123">
        <f t="shared" si="148"/>
        <v>34184.9444</v>
      </c>
      <c r="K384" s="122">
        <f t="shared" ref="K384:K389" si="149">+F384</f>
        <v>203</v>
      </c>
      <c r="M384" s="119"/>
    </row>
    <row r="385" spans="1:13" ht="28.15" customHeight="1">
      <c r="A385" s="170">
        <f t="shared" ref="A385:A390" si="150">+B384+1</f>
        <v>44054</v>
      </c>
      <c r="B385" s="170">
        <f>+A385+2</f>
        <v>44056</v>
      </c>
      <c r="C385" s="77" t="s">
        <v>220</v>
      </c>
      <c r="D385" s="126">
        <v>161646.47</v>
      </c>
      <c r="E385" s="123">
        <f t="shared" si="147"/>
        <v>30712.829300000001</v>
      </c>
      <c r="F385" s="122">
        <v>203</v>
      </c>
      <c r="G385" s="110"/>
      <c r="H385" s="77" t="s">
        <v>194</v>
      </c>
      <c r="I385" s="126">
        <v>176725.15</v>
      </c>
      <c r="J385" s="123">
        <f t="shared" si="148"/>
        <v>33577.7785</v>
      </c>
      <c r="K385" s="122">
        <f t="shared" si="149"/>
        <v>203</v>
      </c>
      <c r="M385" s="119"/>
    </row>
    <row r="386" spans="1:13" ht="28.15" customHeight="1">
      <c r="A386" s="170">
        <f t="shared" si="150"/>
        <v>44057</v>
      </c>
      <c r="B386" s="170">
        <f>+A386+4</f>
        <v>44061</v>
      </c>
      <c r="C386" s="77" t="s">
        <v>220</v>
      </c>
      <c r="D386" s="126">
        <v>166646.64000000001</v>
      </c>
      <c r="E386" s="123">
        <f t="shared" si="147"/>
        <v>31662.861600000004</v>
      </c>
      <c r="F386" s="122">
        <v>203</v>
      </c>
      <c r="G386" s="110"/>
      <c r="H386" s="77" t="s">
        <v>194</v>
      </c>
      <c r="I386" s="126">
        <v>181643.84</v>
      </c>
      <c r="J386" s="123">
        <f t="shared" si="148"/>
        <v>34512.329599999997</v>
      </c>
      <c r="K386" s="122">
        <f t="shared" si="149"/>
        <v>203</v>
      </c>
      <c r="M386" s="119"/>
    </row>
    <row r="387" spans="1:13" ht="28.15" customHeight="1">
      <c r="A387" s="170">
        <f t="shared" si="150"/>
        <v>44062</v>
      </c>
      <c r="B387" s="170">
        <f>+A387+1</f>
        <v>44063</v>
      </c>
      <c r="C387" s="77" t="s">
        <v>220</v>
      </c>
      <c r="D387" s="126">
        <v>165275.23000000001</v>
      </c>
      <c r="E387" s="123">
        <f t="shared" si="147"/>
        <v>31402.293700000002</v>
      </c>
      <c r="F387" s="122">
        <v>203</v>
      </c>
      <c r="G387" s="110"/>
      <c r="H387" s="77" t="s">
        <v>194</v>
      </c>
      <c r="I387" s="126">
        <v>180407.83</v>
      </c>
      <c r="J387" s="123">
        <f t="shared" si="148"/>
        <v>34277.487699999998</v>
      </c>
      <c r="K387" s="122">
        <f t="shared" si="149"/>
        <v>203</v>
      </c>
      <c r="M387" s="119"/>
    </row>
    <row r="388" spans="1:13" ht="28.15" customHeight="1">
      <c r="A388" s="170">
        <f t="shared" si="150"/>
        <v>44064</v>
      </c>
      <c r="B388" s="170">
        <f>+A388+3</f>
        <v>44067</v>
      </c>
      <c r="C388" s="77" t="s">
        <v>220</v>
      </c>
      <c r="D388" s="126">
        <v>167210.23999999999</v>
      </c>
      <c r="E388" s="123">
        <f t="shared" ref="E388:E394" si="151">+D388*19%</f>
        <v>31769.945599999999</v>
      </c>
      <c r="F388" s="122">
        <v>203</v>
      </c>
      <c r="G388" s="110"/>
      <c r="H388" s="77" t="s">
        <v>194</v>
      </c>
      <c r="I388" s="126">
        <v>182346.84</v>
      </c>
      <c r="J388" s="123">
        <f t="shared" ref="J388:J394" si="152">+I388*19%</f>
        <v>34645.899599999997</v>
      </c>
      <c r="K388" s="122">
        <f t="shared" si="149"/>
        <v>203</v>
      </c>
      <c r="M388" s="119"/>
    </row>
    <row r="389" spans="1:13" ht="28.15" customHeight="1">
      <c r="A389" s="170">
        <f t="shared" si="150"/>
        <v>44068</v>
      </c>
      <c r="B389" s="170">
        <f>+A389+2</f>
        <v>44070</v>
      </c>
      <c r="C389" s="77" t="s">
        <v>220</v>
      </c>
      <c r="D389" s="126">
        <v>160762.04</v>
      </c>
      <c r="E389" s="123">
        <f t="shared" si="151"/>
        <v>30544.787600000003</v>
      </c>
      <c r="F389" s="122">
        <v>203</v>
      </c>
      <c r="G389" s="110"/>
      <c r="H389" s="77" t="s">
        <v>194</v>
      </c>
      <c r="I389" s="126">
        <v>175930.56</v>
      </c>
      <c r="J389" s="123">
        <f t="shared" si="152"/>
        <v>33426.806400000001</v>
      </c>
      <c r="K389" s="122">
        <f t="shared" si="149"/>
        <v>203</v>
      </c>
      <c r="M389" s="119"/>
    </row>
    <row r="390" spans="1:13" ht="28.15" customHeight="1">
      <c r="A390" s="170">
        <f t="shared" si="150"/>
        <v>44071</v>
      </c>
      <c r="B390" s="170">
        <f>+A390+3</f>
        <v>44074</v>
      </c>
      <c r="C390" s="77" t="s">
        <v>220</v>
      </c>
      <c r="D390" s="126">
        <v>169131.05</v>
      </c>
      <c r="E390" s="123">
        <f t="shared" si="151"/>
        <v>32134.8995</v>
      </c>
      <c r="F390" s="122">
        <v>203</v>
      </c>
      <c r="G390" s="110"/>
      <c r="H390" s="77" t="s">
        <v>194</v>
      </c>
      <c r="I390" s="126">
        <v>184600.33</v>
      </c>
      <c r="J390" s="123">
        <f t="shared" si="152"/>
        <v>35074.062699999995</v>
      </c>
      <c r="K390" s="122">
        <f t="shared" ref="K390:K395" si="153">+F390</f>
        <v>203</v>
      </c>
      <c r="M390" s="119"/>
    </row>
    <row r="391" spans="1:13" ht="28.15" customHeight="1">
      <c r="A391" s="170">
        <f t="shared" ref="A391:A397" si="154">+B390+1</f>
        <v>44075</v>
      </c>
      <c r="B391" s="170">
        <f>+A391+2</f>
        <v>44077</v>
      </c>
      <c r="C391" s="77" t="s">
        <v>220</v>
      </c>
      <c r="D391" s="126">
        <v>163876.12</v>
      </c>
      <c r="E391" s="123">
        <f t="shared" si="151"/>
        <v>31136.462800000001</v>
      </c>
      <c r="F391" s="122">
        <v>203</v>
      </c>
      <c r="G391" s="110"/>
      <c r="H391" s="77" t="s">
        <v>194</v>
      </c>
      <c r="I391" s="126">
        <v>179156.8</v>
      </c>
      <c r="J391" s="123">
        <f t="shared" si="152"/>
        <v>34039.792000000001</v>
      </c>
      <c r="K391" s="122">
        <f t="shared" si="153"/>
        <v>203</v>
      </c>
      <c r="M391" s="119"/>
    </row>
    <row r="392" spans="1:13" ht="28.15" customHeight="1">
      <c r="A392" s="170">
        <f t="shared" si="154"/>
        <v>44078</v>
      </c>
      <c r="B392" s="170">
        <f>+A392+3</f>
        <v>44081</v>
      </c>
      <c r="C392" s="77" t="s">
        <v>220</v>
      </c>
      <c r="D392" s="126">
        <v>149990.53</v>
      </c>
      <c r="E392" s="123">
        <f t="shared" si="151"/>
        <v>28498.200700000001</v>
      </c>
      <c r="F392" s="122">
        <v>203</v>
      </c>
      <c r="G392" s="110"/>
      <c r="H392" s="77" t="s">
        <v>194</v>
      </c>
      <c r="I392" s="126">
        <v>164723.65</v>
      </c>
      <c r="J392" s="123">
        <f t="shared" si="152"/>
        <v>31297.4935</v>
      </c>
      <c r="K392" s="122">
        <f t="shared" si="153"/>
        <v>203</v>
      </c>
      <c r="M392" s="119"/>
    </row>
    <row r="393" spans="1:13" ht="28.15" customHeight="1">
      <c r="A393" s="170">
        <f t="shared" si="154"/>
        <v>44082</v>
      </c>
      <c r="B393" s="170">
        <f>+A393+2</f>
        <v>44084</v>
      </c>
      <c r="C393" s="77" t="s">
        <v>220</v>
      </c>
      <c r="D393" s="126">
        <v>144624.07</v>
      </c>
      <c r="E393" s="123">
        <f t="shared" si="151"/>
        <v>27478.5733</v>
      </c>
      <c r="F393" s="122">
        <v>203</v>
      </c>
      <c r="G393" s="110"/>
      <c r="H393" s="77" t="s">
        <v>194</v>
      </c>
      <c r="I393" s="126">
        <v>159236.99</v>
      </c>
      <c r="J393" s="123">
        <f t="shared" si="152"/>
        <v>30255.0281</v>
      </c>
      <c r="K393" s="122">
        <f t="shared" si="153"/>
        <v>203</v>
      </c>
      <c r="M393" s="119"/>
    </row>
    <row r="394" spans="1:13" ht="28.15" customHeight="1">
      <c r="A394" s="170">
        <f t="shared" si="154"/>
        <v>44085</v>
      </c>
      <c r="B394" s="170">
        <f>+A394+3</f>
        <v>44088</v>
      </c>
      <c r="C394" s="77" t="s">
        <v>220</v>
      </c>
      <c r="D394" s="126">
        <v>143154.21</v>
      </c>
      <c r="E394" s="123">
        <f t="shared" si="151"/>
        <v>27199.299899999998</v>
      </c>
      <c r="F394" s="122">
        <v>203</v>
      </c>
      <c r="G394" s="110"/>
      <c r="H394" s="77" t="s">
        <v>194</v>
      </c>
      <c r="I394" s="126">
        <v>158183.04999999999</v>
      </c>
      <c r="J394" s="123">
        <f t="shared" si="152"/>
        <v>30054.779499999997</v>
      </c>
      <c r="K394" s="122">
        <f t="shared" si="153"/>
        <v>203</v>
      </c>
      <c r="M394" s="119"/>
    </row>
    <row r="395" spans="1:13" ht="28.15" customHeight="1">
      <c r="A395" s="170">
        <f t="shared" si="154"/>
        <v>44089</v>
      </c>
      <c r="B395" s="170">
        <f>+A395+2</f>
        <v>44091</v>
      </c>
      <c r="C395" s="77" t="s">
        <v>220</v>
      </c>
      <c r="D395" s="126">
        <v>139974.93</v>
      </c>
      <c r="E395" s="123">
        <f t="shared" ref="E395:E401" si="155">+D395*19%</f>
        <v>26595.236699999998</v>
      </c>
      <c r="F395" s="122">
        <v>203</v>
      </c>
      <c r="G395" s="110"/>
      <c r="H395" s="77" t="s">
        <v>194</v>
      </c>
      <c r="I395" s="126">
        <v>154776.04999999999</v>
      </c>
      <c r="J395" s="123">
        <f t="shared" ref="J395:J401" si="156">+I395*19%</f>
        <v>29407.449499999999</v>
      </c>
      <c r="K395" s="122">
        <f t="shared" si="153"/>
        <v>203</v>
      </c>
      <c r="M395" s="119"/>
    </row>
    <row r="396" spans="1:13" ht="28.15" customHeight="1">
      <c r="A396" s="170">
        <f t="shared" si="154"/>
        <v>44092</v>
      </c>
      <c r="B396" s="170">
        <f>+A396+3</f>
        <v>44095</v>
      </c>
      <c r="C396" s="77" t="s">
        <v>220</v>
      </c>
      <c r="D396" s="126">
        <v>143470.46</v>
      </c>
      <c r="E396" s="123">
        <f t="shared" si="155"/>
        <v>27259.3874</v>
      </c>
      <c r="F396" s="122">
        <v>203</v>
      </c>
      <c r="G396" s="110"/>
      <c r="H396" s="77" t="s">
        <v>194</v>
      </c>
      <c r="I396" s="126">
        <v>158204.42000000001</v>
      </c>
      <c r="J396" s="123">
        <f t="shared" si="156"/>
        <v>30058.839800000002</v>
      </c>
      <c r="K396" s="122">
        <f t="shared" ref="K396:K401" si="157">+F396</f>
        <v>203</v>
      </c>
      <c r="M396" s="119"/>
    </row>
    <row r="397" spans="1:13" ht="28.15" customHeight="1">
      <c r="A397" s="170">
        <f t="shared" si="154"/>
        <v>44096</v>
      </c>
      <c r="B397" s="170">
        <f>+A397+2</f>
        <v>44098</v>
      </c>
      <c r="C397" s="77" t="s">
        <v>220</v>
      </c>
      <c r="D397" s="126">
        <v>151127.56</v>
      </c>
      <c r="E397" s="123">
        <f t="shared" si="155"/>
        <v>28714.236400000002</v>
      </c>
      <c r="F397" s="122">
        <v>203</v>
      </c>
      <c r="G397" s="110"/>
      <c r="H397" s="77" t="s">
        <v>194</v>
      </c>
      <c r="I397" s="126">
        <v>165986.16</v>
      </c>
      <c r="J397" s="123">
        <f t="shared" si="156"/>
        <v>31537.3704</v>
      </c>
      <c r="K397" s="122">
        <f t="shared" si="157"/>
        <v>203</v>
      </c>
      <c r="M397" s="119"/>
    </row>
    <row r="398" spans="1:13" ht="28.15" customHeight="1">
      <c r="A398" s="170">
        <f t="shared" ref="A398:A404" si="158">+B397+1</f>
        <v>44099</v>
      </c>
      <c r="B398" s="170">
        <f>+A398+3</f>
        <v>44102</v>
      </c>
      <c r="C398" s="77" t="s">
        <v>220</v>
      </c>
      <c r="D398" s="126">
        <v>148366.35</v>
      </c>
      <c r="E398" s="123">
        <f t="shared" si="155"/>
        <v>28189.606500000002</v>
      </c>
      <c r="F398" s="122">
        <v>203</v>
      </c>
      <c r="G398" s="110"/>
      <c r="H398" s="77" t="s">
        <v>194</v>
      </c>
      <c r="I398" s="126">
        <v>163619.54999999999</v>
      </c>
      <c r="J398" s="123">
        <f t="shared" si="156"/>
        <v>31087.714499999998</v>
      </c>
      <c r="K398" s="122">
        <f t="shared" si="157"/>
        <v>203</v>
      </c>
      <c r="M398" s="119"/>
    </row>
    <row r="399" spans="1:13" ht="28.15" customHeight="1">
      <c r="A399" s="170">
        <f t="shared" si="158"/>
        <v>44103</v>
      </c>
      <c r="B399" s="170">
        <f>+A399+2</f>
        <v>44105</v>
      </c>
      <c r="C399" s="77" t="s">
        <v>220</v>
      </c>
      <c r="D399" s="126">
        <v>154462.35</v>
      </c>
      <c r="E399" s="123">
        <f t="shared" si="155"/>
        <v>29347.8465</v>
      </c>
      <c r="F399" s="122">
        <v>203</v>
      </c>
      <c r="G399" s="110"/>
      <c r="H399" s="77" t="s">
        <v>194</v>
      </c>
      <c r="I399" s="126">
        <v>169957.55</v>
      </c>
      <c r="J399" s="123">
        <f t="shared" si="156"/>
        <v>32291.934499999999</v>
      </c>
      <c r="K399" s="122">
        <f t="shared" si="157"/>
        <v>203</v>
      </c>
      <c r="M399" s="119"/>
    </row>
    <row r="400" spans="1:13" ht="28.15" customHeight="1">
      <c r="A400" s="170">
        <f t="shared" si="158"/>
        <v>44106</v>
      </c>
      <c r="B400" s="170">
        <f>+A400+3</f>
        <v>44109</v>
      </c>
      <c r="C400" s="77" t="s">
        <v>220</v>
      </c>
      <c r="D400" s="126">
        <v>159782.85</v>
      </c>
      <c r="E400" s="123">
        <f t="shared" si="155"/>
        <v>30358.7415</v>
      </c>
      <c r="F400" s="122">
        <v>203</v>
      </c>
      <c r="G400" s="110"/>
      <c r="H400" s="77" t="s">
        <v>194</v>
      </c>
      <c r="I400" s="126">
        <v>175298.61</v>
      </c>
      <c r="J400" s="123">
        <f t="shared" si="156"/>
        <v>33306.7359</v>
      </c>
      <c r="K400" s="122">
        <f t="shared" si="157"/>
        <v>203</v>
      </c>
      <c r="M400" s="119"/>
    </row>
    <row r="401" spans="1:13" ht="28.15" customHeight="1">
      <c r="A401" s="170">
        <f t="shared" si="158"/>
        <v>44110</v>
      </c>
      <c r="B401" s="170">
        <f>+A401+2</f>
        <v>44112</v>
      </c>
      <c r="C401" s="77" t="s">
        <v>220</v>
      </c>
      <c r="D401" s="126">
        <v>148237.48000000001</v>
      </c>
      <c r="E401" s="123">
        <f t="shared" si="155"/>
        <v>28165.121200000001</v>
      </c>
      <c r="F401" s="122">
        <v>203</v>
      </c>
      <c r="G401" s="110"/>
      <c r="H401" s="77" t="s">
        <v>194</v>
      </c>
      <c r="I401" s="126">
        <v>163606.84</v>
      </c>
      <c r="J401" s="123">
        <f t="shared" si="156"/>
        <v>31085.299599999998</v>
      </c>
      <c r="K401" s="122">
        <f t="shared" si="157"/>
        <v>203</v>
      </c>
      <c r="M401" s="119"/>
    </row>
    <row r="402" spans="1:13" ht="28.15" customHeight="1">
      <c r="A402" s="170">
        <f t="shared" si="158"/>
        <v>44113</v>
      </c>
      <c r="B402" s="170">
        <f>+A402+4</f>
        <v>44117</v>
      </c>
      <c r="C402" s="77" t="s">
        <v>220</v>
      </c>
      <c r="D402" s="126">
        <v>159819.69</v>
      </c>
      <c r="E402" s="123">
        <f t="shared" ref="E402:E408" si="159">+D402*19%</f>
        <v>30365.741099999999</v>
      </c>
      <c r="F402" s="122">
        <v>203</v>
      </c>
      <c r="G402" s="110"/>
      <c r="H402" s="77" t="s">
        <v>194</v>
      </c>
      <c r="I402" s="126">
        <v>175126.77</v>
      </c>
      <c r="J402" s="123">
        <f t="shared" ref="J402:J408" si="160">+I402*19%</f>
        <v>33274.086299999995</v>
      </c>
      <c r="K402" s="122">
        <f t="shared" ref="K402:K407" si="161">+F402</f>
        <v>203</v>
      </c>
      <c r="M402" s="119"/>
    </row>
    <row r="403" spans="1:13" ht="28.15" customHeight="1">
      <c r="A403" s="170">
        <f t="shared" si="158"/>
        <v>44118</v>
      </c>
      <c r="B403" s="170">
        <f>+A403+1</f>
        <v>44119</v>
      </c>
      <c r="C403" s="77" t="s">
        <v>220</v>
      </c>
      <c r="D403" s="126">
        <v>159120.16</v>
      </c>
      <c r="E403" s="123">
        <f t="shared" si="159"/>
        <v>30232.830400000003</v>
      </c>
      <c r="F403" s="122">
        <v>203</v>
      </c>
      <c r="G403" s="110"/>
      <c r="H403" s="77" t="s">
        <v>194</v>
      </c>
      <c r="I403" s="126">
        <v>174417.16</v>
      </c>
      <c r="J403" s="123">
        <f t="shared" si="160"/>
        <v>33139.260399999999</v>
      </c>
      <c r="K403" s="122">
        <f t="shared" si="161"/>
        <v>203</v>
      </c>
      <c r="M403" s="119"/>
    </row>
    <row r="404" spans="1:13" ht="28.15" customHeight="1">
      <c r="A404" s="170">
        <f t="shared" si="158"/>
        <v>44120</v>
      </c>
      <c r="B404" s="170">
        <f>+A404+3</f>
        <v>44123</v>
      </c>
      <c r="C404" s="77" t="s">
        <v>220</v>
      </c>
      <c r="D404" s="126">
        <v>166188.10999999999</v>
      </c>
      <c r="E404" s="123">
        <f t="shared" si="159"/>
        <v>31575.740899999997</v>
      </c>
      <c r="F404" s="122">
        <v>203</v>
      </c>
      <c r="G404" s="110"/>
      <c r="H404" s="77" t="s">
        <v>194</v>
      </c>
      <c r="I404" s="126">
        <v>181613.39</v>
      </c>
      <c r="J404" s="123">
        <f t="shared" si="160"/>
        <v>34506.544100000006</v>
      </c>
      <c r="K404" s="122">
        <f t="shared" si="161"/>
        <v>203</v>
      </c>
      <c r="M404" s="119"/>
    </row>
    <row r="405" spans="1:13" ht="28.15" customHeight="1">
      <c r="A405" s="170">
        <f t="shared" ref="A405:A411" si="162">+B404+1</f>
        <v>44124</v>
      </c>
      <c r="B405" s="170">
        <f>+A405+2</f>
        <v>44126</v>
      </c>
      <c r="C405" s="77" t="s">
        <v>220</v>
      </c>
      <c r="D405" s="126">
        <v>165153.25</v>
      </c>
      <c r="E405" s="123">
        <f t="shared" si="159"/>
        <v>31379.1175</v>
      </c>
      <c r="F405" s="122">
        <v>203</v>
      </c>
      <c r="G405" s="110"/>
      <c r="H405" s="77" t="s">
        <v>194</v>
      </c>
      <c r="I405" s="126">
        <v>180571.13</v>
      </c>
      <c r="J405" s="123">
        <f t="shared" si="160"/>
        <v>34308.5147</v>
      </c>
      <c r="K405" s="122">
        <f t="shared" si="161"/>
        <v>203</v>
      </c>
      <c r="M405" s="119"/>
    </row>
    <row r="406" spans="1:13" ht="28.15" customHeight="1">
      <c r="A406" s="170">
        <f t="shared" si="162"/>
        <v>44127</v>
      </c>
      <c r="B406" s="170">
        <f>+A406+3</f>
        <v>44130</v>
      </c>
      <c r="C406" s="77" t="s">
        <v>220</v>
      </c>
      <c r="D406" s="126">
        <v>157863.79</v>
      </c>
      <c r="E406" s="123">
        <f t="shared" si="159"/>
        <v>29994.1201</v>
      </c>
      <c r="F406" s="122">
        <v>203</v>
      </c>
      <c r="G406" s="110"/>
      <c r="H406" s="77" t="s">
        <v>194</v>
      </c>
      <c r="I406" s="126">
        <v>173186.95</v>
      </c>
      <c r="J406" s="123">
        <f t="shared" si="160"/>
        <v>32905.520500000006</v>
      </c>
      <c r="K406" s="122">
        <f t="shared" si="161"/>
        <v>203</v>
      </c>
      <c r="M406" s="119"/>
    </row>
    <row r="407" spans="1:13" ht="28.15" customHeight="1">
      <c r="A407" s="170">
        <f t="shared" si="162"/>
        <v>44131</v>
      </c>
      <c r="B407" s="170">
        <f>+A407+2</f>
        <v>44133</v>
      </c>
      <c r="C407" s="77" t="s">
        <v>220</v>
      </c>
      <c r="D407" s="126">
        <v>157349.15</v>
      </c>
      <c r="E407" s="123">
        <f t="shared" si="159"/>
        <v>29896.338499999998</v>
      </c>
      <c r="F407" s="122">
        <v>203</v>
      </c>
      <c r="G407" s="110"/>
      <c r="H407" s="77" t="s">
        <v>194</v>
      </c>
      <c r="I407" s="126">
        <v>172456.07</v>
      </c>
      <c r="J407" s="123">
        <f t="shared" si="160"/>
        <v>32766.653300000002</v>
      </c>
      <c r="K407" s="122">
        <f t="shared" si="161"/>
        <v>203</v>
      </c>
      <c r="M407" s="119"/>
    </row>
    <row r="408" spans="1:13" ht="28.15" customHeight="1">
      <c r="A408" s="170">
        <f t="shared" si="162"/>
        <v>44134</v>
      </c>
      <c r="B408" s="170">
        <f>+A408+4</f>
        <v>44138</v>
      </c>
      <c r="C408" s="77" t="s">
        <v>231</v>
      </c>
      <c r="D408" s="126">
        <v>151527.51</v>
      </c>
      <c r="E408" s="123">
        <f t="shared" si="159"/>
        <v>28790.226900000001</v>
      </c>
      <c r="F408" s="122">
        <v>203</v>
      </c>
      <c r="G408" s="110"/>
      <c r="H408" s="77" t="s">
        <v>232</v>
      </c>
      <c r="I408" s="126">
        <v>166768.43</v>
      </c>
      <c r="J408" s="123">
        <f t="shared" si="160"/>
        <v>31686.001700000001</v>
      </c>
      <c r="K408" s="122">
        <f t="shared" ref="K408:K413" si="163">+F408</f>
        <v>203</v>
      </c>
      <c r="M408" s="119"/>
    </row>
    <row r="409" spans="1:13" ht="28.15" customHeight="1">
      <c r="A409" s="170">
        <f t="shared" si="162"/>
        <v>44139</v>
      </c>
      <c r="B409" s="170">
        <f>+A409+5</f>
        <v>44144</v>
      </c>
      <c r="C409" s="77" t="s">
        <v>231</v>
      </c>
      <c r="D409" s="145">
        <v>152098.34</v>
      </c>
      <c r="E409" s="123">
        <f t="shared" ref="E409:E415" si="164">+D409*19%</f>
        <v>28898.684600000001</v>
      </c>
      <c r="F409" s="122">
        <v>203</v>
      </c>
      <c r="G409" s="110"/>
      <c r="H409" s="77" t="s">
        <v>232</v>
      </c>
      <c r="I409" s="145">
        <v>167375.70000000001</v>
      </c>
      <c r="J409" s="123">
        <f t="shared" ref="J409:J415" si="165">+I409*19%</f>
        <v>31801.383000000002</v>
      </c>
      <c r="K409" s="122">
        <f t="shared" si="163"/>
        <v>203</v>
      </c>
      <c r="M409" s="119"/>
    </row>
    <row r="410" spans="1:13" ht="28.15" customHeight="1">
      <c r="A410" s="170">
        <f t="shared" si="162"/>
        <v>44145</v>
      </c>
      <c r="B410" s="170">
        <f>+A410+7</f>
        <v>44152</v>
      </c>
      <c r="C410" s="77" t="s">
        <v>231</v>
      </c>
      <c r="D410" s="145">
        <v>157099.91</v>
      </c>
      <c r="E410" s="123">
        <f t="shared" si="164"/>
        <v>29848.982900000003</v>
      </c>
      <c r="F410" s="122">
        <v>203</v>
      </c>
      <c r="G410" s="110"/>
      <c r="H410" s="77" t="s">
        <v>232</v>
      </c>
      <c r="I410" s="145">
        <v>172389.12</v>
      </c>
      <c r="J410" s="123">
        <f t="shared" si="165"/>
        <v>32753.932799999999</v>
      </c>
      <c r="K410" s="122">
        <f t="shared" si="163"/>
        <v>203</v>
      </c>
      <c r="M410" s="119"/>
    </row>
    <row r="411" spans="1:13" ht="28.15" customHeight="1">
      <c r="A411" s="170">
        <f t="shared" si="162"/>
        <v>44153</v>
      </c>
      <c r="B411" s="170">
        <f>+A411+5</f>
        <v>44158</v>
      </c>
      <c r="C411" s="77" t="s">
        <v>231</v>
      </c>
      <c r="D411" s="145">
        <v>163851.15</v>
      </c>
      <c r="E411" s="123">
        <f t="shared" si="164"/>
        <v>31131.718499999999</v>
      </c>
      <c r="F411" s="122">
        <v>203</v>
      </c>
      <c r="G411" s="110"/>
      <c r="H411" s="77" t="s">
        <v>232</v>
      </c>
      <c r="I411" s="145">
        <v>178516.4</v>
      </c>
      <c r="J411" s="123">
        <f t="shared" si="165"/>
        <v>33918.116000000002</v>
      </c>
      <c r="K411" s="122">
        <f t="shared" si="163"/>
        <v>203</v>
      </c>
      <c r="M411" s="119"/>
    </row>
    <row r="412" spans="1:13" ht="28.15" customHeight="1">
      <c r="A412" s="170">
        <f t="shared" ref="A412:A417" si="166">+B411+1</f>
        <v>44159</v>
      </c>
      <c r="B412" s="170">
        <f t="shared" ref="B412:B417" si="167">+A412+6</f>
        <v>44165</v>
      </c>
      <c r="C412" s="77" t="s">
        <v>231</v>
      </c>
      <c r="D412" s="145">
        <v>166967.34</v>
      </c>
      <c r="E412" s="123">
        <f t="shared" si="164"/>
        <v>31723.794600000001</v>
      </c>
      <c r="F412" s="122">
        <v>203</v>
      </c>
      <c r="G412" s="110"/>
      <c r="H412" s="77" t="s">
        <v>232</v>
      </c>
      <c r="I412" s="145">
        <v>181535.28</v>
      </c>
      <c r="J412" s="123">
        <f t="shared" si="165"/>
        <v>34491.703200000004</v>
      </c>
      <c r="K412" s="122">
        <f t="shared" si="163"/>
        <v>203</v>
      </c>
      <c r="M412" s="119"/>
    </row>
    <row r="413" spans="1:13" ht="28.15" customHeight="1">
      <c r="A413" s="170">
        <f t="shared" si="166"/>
        <v>44166</v>
      </c>
      <c r="B413" s="170">
        <f t="shared" si="167"/>
        <v>44172</v>
      </c>
      <c r="C413" s="77" t="s">
        <v>231</v>
      </c>
      <c r="D413" s="145">
        <v>180828.37</v>
      </c>
      <c r="E413" s="123">
        <f t="shared" si="164"/>
        <v>34357.390299999999</v>
      </c>
      <c r="F413" s="122">
        <v>203</v>
      </c>
      <c r="G413" s="110"/>
      <c r="H413" s="77" t="s">
        <v>232</v>
      </c>
      <c r="I413" s="145">
        <v>195361.84</v>
      </c>
      <c r="J413" s="123">
        <f t="shared" si="165"/>
        <v>37118.749600000003</v>
      </c>
      <c r="K413" s="122">
        <f t="shared" si="163"/>
        <v>203</v>
      </c>
      <c r="M413" s="119"/>
    </row>
    <row r="414" spans="1:13" ht="28.15" customHeight="1">
      <c r="A414" s="170">
        <f t="shared" si="166"/>
        <v>44173</v>
      </c>
      <c r="B414" s="170">
        <f t="shared" si="167"/>
        <v>44179</v>
      </c>
      <c r="C414" s="77" t="s">
        <v>231</v>
      </c>
      <c r="D414" s="145">
        <v>175186.98</v>
      </c>
      <c r="E414" s="123">
        <f t="shared" si="164"/>
        <v>33285.5262</v>
      </c>
      <c r="F414" s="122">
        <v>203</v>
      </c>
      <c r="G414" s="110"/>
      <c r="H414" s="77" t="s">
        <v>232</v>
      </c>
      <c r="I414" s="145">
        <v>189408.18</v>
      </c>
      <c r="J414" s="123">
        <f t="shared" si="165"/>
        <v>35987.554199999999</v>
      </c>
      <c r="K414" s="122">
        <f t="shared" ref="K414:K419" si="168">+F414</f>
        <v>203</v>
      </c>
      <c r="M414" s="119"/>
    </row>
    <row r="415" spans="1:13" ht="28.15" customHeight="1">
      <c r="A415" s="170">
        <f t="shared" si="166"/>
        <v>44180</v>
      </c>
      <c r="B415" s="170">
        <f t="shared" si="167"/>
        <v>44186</v>
      </c>
      <c r="C415" s="77" t="s">
        <v>231</v>
      </c>
      <c r="D415" s="145">
        <v>180875.49</v>
      </c>
      <c r="E415" s="123">
        <f t="shared" si="164"/>
        <v>34366.343099999998</v>
      </c>
      <c r="F415" s="122">
        <v>203</v>
      </c>
      <c r="G415" s="110"/>
      <c r="H415" s="77" t="s">
        <v>232</v>
      </c>
      <c r="I415" s="145">
        <v>194761.45</v>
      </c>
      <c r="J415" s="123">
        <f t="shared" si="165"/>
        <v>37004.675500000005</v>
      </c>
      <c r="K415" s="122">
        <f t="shared" si="168"/>
        <v>203</v>
      </c>
      <c r="M415" s="119"/>
    </row>
    <row r="416" spans="1:13" ht="28.15" customHeight="1">
      <c r="A416" s="170">
        <f t="shared" si="166"/>
        <v>44187</v>
      </c>
      <c r="B416" s="170">
        <f t="shared" si="167"/>
        <v>44193</v>
      </c>
      <c r="C416" s="77" t="s">
        <v>231</v>
      </c>
      <c r="D416" s="145">
        <v>188528.95</v>
      </c>
      <c r="E416" s="123">
        <f t="shared" ref="E416:E423" si="169">+D416*19%</f>
        <v>35820.500500000002</v>
      </c>
      <c r="F416" s="122">
        <v>203</v>
      </c>
      <c r="G416" s="110"/>
      <c r="H416" s="77" t="s">
        <v>232</v>
      </c>
      <c r="I416" s="145">
        <v>202216.86</v>
      </c>
      <c r="J416" s="123">
        <f t="shared" ref="J416:J423" si="170">+I416*19%</f>
        <v>38421.203399999999</v>
      </c>
      <c r="K416" s="122">
        <f t="shared" si="168"/>
        <v>203</v>
      </c>
      <c r="M416" s="119"/>
    </row>
    <row r="417" spans="1:20" ht="28.15" customHeight="1">
      <c r="A417" s="170">
        <f t="shared" si="166"/>
        <v>44194</v>
      </c>
      <c r="B417" s="170">
        <f t="shared" si="167"/>
        <v>44200</v>
      </c>
      <c r="C417" s="77" t="s">
        <v>231</v>
      </c>
      <c r="D417" s="145">
        <v>190470.45</v>
      </c>
      <c r="E417" s="123">
        <f t="shared" si="169"/>
        <v>36189.385500000004</v>
      </c>
      <c r="F417" s="122">
        <v>203</v>
      </c>
      <c r="G417" s="110"/>
      <c r="H417" s="77" t="s">
        <v>232</v>
      </c>
      <c r="I417" s="145">
        <v>204297.53</v>
      </c>
      <c r="J417" s="123">
        <f t="shared" si="170"/>
        <v>38816.530700000003</v>
      </c>
      <c r="K417" s="122">
        <f t="shared" si="168"/>
        <v>203</v>
      </c>
      <c r="M417" s="119"/>
    </row>
    <row r="418" spans="1:20" ht="28.15" customHeight="1">
      <c r="A418" s="170">
        <f>+B417+1</f>
        <v>44201</v>
      </c>
      <c r="B418" s="170">
        <f>+A418+7</f>
        <v>44208</v>
      </c>
      <c r="C418" s="77" t="s">
        <v>231</v>
      </c>
      <c r="D418" s="145">
        <v>191026.17</v>
      </c>
      <c r="E418" s="123">
        <f t="shared" si="169"/>
        <v>36294.972300000001</v>
      </c>
      <c r="F418" s="122">
        <v>203</v>
      </c>
      <c r="G418" s="110"/>
      <c r="H418" s="77" t="s">
        <v>232</v>
      </c>
      <c r="I418" s="145">
        <v>204895.18</v>
      </c>
      <c r="J418" s="123">
        <f t="shared" si="170"/>
        <v>38930.084199999998</v>
      </c>
      <c r="K418" s="122">
        <f t="shared" si="168"/>
        <v>203</v>
      </c>
      <c r="M418" s="119"/>
    </row>
    <row r="419" spans="1:20" ht="28.15" customHeight="1">
      <c r="A419" s="170">
        <f>+B418+1</f>
        <v>44209</v>
      </c>
      <c r="B419" s="170">
        <f>+A419+5</f>
        <v>44214</v>
      </c>
      <c r="C419" s="77" t="s">
        <v>231</v>
      </c>
      <c r="D419" s="145">
        <v>187660.08</v>
      </c>
      <c r="E419" s="123">
        <f t="shared" si="169"/>
        <v>35655.415199999996</v>
      </c>
      <c r="F419" s="122">
        <v>203</v>
      </c>
      <c r="G419" s="110"/>
      <c r="H419" s="77" t="s">
        <v>232</v>
      </c>
      <c r="I419" s="145">
        <v>201413.24</v>
      </c>
      <c r="J419" s="123">
        <f t="shared" si="170"/>
        <v>38268.515599999999</v>
      </c>
      <c r="K419" s="122">
        <f t="shared" si="168"/>
        <v>203</v>
      </c>
      <c r="M419" s="119"/>
    </row>
    <row r="420" spans="1:20" ht="28.15" customHeight="1">
      <c r="A420" s="170">
        <f>+B419+1</f>
        <v>44215</v>
      </c>
      <c r="B420" s="170">
        <f>+A420+6</f>
        <v>44221</v>
      </c>
      <c r="C420" s="77" t="s">
        <v>231</v>
      </c>
      <c r="D420" s="145">
        <v>199906.18</v>
      </c>
      <c r="E420" s="123">
        <f t="shared" si="169"/>
        <v>37982.174200000001</v>
      </c>
      <c r="F420" s="122">
        <v>203</v>
      </c>
      <c r="G420" s="110"/>
      <c r="H420" s="77" t="s">
        <v>232</v>
      </c>
      <c r="I420" s="145">
        <v>213819.77</v>
      </c>
      <c r="J420" s="123">
        <f t="shared" si="170"/>
        <v>40625.756300000001</v>
      </c>
      <c r="K420" s="122">
        <f t="shared" ref="K420:K425" si="171">+F420</f>
        <v>203</v>
      </c>
      <c r="M420" s="119"/>
    </row>
    <row r="421" spans="1:20" ht="28.15" customHeight="1">
      <c r="A421" s="170">
        <f>+B420+1</f>
        <v>44222</v>
      </c>
      <c r="B421" s="170">
        <f>+A421+5</f>
        <v>44227</v>
      </c>
      <c r="C421" s="77" t="s">
        <v>231</v>
      </c>
      <c r="D421" s="145">
        <v>199469.56</v>
      </c>
      <c r="E421" s="123">
        <f t="shared" si="169"/>
        <v>37899.216399999998</v>
      </c>
      <c r="F421" s="122">
        <v>203</v>
      </c>
      <c r="G421" s="110"/>
      <c r="H421" s="77" t="s">
        <v>232</v>
      </c>
      <c r="I421" s="145">
        <v>213365</v>
      </c>
      <c r="J421" s="123">
        <f t="shared" si="170"/>
        <v>40539.35</v>
      </c>
      <c r="K421" s="122">
        <f t="shared" si="171"/>
        <v>203</v>
      </c>
      <c r="M421" s="119"/>
    </row>
    <row r="422" spans="1:20" ht="28.15" customHeight="1">
      <c r="A422" s="170">
        <f>+B421+1</f>
        <v>44228</v>
      </c>
      <c r="B422" s="170">
        <f>+A422</f>
        <v>44228</v>
      </c>
      <c r="C422" s="77" t="s">
        <v>231</v>
      </c>
      <c r="D422" s="145">
        <v>199469.56</v>
      </c>
      <c r="E422" s="123">
        <f>+D422*19%</f>
        <v>37899.216399999998</v>
      </c>
      <c r="F422" s="148">
        <v>208</v>
      </c>
      <c r="G422" s="110"/>
      <c r="H422" s="77" t="s">
        <v>232</v>
      </c>
      <c r="I422" s="145">
        <v>213365</v>
      </c>
      <c r="J422" s="123">
        <f>+I422*19%</f>
        <v>40539.35</v>
      </c>
      <c r="K422" s="148">
        <f t="shared" si="171"/>
        <v>208</v>
      </c>
      <c r="M422" s="149" t="s">
        <v>227</v>
      </c>
    </row>
    <row r="423" spans="1:20" ht="28.15" customHeight="1">
      <c r="A423" s="170">
        <f>+B421+2</f>
        <v>44229</v>
      </c>
      <c r="B423" s="170">
        <f t="shared" ref="B423:B428" si="172">+A423+6</f>
        <v>44235</v>
      </c>
      <c r="C423" s="77" t="s">
        <v>231</v>
      </c>
      <c r="D423" s="145">
        <v>205826.74</v>
      </c>
      <c r="E423" s="123">
        <f t="shared" si="169"/>
        <v>39107.080600000001</v>
      </c>
      <c r="F423" s="148">
        <v>208</v>
      </c>
      <c r="G423" s="110"/>
      <c r="H423" s="77" t="s">
        <v>232</v>
      </c>
      <c r="I423" s="145">
        <v>220163.93</v>
      </c>
      <c r="J423" s="123">
        <f t="shared" si="170"/>
        <v>41831.146699999998</v>
      </c>
      <c r="K423" s="148">
        <f t="shared" si="171"/>
        <v>208</v>
      </c>
      <c r="N423" s="119"/>
      <c r="O423" s="119"/>
      <c r="P423" s="119"/>
      <c r="Q423" s="119"/>
      <c r="R423" s="119"/>
      <c r="S423" s="119"/>
      <c r="T423" s="119"/>
    </row>
    <row r="424" spans="1:20" ht="28.15" customHeight="1">
      <c r="A424" s="170">
        <f t="shared" ref="A424:A429" si="173">+B422+8</f>
        <v>44236</v>
      </c>
      <c r="B424" s="170">
        <f t="shared" si="172"/>
        <v>44242</v>
      </c>
      <c r="C424" s="77" t="s">
        <v>231</v>
      </c>
      <c r="D424" s="145">
        <v>212880</v>
      </c>
      <c r="E424" s="123">
        <f t="shared" ref="E424:E430" si="174">+D424*19%</f>
        <v>40447.199999999997</v>
      </c>
      <c r="F424" s="148">
        <v>208</v>
      </c>
      <c r="G424" s="110"/>
      <c r="H424" s="77" t="s">
        <v>232</v>
      </c>
      <c r="I424" s="145">
        <v>227069.61</v>
      </c>
      <c r="J424" s="123">
        <f t="shared" ref="J424:J430" si="175">+I424*19%</f>
        <v>43143.225899999998</v>
      </c>
      <c r="K424" s="148">
        <f t="shared" si="171"/>
        <v>208</v>
      </c>
      <c r="M424" s="119"/>
    </row>
    <row r="425" spans="1:20" ht="28.15" customHeight="1">
      <c r="A425" s="170">
        <f t="shared" si="173"/>
        <v>44243</v>
      </c>
      <c r="B425" s="170">
        <f t="shared" si="172"/>
        <v>44249</v>
      </c>
      <c r="C425" s="77" t="s">
        <v>231</v>
      </c>
      <c r="D425" s="145">
        <v>219999.32</v>
      </c>
      <c r="E425" s="123">
        <f t="shared" si="174"/>
        <v>41799.870800000004</v>
      </c>
      <c r="F425" s="148">
        <v>208</v>
      </c>
      <c r="G425" s="110"/>
      <c r="H425" s="77" t="s">
        <v>232</v>
      </c>
      <c r="I425" s="145">
        <v>234210.33</v>
      </c>
      <c r="J425" s="123">
        <f t="shared" si="175"/>
        <v>44499.962699999996</v>
      </c>
      <c r="K425" s="148">
        <f t="shared" si="171"/>
        <v>208</v>
      </c>
      <c r="M425" s="119"/>
    </row>
    <row r="426" spans="1:20" ht="28.15" customHeight="1">
      <c r="A426" s="170">
        <f t="shared" si="173"/>
        <v>44250</v>
      </c>
      <c r="B426" s="170">
        <f t="shared" si="172"/>
        <v>44256</v>
      </c>
      <c r="C426" s="77" t="s">
        <v>231</v>
      </c>
      <c r="D426" s="145">
        <v>231546.18</v>
      </c>
      <c r="E426" s="123">
        <f t="shared" si="174"/>
        <v>43993.7742</v>
      </c>
      <c r="F426" s="148">
        <v>208</v>
      </c>
      <c r="G426" s="110"/>
      <c r="H426" s="77" t="s">
        <v>232</v>
      </c>
      <c r="I426" s="145">
        <v>245652.73</v>
      </c>
      <c r="J426" s="123">
        <f t="shared" si="175"/>
        <v>46674.018700000001</v>
      </c>
      <c r="K426" s="148">
        <f t="shared" ref="K426:K431" si="176">+F426</f>
        <v>208</v>
      </c>
      <c r="M426" s="119"/>
    </row>
    <row r="427" spans="1:20" ht="28.15" customHeight="1">
      <c r="A427" s="170">
        <f t="shared" si="173"/>
        <v>44257</v>
      </c>
      <c r="B427" s="170">
        <f t="shared" si="172"/>
        <v>44263</v>
      </c>
      <c r="C427" s="77" t="s">
        <v>231</v>
      </c>
      <c r="D427" s="145">
        <v>249518.38</v>
      </c>
      <c r="E427" s="123">
        <f t="shared" si="174"/>
        <v>47408.492200000001</v>
      </c>
      <c r="F427" s="148">
        <v>208</v>
      </c>
      <c r="G427" s="110"/>
      <c r="H427" s="77" t="s">
        <v>232</v>
      </c>
      <c r="I427" s="145">
        <v>263850.14</v>
      </c>
      <c r="J427" s="123">
        <f t="shared" si="175"/>
        <v>50131.526600000005</v>
      </c>
      <c r="K427" s="148">
        <f t="shared" si="176"/>
        <v>208</v>
      </c>
      <c r="M427" s="119"/>
    </row>
    <row r="428" spans="1:20" ht="28.15" customHeight="1">
      <c r="A428" s="170">
        <f t="shared" si="173"/>
        <v>44264</v>
      </c>
      <c r="B428" s="170">
        <f t="shared" si="172"/>
        <v>44270</v>
      </c>
      <c r="C428" s="77" t="s">
        <v>231</v>
      </c>
      <c r="D428" s="145">
        <v>251154.43</v>
      </c>
      <c r="E428" s="123">
        <f t="shared" si="174"/>
        <v>47719.341699999997</v>
      </c>
      <c r="F428" s="148">
        <v>208</v>
      </c>
      <c r="G428" s="110"/>
      <c r="H428" s="77" t="s">
        <v>232</v>
      </c>
      <c r="I428" s="145">
        <v>265729.06</v>
      </c>
      <c r="J428" s="123">
        <f t="shared" si="175"/>
        <v>50488.521399999998</v>
      </c>
      <c r="K428" s="148">
        <f t="shared" si="176"/>
        <v>208</v>
      </c>
      <c r="M428" s="119"/>
    </row>
    <row r="429" spans="1:20" ht="28.15" customHeight="1">
      <c r="A429" s="170">
        <f t="shared" si="173"/>
        <v>44271</v>
      </c>
      <c r="B429" s="170">
        <f>+A429+7</f>
        <v>44278</v>
      </c>
      <c r="C429" s="77" t="s">
        <v>231</v>
      </c>
      <c r="D429" s="145">
        <v>256391.44</v>
      </c>
      <c r="E429" s="123">
        <f t="shared" si="174"/>
        <v>48714.373599999999</v>
      </c>
      <c r="F429" s="148">
        <v>208</v>
      </c>
      <c r="G429" s="110"/>
      <c r="H429" s="77" t="s">
        <v>232</v>
      </c>
      <c r="I429" s="145">
        <v>270758.73</v>
      </c>
      <c r="J429" s="123">
        <f t="shared" si="175"/>
        <v>51444.1587</v>
      </c>
      <c r="K429" s="148">
        <f t="shared" si="176"/>
        <v>208</v>
      </c>
      <c r="M429" s="119"/>
    </row>
    <row r="430" spans="1:20" ht="28.15" customHeight="1">
      <c r="A430" s="170">
        <f>+B428+9</f>
        <v>44279</v>
      </c>
      <c r="B430" s="170">
        <f>+A430+5</f>
        <v>44284</v>
      </c>
      <c r="C430" s="77" t="s">
        <v>231</v>
      </c>
      <c r="D430" s="145">
        <v>246289.52</v>
      </c>
      <c r="E430" s="123">
        <f t="shared" si="174"/>
        <v>46795.008799999996</v>
      </c>
      <c r="F430" s="148">
        <v>208</v>
      </c>
      <c r="G430" s="110"/>
      <c r="H430" s="77" t="s">
        <v>232</v>
      </c>
      <c r="I430" s="145">
        <v>260571.05</v>
      </c>
      <c r="J430" s="123">
        <f t="shared" si="175"/>
        <v>49508.499499999998</v>
      </c>
      <c r="K430" s="148">
        <f t="shared" si="176"/>
        <v>208</v>
      </c>
      <c r="M430" s="119"/>
    </row>
    <row r="431" spans="1:20" ht="28.15" customHeight="1">
      <c r="A431" s="170">
        <f>+B429+7</f>
        <v>44285</v>
      </c>
      <c r="B431" s="170">
        <f t="shared" ref="B431:B436" si="177">+A431+6</f>
        <v>44291</v>
      </c>
      <c r="C431" s="77" t="s">
        <v>231</v>
      </c>
      <c r="D431" s="145">
        <v>235160.31</v>
      </c>
      <c r="E431" s="123">
        <f t="shared" ref="E431:E437" si="178">+D431*19%</f>
        <v>44680.458899999998</v>
      </c>
      <c r="F431" s="148">
        <v>208</v>
      </c>
      <c r="G431" s="110"/>
      <c r="H431" s="77" t="s">
        <v>232</v>
      </c>
      <c r="I431" s="145">
        <v>249552.18</v>
      </c>
      <c r="J431" s="123">
        <f t="shared" ref="J431:J437" si="179">+I431*19%</f>
        <v>47414.914199999999</v>
      </c>
      <c r="K431" s="148">
        <f t="shared" si="176"/>
        <v>208</v>
      </c>
      <c r="M431" s="119"/>
    </row>
    <row r="432" spans="1:20" ht="28.15" customHeight="1">
      <c r="A432" s="170">
        <f t="shared" ref="A432:A438" si="180">+B431+1</f>
        <v>44292</v>
      </c>
      <c r="B432" s="170">
        <f t="shared" si="177"/>
        <v>44298</v>
      </c>
      <c r="C432" s="77" t="s">
        <v>231</v>
      </c>
      <c r="D432" s="145">
        <v>240093.35</v>
      </c>
      <c r="E432" s="123">
        <f t="shared" si="178"/>
        <v>45617.736499999999</v>
      </c>
      <c r="F432" s="148">
        <v>208</v>
      </c>
      <c r="G432" s="110"/>
      <c r="H432" s="77" t="s">
        <v>232</v>
      </c>
      <c r="I432" s="145">
        <v>254865.68</v>
      </c>
      <c r="J432" s="123">
        <f t="shared" si="179"/>
        <v>48424.479200000002</v>
      </c>
      <c r="K432" s="148">
        <f t="shared" ref="K432:K437" si="181">+F432</f>
        <v>208</v>
      </c>
      <c r="M432" s="119"/>
    </row>
    <row r="433" spans="1:13" ht="28.15" customHeight="1">
      <c r="A433" s="170">
        <f t="shared" si="180"/>
        <v>44299</v>
      </c>
      <c r="B433" s="170">
        <f t="shared" si="177"/>
        <v>44305</v>
      </c>
      <c r="C433" s="77" t="s">
        <v>231</v>
      </c>
      <c r="D433" s="145">
        <v>231616.61</v>
      </c>
      <c r="E433" s="123">
        <f t="shared" si="178"/>
        <v>44007.155899999998</v>
      </c>
      <c r="F433" s="148">
        <v>208</v>
      </c>
      <c r="G433" s="110"/>
      <c r="H433" s="77" t="s">
        <v>232</v>
      </c>
      <c r="I433" s="145">
        <v>246211.20000000001</v>
      </c>
      <c r="J433" s="123">
        <f t="shared" si="179"/>
        <v>46780.128000000004</v>
      </c>
      <c r="K433" s="148">
        <f t="shared" si="181"/>
        <v>208</v>
      </c>
      <c r="M433" s="119"/>
    </row>
    <row r="434" spans="1:13" ht="28.15" customHeight="1">
      <c r="A434" s="170">
        <f t="shared" si="180"/>
        <v>44306</v>
      </c>
      <c r="B434" s="170">
        <f t="shared" si="177"/>
        <v>44312</v>
      </c>
      <c r="C434" s="77" t="s">
        <v>231</v>
      </c>
      <c r="D434" s="145">
        <v>238327.92</v>
      </c>
      <c r="E434" s="123">
        <f t="shared" si="178"/>
        <v>45282.304800000005</v>
      </c>
      <c r="F434" s="148">
        <v>208</v>
      </c>
      <c r="G434" s="110"/>
      <c r="H434" s="77" t="s">
        <v>232</v>
      </c>
      <c r="I434" s="145">
        <v>252932.6</v>
      </c>
      <c r="J434" s="123">
        <f t="shared" si="179"/>
        <v>48057.194000000003</v>
      </c>
      <c r="K434" s="148">
        <f t="shared" si="181"/>
        <v>208</v>
      </c>
      <c r="M434" s="119"/>
    </row>
    <row r="435" spans="1:13" ht="28.15" customHeight="1">
      <c r="A435" s="170">
        <f t="shared" si="180"/>
        <v>44313</v>
      </c>
      <c r="B435" s="170">
        <f t="shared" si="177"/>
        <v>44319</v>
      </c>
      <c r="C435" s="77" t="s">
        <v>231</v>
      </c>
      <c r="D435" s="145">
        <v>237324.79</v>
      </c>
      <c r="E435" s="123">
        <f t="shared" si="178"/>
        <v>45091.710100000004</v>
      </c>
      <c r="F435" s="148">
        <v>208</v>
      </c>
      <c r="G435" s="110"/>
      <c r="H435" s="77" t="s">
        <v>232</v>
      </c>
      <c r="I435" s="145">
        <v>251811.34</v>
      </c>
      <c r="J435" s="123">
        <f t="shared" si="179"/>
        <v>47844.154600000002</v>
      </c>
      <c r="K435" s="148">
        <f t="shared" si="181"/>
        <v>208</v>
      </c>
      <c r="M435" s="119"/>
    </row>
    <row r="436" spans="1:13" ht="28.15" customHeight="1">
      <c r="A436" s="170">
        <f t="shared" si="180"/>
        <v>44320</v>
      </c>
      <c r="B436" s="170">
        <f t="shared" si="177"/>
        <v>44326</v>
      </c>
      <c r="C436" s="77" t="s">
        <v>231</v>
      </c>
      <c r="D436" s="145">
        <v>248945.78</v>
      </c>
      <c r="E436" s="123">
        <f t="shared" si="178"/>
        <v>47299.698199999999</v>
      </c>
      <c r="F436" s="148">
        <v>208</v>
      </c>
      <c r="G436" s="110"/>
      <c r="H436" s="77" t="s">
        <v>232</v>
      </c>
      <c r="I436" s="145">
        <v>263689.61</v>
      </c>
      <c r="J436" s="123">
        <f t="shared" si="179"/>
        <v>50101.025900000001</v>
      </c>
      <c r="K436" s="148">
        <f t="shared" si="181"/>
        <v>208</v>
      </c>
      <c r="M436" s="119"/>
    </row>
    <row r="437" spans="1:13" ht="28.15" customHeight="1">
      <c r="A437" s="170">
        <f t="shared" si="180"/>
        <v>44327</v>
      </c>
      <c r="B437" s="170">
        <f>+A437+7</f>
        <v>44334</v>
      </c>
      <c r="C437" s="77" t="s">
        <v>231</v>
      </c>
      <c r="D437" s="145">
        <v>262659.45</v>
      </c>
      <c r="E437" s="123">
        <f t="shared" si="178"/>
        <v>49905.2955</v>
      </c>
      <c r="F437" s="148">
        <v>208</v>
      </c>
      <c r="G437" s="110"/>
      <c r="H437" s="77" t="s">
        <v>232</v>
      </c>
      <c r="I437" s="145">
        <v>277887.25</v>
      </c>
      <c r="J437" s="123">
        <f t="shared" si="179"/>
        <v>52798.577499999999</v>
      </c>
      <c r="K437" s="148">
        <f t="shared" si="181"/>
        <v>208</v>
      </c>
      <c r="M437" s="119"/>
    </row>
    <row r="438" spans="1:13" ht="28.15" customHeight="1">
      <c r="A438" s="170">
        <f t="shared" si="180"/>
        <v>44335</v>
      </c>
      <c r="B438" s="170">
        <f>+A438+5</f>
        <v>44340</v>
      </c>
      <c r="C438" s="77" t="s">
        <v>231</v>
      </c>
      <c r="D438" s="145">
        <v>262587.28999999998</v>
      </c>
      <c r="E438" s="123">
        <f t="shared" ref="E438:E444" si="182">+D438*19%</f>
        <v>49891.585099999997</v>
      </c>
      <c r="F438" s="148">
        <v>208</v>
      </c>
      <c r="G438" s="110"/>
      <c r="H438" s="77" t="s">
        <v>232</v>
      </c>
      <c r="I438" s="145">
        <v>277503.81</v>
      </c>
      <c r="J438" s="123">
        <f t="shared" ref="J438:J444" si="183">+I438*19%</f>
        <v>52725.723899999997</v>
      </c>
      <c r="K438" s="148">
        <f t="shared" ref="K438:K443" si="184">+F438</f>
        <v>208</v>
      </c>
      <c r="M438" s="119"/>
    </row>
    <row r="439" spans="1:13" ht="28.15" customHeight="1">
      <c r="A439" s="170">
        <f t="shared" ref="A439:A444" si="185">+B438+1</f>
        <v>44341</v>
      </c>
      <c r="B439" s="170">
        <f>+A439+6</f>
        <v>44347</v>
      </c>
      <c r="C439" s="77" t="s">
        <v>231</v>
      </c>
      <c r="D439" s="145">
        <v>255344.13</v>
      </c>
      <c r="E439" s="123">
        <f t="shared" si="182"/>
        <v>48515.384700000002</v>
      </c>
      <c r="F439" s="148">
        <v>208</v>
      </c>
      <c r="G439" s="110"/>
      <c r="H439" s="77" t="s">
        <v>232</v>
      </c>
      <c r="I439" s="145">
        <v>270084.65000000002</v>
      </c>
      <c r="J439" s="123">
        <f t="shared" si="183"/>
        <v>51316.083500000008</v>
      </c>
      <c r="K439" s="148">
        <f t="shared" si="184"/>
        <v>208</v>
      </c>
      <c r="M439" s="119"/>
    </row>
    <row r="440" spans="1:13" ht="28.15" customHeight="1">
      <c r="A440" s="170">
        <f t="shared" si="185"/>
        <v>44348</v>
      </c>
      <c r="B440" s="170">
        <f>+A440+7</f>
        <v>44355</v>
      </c>
      <c r="C440" s="77" t="s">
        <v>231</v>
      </c>
      <c r="D440" s="145">
        <v>263288</v>
      </c>
      <c r="E440" s="123">
        <f t="shared" si="182"/>
        <v>50024.72</v>
      </c>
      <c r="F440" s="148">
        <v>208</v>
      </c>
      <c r="G440" s="110"/>
      <c r="H440" s="77" t="s">
        <v>232</v>
      </c>
      <c r="I440" s="145">
        <v>278248.61</v>
      </c>
      <c r="J440" s="123">
        <f t="shared" si="183"/>
        <v>52867.2359</v>
      </c>
      <c r="K440" s="148">
        <f t="shared" si="184"/>
        <v>208</v>
      </c>
      <c r="M440" s="119"/>
    </row>
    <row r="441" spans="1:13" ht="28.15" customHeight="1">
      <c r="A441" s="170">
        <f t="shared" si="185"/>
        <v>44356</v>
      </c>
      <c r="B441" s="170">
        <f>+A441+6</f>
        <v>44362</v>
      </c>
      <c r="C441" s="77" t="s">
        <v>231</v>
      </c>
      <c r="D441" s="145">
        <v>267972.40999999997</v>
      </c>
      <c r="E441" s="123">
        <f t="shared" si="182"/>
        <v>50914.757899999997</v>
      </c>
      <c r="F441" s="148">
        <v>208</v>
      </c>
      <c r="G441" s="110"/>
      <c r="H441" s="77" t="s">
        <v>232</v>
      </c>
      <c r="I441" s="145">
        <v>282693.71999999997</v>
      </c>
      <c r="J441" s="123">
        <f t="shared" si="183"/>
        <v>53711.806799999998</v>
      </c>
      <c r="K441" s="148">
        <f t="shared" si="184"/>
        <v>208</v>
      </c>
      <c r="M441" s="119"/>
    </row>
    <row r="442" spans="1:13" ht="28.15" customHeight="1">
      <c r="A442" s="170">
        <f t="shared" si="185"/>
        <v>44363</v>
      </c>
      <c r="B442" s="170">
        <f>+A442+5</f>
        <v>44368</v>
      </c>
      <c r="C442" s="77" t="s">
        <v>231</v>
      </c>
      <c r="D442" s="145">
        <v>266385.56</v>
      </c>
      <c r="E442" s="123">
        <f t="shared" si="182"/>
        <v>50613.256399999998</v>
      </c>
      <c r="F442" s="148">
        <v>208</v>
      </c>
      <c r="G442" s="110"/>
      <c r="H442" s="77" t="s">
        <v>232</v>
      </c>
      <c r="I442" s="145">
        <v>280780.64</v>
      </c>
      <c r="J442" s="123">
        <f t="shared" si="183"/>
        <v>53348.321600000003</v>
      </c>
      <c r="K442" s="148">
        <f t="shared" si="184"/>
        <v>208</v>
      </c>
      <c r="M442" s="119"/>
    </row>
    <row r="443" spans="1:13" ht="28.15" customHeight="1">
      <c r="A443" s="170">
        <f t="shared" si="185"/>
        <v>44369</v>
      </c>
      <c r="B443" s="170">
        <f>+A443+6</f>
        <v>44375</v>
      </c>
      <c r="C443" s="77" t="s">
        <v>231</v>
      </c>
      <c r="D443" s="145">
        <v>269528.09999999998</v>
      </c>
      <c r="E443" s="123">
        <f t="shared" si="182"/>
        <v>51210.338999999993</v>
      </c>
      <c r="F443" s="148">
        <v>208</v>
      </c>
      <c r="G443" s="110"/>
      <c r="H443" s="77" t="s">
        <v>232</v>
      </c>
      <c r="I443" s="145">
        <v>284221.21999999997</v>
      </c>
      <c r="J443" s="123">
        <f t="shared" si="183"/>
        <v>54002.031799999997</v>
      </c>
      <c r="K443" s="148">
        <f t="shared" si="184"/>
        <v>208</v>
      </c>
      <c r="M443" s="119"/>
    </row>
    <row r="444" spans="1:13" ht="28.15" customHeight="1">
      <c r="A444" s="170">
        <f t="shared" si="185"/>
        <v>44376</v>
      </c>
      <c r="B444" s="170">
        <f>+A444+7</f>
        <v>44383</v>
      </c>
      <c r="C444" s="77" t="s">
        <v>231</v>
      </c>
      <c r="D444" s="145">
        <v>283792.34999999998</v>
      </c>
      <c r="E444" s="123">
        <f t="shared" si="182"/>
        <v>53920.546499999997</v>
      </c>
      <c r="F444" s="148">
        <v>208</v>
      </c>
      <c r="G444" s="110"/>
      <c r="H444" s="77" t="s">
        <v>232</v>
      </c>
      <c r="I444" s="145">
        <v>298864.15999999997</v>
      </c>
      <c r="J444" s="123">
        <f t="shared" si="183"/>
        <v>56784.190399999992</v>
      </c>
      <c r="K444" s="148">
        <f t="shared" ref="K444:K449" si="186">+F444</f>
        <v>208</v>
      </c>
      <c r="M444" s="119"/>
    </row>
    <row r="445" spans="1:13" ht="28.15" customHeight="1">
      <c r="A445" s="170">
        <f>+B444+1</f>
        <v>44384</v>
      </c>
      <c r="B445" s="170">
        <f>+A445+5</f>
        <v>44389</v>
      </c>
      <c r="C445" s="77" t="s">
        <v>231</v>
      </c>
      <c r="D445" s="145">
        <v>280543.01</v>
      </c>
      <c r="E445" s="123">
        <f t="shared" ref="E445:E450" si="187">+D445*19%</f>
        <v>53303.171900000001</v>
      </c>
      <c r="F445" s="148">
        <v>208</v>
      </c>
      <c r="G445" s="110"/>
      <c r="H445" s="77" t="s">
        <v>232</v>
      </c>
      <c r="I445" s="145">
        <v>295529.33</v>
      </c>
      <c r="J445" s="123">
        <f t="shared" ref="J445:J450" si="188">+I445*19%</f>
        <v>56150.572700000004</v>
      </c>
      <c r="K445" s="148">
        <f t="shared" si="186"/>
        <v>208</v>
      </c>
      <c r="M445" s="119"/>
    </row>
    <row r="446" spans="1:13" ht="28.15" customHeight="1">
      <c r="A446" s="170">
        <f>+B445+1</f>
        <v>44390</v>
      </c>
      <c r="B446" s="170">
        <f>+A446+6</f>
        <v>44396</v>
      </c>
      <c r="C446" s="77" t="s">
        <v>231</v>
      </c>
      <c r="D446" s="145">
        <v>280685.87</v>
      </c>
      <c r="E446" s="123">
        <f t="shared" si="187"/>
        <v>53330.315300000002</v>
      </c>
      <c r="F446" s="148">
        <v>208</v>
      </c>
      <c r="G446" s="110"/>
      <c r="H446" s="77" t="s">
        <v>232</v>
      </c>
      <c r="I446" s="145">
        <v>295887.7</v>
      </c>
      <c r="J446" s="123">
        <f t="shared" si="188"/>
        <v>56218.663</v>
      </c>
      <c r="K446" s="148">
        <f t="shared" si="186"/>
        <v>208</v>
      </c>
      <c r="M446" s="119"/>
    </row>
    <row r="447" spans="1:13" ht="28.15" customHeight="1">
      <c r="A447" s="170">
        <v>44397</v>
      </c>
      <c r="B447" s="170">
        <f>+A447+6</f>
        <v>44403</v>
      </c>
      <c r="C447" s="77" t="s">
        <v>231</v>
      </c>
      <c r="D447" s="145">
        <v>285654.03999999998</v>
      </c>
      <c r="E447" s="123">
        <f t="shared" si="187"/>
        <v>54274.267599999999</v>
      </c>
      <c r="F447" s="148">
        <v>208</v>
      </c>
      <c r="G447" s="110"/>
      <c r="H447" s="77" t="s">
        <v>232</v>
      </c>
      <c r="I447" s="145">
        <v>300922.46999999997</v>
      </c>
      <c r="J447" s="123">
        <f t="shared" si="188"/>
        <v>57175.269299999993</v>
      </c>
      <c r="K447" s="148">
        <f t="shared" si="186"/>
        <v>208</v>
      </c>
      <c r="M447" s="119"/>
    </row>
    <row r="448" spans="1:13" ht="28.15" customHeight="1">
      <c r="A448" s="170">
        <f t="shared" ref="A448:A454" si="189">+B447+1</f>
        <v>44404</v>
      </c>
      <c r="B448" s="170">
        <f>+A448+6</f>
        <v>44410</v>
      </c>
      <c r="C448" s="77" t="s">
        <v>231</v>
      </c>
      <c r="D448" s="145">
        <v>276250.28000000003</v>
      </c>
      <c r="E448" s="123">
        <f t="shared" si="187"/>
        <v>52487.553200000009</v>
      </c>
      <c r="F448" s="148">
        <v>208</v>
      </c>
      <c r="G448" s="110"/>
      <c r="H448" s="77" t="s">
        <v>232</v>
      </c>
      <c r="I448" s="145">
        <v>291623.83</v>
      </c>
      <c r="J448" s="123">
        <f t="shared" si="188"/>
        <v>55408.527700000006</v>
      </c>
      <c r="K448" s="148">
        <f t="shared" si="186"/>
        <v>208</v>
      </c>
      <c r="M448" s="119"/>
    </row>
    <row r="449" spans="1:13" ht="28.15" customHeight="1">
      <c r="A449" s="170">
        <f t="shared" si="189"/>
        <v>44411</v>
      </c>
      <c r="B449" s="170">
        <f>+A449+6</f>
        <v>44417</v>
      </c>
      <c r="C449" s="77" t="s">
        <v>231</v>
      </c>
      <c r="D449" s="145">
        <v>295095.62</v>
      </c>
      <c r="E449" s="123">
        <f t="shared" si="187"/>
        <v>56068.167800000003</v>
      </c>
      <c r="F449" s="148">
        <v>208</v>
      </c>
      <c r="G449" s="110"/>
      <c r="H449" s="77" t="s">
        <v>232</v>
      </c>
      <c r="I449" s="145">
        <v>310644.59999999998</v>
      </c>
      <c r="J449" s="123">
        <f t="shared" si="188"/>
        <v>59022.473999999995</v>
      </c>
      <c r="K449" s="148">
        <f t="shared" si="186"/>
        <v>208</v>
      </c>
      <c r="M449" s="119"/>
    </row>
    <row r="450" spans="1:13" ht="28.15" customHeight="1">
      <c r="A450" s="170">
        <f t="shared" si="189"/>
        <v>44418</v>
      </c>
      <c r="B450" s="170">
        <f>+A450+7</f>
        <v>44425</v>
      </c>
      <c r="C450" s="77" t="s">
        <v>231</v>
      </c>
      <c r="D450" s="145">
        <v>285203.31</v>
      </c>
      <c r="E450" s="123">
        <f t="shared" si="187"/>
        <v>54188.628900000003</v>
      </c>
      <c r="F450" s="148">
        <v>208</v>
      </c>
      <c r="G450" s="110"/>
      <c r="H450" s="77" t="s">
        <v>232</v>
      </c>
      <c r="I450" s="145">
        <v>300778.59000000003</v>
      </c>
      <c r="J450" s="123">
        <f t="shared" si="188"/>
        <v>57147.932100000005</v>
      </c>
      <c r="K450" s="148">
        <f t="shared" ref="K450" si="190">+F450</f>
        <v>208</v>
      </c>
      <c r="M450" s="119"/>
    </row>
    <row r="451" spans="1:13" ht="28.15" customHeight="1">
      <c r="A451" s="170">
        <f t="shared" si="189"/>
        <v>44426</v>
      </c>
      <c r="B451" s="170">
        <f>+A451+5</f>
        <v>44431</v>
      </c>
      <c r="C451" s="77" t="s">
        <v>231</v>
      </c>
      <c r="D451" s="145">
        <v>285510.3</v>
      </c>
      <c r="E451" s="123">
        <f t="shared" ref="E451" si="191">+D451*19%</f>
        <v>54246.956999999995</v>
      </c>
      <c r="F451" s="148">
        <v>208</v>
      </c>
      <c r="G451" s="110"/>
      <c r="H451" s="77" t="s">
        <v>232</v>
      </c>
      <c r="I451" s="145">
        <v>301314.21999999997</v>
      </c>
      <c r="J451" s="123">
        <f t="shared" ref="J451" si="192">+I451*19%</f>
        <v>57249.701799999995</v>
      </c>
      <c r="K451" s="148">
        <f t="shared" ref="K451" si="193">+F451</f>
        <v>208</v>
      </c>
      <c r="M451" s="119"/>
    </row>
    <row r="452" spans="1:13" ht="28.15" customHeight="1">
      <c r="A452" s="170">
        <f t="shared" si="189"/>
        <v>44432</v>
      </c>
      <c r="B452" s="170">
        <f t="shared" ref="B452:B458" si="194">+A452+6</f>
        <v>44438</v>
      </c>
      <c r="C452" s="77" t="s">
        <v>231</v>
      </c>
      <c r="D452" s="145">
        <v>264624.90999999997</v>
      </c>
      <c r="E452" s="123">
        <f t="shared" ref="E452" si="195">+D452*19%</f>
        <v>50278.732899999995</v>
      </c>
      <c r="F452" s="148">
        <v>208</v>
      </c>
      <c r="G452" s="110"/>
      <c r="H452" s="77" t="s">
        <v>232</v>
      </c>
      <c r="I452" s="145">
        <v>280037.96000000002</v>
      </c>
      <c r="J452" s="123">
        <f t="shared" ref="J452" si="196">+I452*19%</f>
        <v>53207.212400000004</v>
      </c>
      <c r="K452" s="148">
        <f t="shared" ref="K452" si="197">+F452</f>
        <v>208</v>
      </c>
      <c r="M452" s="119"/>
    </row>
    <row r="453" spans="1:13" ht="28.15" customHeight="1">
      <c r="A453" s="170">
        <f t="shared" si="189"/>
        <v>44439</v>
      </c>
      <c r="B453" s="170">
        <f t="shared" si="194"/>
        <v>44445</v>
      </c>
      <c r="C453" s="77" t="s">
        <v>231</v>
      </c>
      <c r="D453" s="145">
        <v>280919.99</v>
      </c>
      <c r="E453" s="123">
        <f t="shared" ref="E453" si="198">+D453*19%</f>
        <v>53374.7981</v>
      </c>
      <c r="F453" s="148">
        <v>208</v>
      </c>
      <c r="G453" s="110"/>
      <c r="H453" s="77" t="s">
        <v>232</v>
      </c>
      <c r="I453" s="145">
        <v>296392.13</v>
      </c>
      <c r="J453" s="123">
        <f t="shared" ref="J453" si="199">+I453*19%</f>
        <v>56314.504700000005</v>
      </c>
      <c r="K453" s="148">
        <f t="shared" ref="K453" si="200">+F453</f>
        <v>208</v>
      </c>
      <c r="M453" s="119"/>
    </row>
    <row r="454" spans="1:13" ht="28.15" customHeight="1">
      <c r="A454" s="170">
        <f t="shared" si="189"/>
        <v>44446</v>
      </c>
      <c r="B454" s="170">
        <f t="shared" si="194"/>
        <v>44452</v>
      </c>
      <c r="C454" s="77" t="s">
        <v>231</v>
      </c>
      <c r="D454" s="145">
        <v>292618.84000000003</v>
      </c>
      <c r="E454" s="123">
        <f t="shared" ref="E454" si="201">+D454*19%</f>
        <v>55597.579600000005</v>
      </c>
      <c r="F454" s="148">
        <v>208</v>
      </c>
      <c r="G454" s="110"/>
      <c r="H454" s="77" t="s">
        <v>232</v>
      </c>
      <c r="I454" s="145">
        <v>307778.15999999997</v>
      </c>
      <c r="J454" s="123">
        <f t="shared" ref="J454" si="202">+I454*19%</f>
        <v>58477.850399999996</v>
      </c>
      <c r="K454" s="148">
        <f t="shared" ref="K454" si="203">+F454</f>
        <v>208</v>
      </c>
      <c r="M454" s="119"/>
    </row>
    <row r="455" spans="1:13" ht="28.15" customHeight="1">
      <c r="A455" s="170">
        <f t="shared" ref="A455" si="204">+B454+1</f>
        <v>44453</v>
      </c>
      <c r="B455" s="170">
        <f t="shared" si="194"/>
        <v>44459</v>
      </c>
      <c r="C455" s="77" t="s">
        <v>231</v>
      </c>
      <c r="D455" s="145">
        <v>294741.34999999998</v>
      </c>
      <c r="E455" s="123">
        <f t="shared" ref="E455" si="205">+D455*19%</f>
        <v>56000.856499999994</v>
      </c>
      <c r="F455" s="148">
        <v>208</v>
      </c>
      <c r="G455" s="110"/>
      <c r="H455" s="77" t="s">
        <v>232</v>
      </c>
      <c r="I455" s="145">
        <v>309972.31</v>
      </c>
      <c r="J455" s="123">
        <f t="shared" ref="J455" si="206">+I455*19%</f>
        <v>58894.738899999997</v>
      </c>
      <c r="K455" s="148">
        <f t="shared" ref="K455" si="207">+F455</f>
        <v>208</v>
      </c>
      <c r="M455" s="119"/>
    </row>
    <row r="456" spans="1:13" ht="28.15" customHeight="1">
      <c r="A456" s="170">
        <f t="shared" ref="A456" si="208">+B455+1</f>
        <v>44460</v>
      </c>
      <c r="B456" s="170">
        <f t="shared" si="194"/>
        <v>44466</v>
      </c>
      <c r="C456" s="77" t="s">
        <v>231</v>
      </c>
      <c r="D456" s="145">
        <v>305991.21999999997</v>
      </c>
      <c r="E456" s="123">
        <f t="shared" ref="E456" si="209">+D456*19%</f>
        <v>58138.331799999993</v>
      </c>
      <c r="F456" s="148">
        <v>208</v>
      </c>
      <c r="G456" s="110"/>
      <c r="H456" s="77" t="s">
        <v>232</v>
      </c>
      <c r="I456" s="145">
        <v>321308.40000000002</v>
      </c>
      <c r="J456" s="123">
        <f t="shared" ref="J456" si="210">+I456*19%</f>
        <v>61048.596000000005</v>
      </c>
      <c r="K456" s="148">
        <f t="shared" ref="K456" si="211">+F456</f>
        <v>208</v>
      </c>
      <c r="M456" s="119"/>
    </row>
    <row r="457" spans="1:13" ht="28.15" customHeight="1">
      <c r="A457" s="170">
        <f t="shared" ref="A457" si="212">+B456+1</f>
        <v>44467</v>
      </c>
      <c r="B457" s="170">
        <f t="shared" si="194"/>
        <v>44473</v>
      </c>
      <c r="C457" s="77" t="s">
        <v>231</v>
      </c>
      <c r="D457" s="145">
        <v>310792.82</v>
      </c>
      <c r="E457" s="123">
        <f t="shared" ref="E457" si="213">+D457*19%</f>
        <v>59050.635800000004</v>
      </c>
      <c r="F457" s="148">
        <v>208</v>
      </c>
      <c r="G457" s="110"/>
      <c r="H457" s="77" t="s">
        <v>232</v>
      </c>
      <c r="I457" s="145">
        <v>326147.62</v>
      </c>
      <c r="J457" s="123">
        <f t="shared" ref="J457" si="214">+I457*19%</f>
        <v>61968.0478</v>
      </c>
      <c r="K457" s="148">
        <f t="shared" ref="K457" si="215">+F457</f>
        <v>208</v>
      </c>
      <c r="M457" s="119"/>
    </row>
    <row r="458" spans="1:13" ht="28.15" customHeight="1">
      <c r="A458" s="170">
        <f t="shared" ref="A458" si="216">+B457+1</f>
        <v>44474</v>
      </c>
      <c r="B458" s="170">
        <f t="shared" si="194"/>
        <v>44480</v>
      </c>
      <c r="C458" s="77" t="s">
        <v>231</v>
      </c>
      <c r="D458" s="145">
        <v>331927.95</v>
      </c>
      <c r="E458" s="123">
        <f t="shared" ref="E458" si="217">+D458*19%</f>
        <v>63066.3105</v>
      </c>
      <c r="F458" s="148">
        <v>208</v>
      </c>
      <c r="G458" s="110"/>
      <c r="H458" s="77" t="s">
        <v>232</v>
      </c>
      <c r="I458" s="145">
        <v>347265.7</v>
      </c>
      <c r="J458" s="123">
        <f t="shared" ref="J458" si="218">+I458*19%</f>
        <v>65980.483000000007</v>
      </c>
      <c r="K458" s="148">
        <f t="shared" ref="K458" si="219">+F458</f>
        <v>208</v>
      </c>
      <c r="M458" s="119"/>
    </row>
    <row r="459" spans="1:13" ht="28.15" customHeight="1">
      <c r="A459" s="170">
        <f t="shared" ref="A459" si="220">+B458+1</f>
        <v>44481</v>
      </c>
      <c r="B459" s="170">
        <f>+A459+7</f>
        <v>44488</v>
      </c>
      <c r="C459" s="77" t="s">
        <v>231</v>
      </c>
      <c r="D459" s="145">
        <v>348076.79999999999</v>
      </c>
      <c r="E459" s="123">
        <f t="shared" ref="E459" si="221">+D459*19%</f>
        <v>66134.592000000004</v>
      </c>
      <c r="F459" s="148">
        <v>208</v>
      </c>
      <c r="G459" s="110"/>
      <c r="H459" s="77" t="s">
        <v>232</v>
      </c>
      <c r="I459" s="145">
        <v>363216.14</v>
      </c>
      <c r="J459" s="123">
        <f t="shared" ref="J459" si="222">+I459*19%</f>
        <v>69011.066600000006</v>
      </c>
      <c r="K459" s="148">
        <f t="shared" ref="K459" si="223">+F459</f>
        <v>208</v>
      </c>
      <c r="M459" s="119"/>
    </row>
    <row r="460" spans="1:13" ht="28.15" customHeight="1">
      <c r="A460" s="170">
        <f t="shared" ref="A460" si="224">+B459+1</f>
        <v>44489</v>
      </c>
      <c r="B460" s="170">
        <f>+A460+5</f>
        <v>44494</v>
      </c>
      <c r="C460" s="77" t="s">
        <v>231</v>
      </c>
      <c r="D460" s="145">
        <v>357122.88</v>
      </c>
      <c r="E460" s="123">
        <f t="shared" ref="E460" si="225">+D460*19%</f>
        <v>67853.347200000004</v>
      </c>
      <c r="F460" s="148">
        <v>208</v>
      </c>
      <c r="G460" s="110"/>
      <c r="H460" s="77" t="s">
        <v>232</v>
      </c>
      <c r="I460" s="145">
        <v>372123.78</v>
      </c>
      <c r="J460" s="123">
        <f t="shared" ref="J460" si="226">+I460*19%</f>
        <v>70703.518200000006</v>
      </c>
      <c r="K460" s="148">
        <f t="shared" ref="K460" si="227">+F460</f>
        <v>208</v>
      </c>
      <c r="M460" s="119"/>
    </row>
    <row r="461" spans="1:13" ht="28.15" customHeight="1">
      <c r="A461" s="170">
        <f t="shared" ref="A461" si="228">+B460+1</f>
        <v>44495</v>
      </c>
      <c r="B461" s="170">
        <f>+A461+7</f>
        <v>44502</v>
      </c>
      <c r="C461" s="77" t="s">
        <v>231</v>
      </c>
      <c r="D461" s="145">
        <v>355075.79</v>
      </c>
      <c r="E461" s="123">
        <f t="shared" ref="E461" si="229">+D461*19%</f>
        <v>67464.400099999999</v>
      </c>
      <c r="F461" s="148">
        <v>208</v>
      </c>
      <c r="G461" s="110"/>
      <c r="H461" s="77" t="s">
        <v>232</v>
      </c>
      <c r="I461" s="145">
        <v>370168.43</v>
      </c>
      <c r="J461" s="123">
        <f t="shared" ref="J461" si="230">+I461*19%</f>
        <v>70332.001699999993</v>
      </c>
      <c r="K461" s="148">
        <f t="shared" ref="K461" si="231">+F461</f>
        <v>208</v>
      </c>
      <c r="M461" s="119"/>
    </row>
    <row r="462" spans="1:13" ht="28.15" customHeight="1">
      <c r="A462" s="170">
        <v>44503</v>
      </c>
      <c r="B462" s="170">
        <v>44508</v>
      </c>
      <c r="C462" s="77" t="s">
        <v>231</v>
      </c>
      <c r="D462" s="145">
        <v>351420.14</v>
      </c>
      <c r="E462" s="123">
        <f t="shared" ref="E462" si="232">+D462*19%</f>
        <v>66769.8266</v>
      </c>
      <c r="F462" s="148">
        <v>208</v>
      </c>
      <c r="G462" s="110"/>
      <c r="H462" s="77" t="s">
        <v>232</v>
      </c>
      <c r="I462" s="145">
        <v>366501.85</v>
      </c>
      <c r="J462" s="123">
        <f t="shared" ref="J462" si="233">+I462*19%</f>
        <v>69635.35149999999</v>
      </c>
      <c r="K462" s="148">
        <f t="shared" ref="K462" si="234">+F462</f>
        <v>208</v>
      </c>
      <c r="M462" s="119"/>
    </row>
    <row r="463" spans="1:13" ht="28.15" customHeight="1">
      <c r="A463" s="170">
        <f t="shared" ref="A463:A469" si="235">+B462+1</f>
        <v>44509</v>
      </c>
      <c r="B463" s="170">
        <v>44516</v>
      </c>
      <c r="C463" s="77" t="s">
        <v>231</v>
      </c>
      <c r="D463" s="145">
        <v>350394.79</v>
      </c>
      <c r="E463" s="123">
        <f t="shared" ref="E463" si="236">+D463*19%</f>
        <v>66575.0101</v>
      </c>
      <c r="F463" s="148">
        <v>208</v>
      </c>
      <c r="G463" s="110"/>
      <c r="H463" s="77" t="s">
        <v>232</v>
      </c>
      <c r="I463" s="145">
        <v>365621.04</v>
      </c>
      <c r="J463" s="123">
        <f t="shared" ref="J463" si="237">+I463*19%</f>
        <v>69467.997600000002</v>
      </c>
      <c r="K463" s="148">
        <f t="shared" ref="K463" si="238">+F463</f>
        <v>208</v>
      </c>
      <c r="M463" s="119"/>
    </row>
    <row r="464" spans="1:13" ht="28.15" customHeight="1">
      <c r="A464" s="170">
        <f t="shared" si="235"/>
        <v>44517</v>
      </c>
      <c r="B464" s="170">
        <f>+A464+5</f>
        <v>44522</v>
      </c>
      <c r="C464" s="77" t="s">
        <v>231</v>
      </c>
      <c r="D464" s="145">
        <v>352137.71</v>
      </c>
      <c r="E464" s="123">
        <f t="shared" ref="E464" si="239">+D464*19%</f>
        <v>66906.164900000003</v>
      </c>
      <c r="F464" s="148">
        <v>208</v>
      </c>
      <c r="G464" s="110"/>
      <c r="H464" s="77" t="s">
        <v>232</v>
      </c>
      <c r="I464" s="145">
        <v>367644.75</v>
      </c>
      <c r="J464" s="123">
        <f t="shared" ref="J464" si="240">+I464*19%</f>
        <v>69852.502500000002</v>
      </c>
      <c r="K464" s="148">
        <f t="shared" ref="K464" si="241">+F464</f>
        <v>208</v>
      </c>
      <c r="M464" s="119"/>
    </row>
    <row r="465" spans="1:13" ht="28.15" customHeight="1">
      <c r="A465" s="170">
        <f t="shared" si="235"/>
        <v>44523</v>
      </c>
      <c r="B465" s="170">
        <f t="shared" ref="B465:B470" si="242">+A465+6</f>
        <v>44529</v>
      </c>
      <c r="C465" s="77" t="s">
        <v>231</v>
      </c>
      <c r="D465" s="145">
        <v>337773.99</v>
      </c>
      <c r="E465" s="123">
        <f t="shared" ref="E465" si="243">+D465*19%</f>
        <v>64177.058100000002</v>
      </c>
      <c r="F465" s="148">
        <v>208</v>
      </c>
      <c r="G465" s="110"/>
      <c r="H465" s="77" t="s">
        <v>232</v>
      </c>
      <c r="I465" s="145">
        <v>353395.81</v>
      </c>
      <c r="J465" s="123">
        <f t="shared" ref="J465" si="244">+I465*19%</f>
        <v>67145.203899999993</v>
      </c>
      <c r="K465" s="148">
        <f t="shared" ref="K465" si="245">+F465</f>
        <v>208</v>
      </c>
      <c r="M465" s="119"/>
    </row>
    <row r="466" spans="1:13" ht="28.15" customHeight="1">
      <c r="A466" s="170">
        <f t="shared" si="235"/>
        <v>44530</v>
      </c>
      <c r="B466" s="170">
        <f t="shared" si="242"/>
        <v>44536</v>
      </c>
      <c r="C466" s="77" t="s">
        <v>231</v>
      </c>
      <c r="D466" s="145">
        <v>340260.76</v>
      </c>
      <c r="E466" s="123">
        <f t="shared" ref="E466" si="246">+D466*19%</f>
        <v>64649.544400000006</v>
      </c>
      <c r="F466" s="148">
        <v>208</v>
      </c>
      <c r="G466" s="110"/>
      <c r="H466" s="77" t="s">
        <v>232</v>
      </c>
      <c r="I466" s="145">
        <v>356036.87</v>
      </c>
      <c r="J466" s="123">
        <f t="shared" ref="J466" si="247">+I466*19%</f>
        <v>67647.005300000004</v>
      </c>
      <c r="K466" s="148">
        <f t="shared" ref="K466" si="248">+F466</f>
        <v>208</v>
      </c>
      <c r="M466" s="119"/>
    </row>
    <row r="467" spans="1:13" ht="28.15" customHeight="1">
      <c r="A467" s="170">
        <f t="shared" si="235"/>
        <v>44537</v>
      </c>
      <c r="B467" s="170">
        <f t="shared" si="242"/>
        <v>44543</v>
      </c>
      <c r="C467" s="77" t="s">
        <v>231</v>
      </c>
      <c r="D467" s="145">
        <v>293030.67</v>
      </c>
      <c r="E467" s="123">
        <f t="shared" ref="E467" si="249">+D467*19%</f>
        <v>55675.827299999997</v>
      </c>
      <c r="F467" s="148">
        <v>208</v>
      </c>
      <c r="G467" s="110"/>
      <c r="H467" s="77" t="s">
        <v>232</v>
      </c>
      <c r="I467" s="145">
        <v>308968.34999999998</v>
      </c>
      <c r="J467" s="123">
        <f t="shared" ref="J467" si="250">+I467*19%</f>
        <v>58703.986499999999</v>
      </c>
      <c r="K467" s="148">
        <f t="shared" ref="K467" si="251">+F467</f>
        <v>208</v>
      </c>
      <c r="M467" s="119"/>
    </row>
    <row r="468" spans="1:13" ht="28.15" customHeight="1">
      <c r="A468" s="170">
        <f t="shared" si="235"/>
        <v>44544</v>
      </c>
      <c r="B468" s="170">
        <f t="shared" si="242"/>
        <v>44550</v>
      </c>
      <c r="C468" s="77" t="s">
        <v>231</v>
      </c>
      <c r="D468" s="145">
        <v>313441.42</v>
      </c>
      <c r="E468" s="123">
        <f t="shared" ref="E468" si="252">+D468*19%</f>
        <v>59553.8698</v>
      </c>
      <c r="F468" s="148">
        <v>208</v>
      </c>
      <c r="G468" s="110"/>
      <c r="H468" s="77" t="s">
        <v>232</v>
      </c>
      <c r="I468" s="145">
        <v>329124.94</v>
      </c>
      <c r="J468" s="123">
        <f t="shared" ref="J468" si="253">+I468*19%</f>
        <v>62533.738600000004</v>
      </c>
      <c r="K468" s="148">
        <f t="shared" ref="K468" si="254">+F468</f>
        <v>208</v>
      </c>
      <c r="M468" s="119"/>
    </row>
    <row r="469" spans="1:13" ht="28.15" customHeight="1">
      <c r="A469" s="170">
        <f t="shared" si="235"/>
        <v>44551</v>
      </c>
      <c r="B469" s="170">
        <f t="shared" si="242"/>
        <v>44557</v>
      </c>
      <c r="C469" s="77" t="s">
        <v>231</v>
      </c>
      <c r="D469" s="145">
        <v>319715</v>
      </c>
      <c r="E469" s="123">
        <f t="shared" ref="E469" si="255">+D469*19%</f>
        <v>60745.85</v>
      </c>
      <c r="F469" s="148">
        <v>208</v>
      </c>
      <c r="G469" s="110"/>
      <c r="H469" s="77" t="s">
        <v>232</v>
      </c>
      <c r="I469" s="145">
        <v>335478.39</v>
      </c>
      <c r="J469" s="123">
        <f t="shared" ref="J469" si="256">+I469*19%</f>
        <v>63740.894100000005</v>
      </c>
      <c r="K469" s="148">
        <f t="shared" ref="K469" si="257">+F469</f>
        <v>208</v>
      </c>
      <c r="M469" s="119"/>
    </row>
    <row r="470" spans="1:13" ht="28.15" customHeight="1">
      <c r="A470" s="170">
        <f t="shared" ref="A470" si="258">+B469+1</f>
        <v>44558</v>
      </c>
      <c r="B470" s="170">
        <f t="shared" si="242"/>
        <v>44564</v>
      </c>
      <c r="C470" s="77" t="s">
        <v>231</v>
      </c>
      <c r="D470" s="145">
        <v>332263.5</v>
      </c>
      <c r="E470" s="123">
        <f t="shared" ref="E470" si="259">+D470*19%</f>
        <v>63130.065000000002</v>
      </c>
      <c r="F470" s="148">
        <v>208</v>
      </c>
      <c r="G470" s="110"/>
      <c r="H470" s="77" t="s">
        <v>232</v>
      </c>
      <c r="I470" s="145">
        <v>348257.94</v>
      </c>
      <c r="J470" s="123">
        <f t="shared" ref="J470" si="260">+I470*19%</f>
        <v>66169.008600000001</v>
      </c>
      <c r="K470" s="148">
        <f t="shared" ref="K470" si="261">+F470</f>
        <v>208</v>
      </c>
      <c r="M470" s="119"/>
    </row>
    <row r="471" spans="1:13" ht="28.15" customHeight="1">
      <c r="A471" s="170">
        <f t="shared" ref="A471" si="262">+B470+1</f>
        <v>44565</v>
      </c>
      <c r="B471" s="170">
        <f>+A471+7</f>
        <v>44572</v>
      </c>
      <c r="C471" s="77" t="s">
        <v>245</v>
      </c>
      <c r="D471" s="145">
        <v>349881.79</v>
      </c>
      <c r="E471" s="123">
        <f t="shared" ref="E471" si="263">+D471*19%</f>
        <v>66477.540099999998</v>
      </c>
      <c r="F471" s="148">
        <v>208</v>
      </c>
      <c r="G471" s="110"/>
      <c r="H471" s="77" t="s">
        <v>244</v>
      </c>
      <c r="I471" s="145">
        <v>365875.71</v>
      </c>
      <c r="J471" s="123">
        <f t="shared" ref="J471" si="264">+I471*19%</f>
        <v>69516.384900000005</v>
      </c>
      <c r="K471" s="148">
        <f t="shared" ref="K471" si="265">+F471</f>
        <v>208</v>
      </c>
      <c r="M471" s="119"/>
    </row>
    <row r="472" spans="1:13" ht="28.15" customHeight="1">
      <c r="A472" s="170">
        <f t="shared" ref="A472" si="266">+B471+1</f>
        <v>44573</v>
      </c>
      <c r="B472" s="170">
        <f>+A472+5</f>
        <v>44578</v>
      </c>
      <c r="C472" s="77" t="s">
        <v>245</v>
      </c>
      <c r="D472" s="145">
        <v>365870.13</v>
      </c>
      <c r="E472" s="123">
        <f t="shared" ref="E472" si="267">+D472*19%</f>
        <v>69515.324699999997</v>
      </c>
      <c r="F472" s="148">
        <v>208</v>
      </c>
      <c r="G472" s="110"/>
      <c r="H472" s="77" t="s">
        <v>244</v>
      </c>
      <c r="I472" s="145">
        <v>382053.88</v>
      </c>
      <c r="J472" s="123">
        <f t="shared" ref="J472" si="268">+I472*19%</f>
        <v>72590.237200000003</v>
      </c>
      <c r="K472" s="148">
        <f t="shared" ref="K472" si="269">+F472</f>
        <v>208</v>
      </c>
      <c r="M472" s="119"/>
    </row>
    <row r="473" spans="1:13" ht="28.15" customHeight="1">
      <c r="A473" s="170">
        <f t="shared" ref="A473" si="270">+B472+1</f>
        <v>44579</v>
      </c>
      <c r="B473" s="170">
        <f t="shared" ref="B473:B479" si="271">+A473+6</f>
        <v>44585</v>
      </c>
      <c r="C473" s="77" t="s">
        <v>245</v>
      </c>
      <c r="D473" s="145">
        <v>386130.96</v>
      </c>
      <c r="E473" s="123">
        <f t="shared" ref="E473" si="272">+D473*19%</f>
        <v>73364.882400000002</v>
      </c>
      <c r="F473" s="148">
        <v>208</v>
      </c>
      <c r="G473" s="110"/>
      <c r="H473" s="77" t="s">
        <v>244</v>
      </c>
      <c r="I473" s="145">
        <v>402146.2</v>
      </c>
      <c r="J473" s="123">
        <f t="shared" ref="J473" si="273">+I473*19%</f>
        <v>76407.778000000006</v>
      </c>
      <c r="K473" s="148">
        <f t="shared" ref="K473" si="274">+F473</f>
        <v>208</v>
      </c>
      <c r="M473" s="119"/>
    </row>
    <row r="474" spans="1:13" ht="28.15" customHeight="1">
      <c r="A474" s="170">
        <f t="shared" ref="A474:A475" si="275">+B473+1</f>
        <v>44586</v>
      </c>
      <c r="B474" s="170">
        <f t="shared" si="271"/>
        <v>44592</v>
      </c>
      <c r="C474" s="77" t="s">
        <v>245</v>
      </c>
      <c r="D474" s="145">
        <v>404300.14</v>
      </c>
      <c r="E474" s="123">
        <f t="shared" ref="E474:E475" si="276">+D474*19%</f>
        <v>76817.026599999997</v>
      </c>
      <c r="F474" s="148">
        <v>208</v>
      </c>
      <c r="G474" s="110"/>
      <c r="H474" s="77" t="s">
        <v>244</v>
      </c>
      <c r="I474" s="145">
        <v>420304.47</v>
      </c>
      <c r="J474" s="123">
        <f t="shared" ref="J474:J475" si="277">+I474*19%</f>
        <v>79857.849300000002</v>
      </c>
      <c r="K474" s="148">
        <f t="shared" ref="K474:K475" si="278">+F474</f>
        <v>208</v>
      </c>
      <c r="M474" s="119"/>
    </row>
    <row r="475" spans="1:13" ht="26.65" customHeight="1">
      <c r="A475" s="170">
        <f t="shared" si="275"/>
        <v>44593</v>
      </c>
      <c r="B475" s="170">
        <f t="shared" si="271"/>
        <v>44599</v>
      </c>
      <c r="C475" s="77" t="s">
        <v>245</v>
      </c>
      <c r="D475" s="145">
        <v>406872.49</v>
      </c>
      <c r="E475" s="123">
        <f t="shared" si="276"/>
        <v>77305.773100000006</v>
      </c>
      <c r="F475" s="148">
        <f>222</f>
        <v>222</v>
      </c>
      <c r="G475" s="110"/>
      <c r="H475" s="77" t="s">
        <v>244</v>
      </c>
      <c r="I475" s="145">
        <v>422729.29</v>
      </c>
      <c r="J475" s="123">
        <f t="shared" si="277"/>
        <v>80318.565099999993</v>
      </c>
      <c r="K475" s="148">
        <f t="shared" si="278"/>
        <v>222</v>
      </c>
      <c r="M475" s="149" t="s">
        <v>233</v>
      </c>
    </row>
    <row r="476" spans="1:13" ht="26.65" customHeight="1">
      <c r="A476" s="170">
        <f t="shared" ref="A476" si="279">+B475+1</f>
        <v>44600</v>
      </c>
      <c r="B476" s="170">
        <f t="shared" si="271"/>
        <v>44606</v>
      </c>
      <c r="C476" s="77" t="s">
        <v>245</v>
      </c>
      <c r="D476" s="145">
        <v>425767.94</v>
      </c>
      <c r="E476" s="123">
        <f t="shared" ref="E476" si="280">+D476*19%</f>
        <v>80895.908599999995</v>
      </c>
      <c r="F476" s="148">
        <f>222</f>
        <v>222</v>
      </c>
      <c r="G476" s="110"/>
      <c r="H476" s="77" t="s">
        <v>244</v>
      </c>
      <c r="I476" s="145">
        <v>441551.1</v>
      </c>
      <c r="J476" s="123">
        <f t="shared" ref="J476" si="281">+I476*19%</f>
        <v>83894.709000000003</v>
      </c>
      <c r="K476" s="148">
        <f t="shared" ref="K476" si="282">+F476</f>
        <v>222</v>
      </c>
      <c r="M476" s="149"/>
    </row>
    <row r="477" spans="1:13" ht="26.65" customHeight="1">
      <c r="A477" s="170">
        <f t="shared" ref="A477" si="283">+B476+1</f>
        <v>44607</v>
      </c>
      <c r="B477" s="170">
        <f t="shared" si="271"/>
        <v>44613</v>
      </c>
      <c r="C477" s="77" t="s">
        <v>245</v>
      </c>
      <c r="D477" s="145">
        <v>435178.47</v>
      </c>
      <c r="E477" s="123">
        <f t="shared" ref="E477" si="284">+D477*19%</f>
        <v>82683.909299999999</v>
      </c>
      <c r="F477" s="148">
        <f>222</f>
        <v>222</v>
      </c>
      <c r="G477" s="110"/>
      <c r="H477" s="77" t="s">
        <v>244</v>
      </c>
      <c r="I477" s="145">
        <v>450977.67</v>
      </c>
      <c r="J477" s="123">
        <f t="shared" ref="J477" si="285">+I477*19%</f>
        <v>85685.757299999997</v>
      </c>
      <c r="K477" s="148">
        <f t="shared" ref="K477" si="286">+F477</f>
        <v>222</v>
      </c>
      <c r="M477" s="149"/>
    </row>
    <row r="478" spans="1:13" ht="26.65" customHeight="1">
      <c r="A478" s="170">
        <v>44614</v>
      </c>
      <c r="B478" s="170">
        <v>44620</v>
      </c>
      <c r="C478" s="77" t="s">
        <v>245</v>
      </c>
      <c r="D478" s="145">
        <v>435839.46</v>
      </c>
      <c r="E478" s="123">
        <f t="shared" ref="E478" si="287">+D478*19%</f>
        <v>82809.497400000007</v>
      </c>
      <c r="F478" s="148">
        <f>222</f>
        <v>222</v>
      </c>
      <c r="G478" s="110"/>
      <c r="H478" s="77" t="s">
        <v>244</v>
      </c>
      <c r="I478" s="145">
        <v>451615.74</v>
      </c>
      <c r="J478" s="123">
        <f t="shared" ref="J478" si="288">+I478*19%</f>
        <v>85806.990600000005</v>
      </c>
      <c r="K478" s="148">
        <f t="shared" ref="K478" si="289">+F478</f>
        <v>222</v>
      </c>
      <c r="M478" s="149"/>
    </row>
    <row r="479" spans="1:13" ht="26.65" customHeight="1">
      <c r="A479" s="170">
        <f t="shared" ref="A479" si="290">+B478+1</f>
        <v>44621</v>
      </c>
      <c r="B479" s="170">
        <f t="shared" si="271"/>
        <v>44627</v>
      </c>
      <c r="C479" s="77" t="s">
        <v>245</v>
      </c>
      <c r="D479" s="145">
        <v>431369.33</v>
      </c>
      <c r="E479" s="123">
        <f t="shared" ref="E479" si="291">+D479*19%</f>
        <v>81960.17270000001</v>
      </c>
      <c r="F479" s="148">
        <f>222</f>
        <v>222</v>
      </c>
      <c r="G479" s="110"/>
      <c r="H479" s="77" t="s">
        <v>244</v>
      </c>
      <c r="I479" s="145">
        <v>447082.04</v>
      </c>
      <c r="J479" s="123">
        <f t="shared" ref="J479" si="292">+I479*19%</f>
        <v>84945.587599999999</v>
      </c>
      <c r="K479" s="148">
        <f t="shared" ref="K479" si="293">+F479</f>
        <v>222</v>
      </c>
      <c r="M479" s="149"/>
    </row>
    <row r="480" spans="1:13" ht="26.65" customHeight="1">
      <c r="A480" s="170">
        <f t="shared" ref="A480" si="294">+B479+1</f>
        <v>44628</v>
      </c>
      <c r="B480" s="170">
        <f t="shared" ref="B480" si="295">+A480+6</f>
        <v>44634</v>
      </c>
      <c r="C480" s="77" t="s">
        <v>245</v>
      </c>
      <c r="D480" s="145">
        <v>514669.74</v>
      </c>
      <c r="E480" s="123">
        <f t="shared" ref="E480" si="296">+D480*19%</f>
        <v>97787.250599999999</v>
      </c>
      <c r="F480" s="148">
        <f>222</f>
        <v>222</v>
      </c>
      <c r="G480" s="110"/>
      <c r="H480" s="77" t="s">
        <v>244</v>
      </c>
      <c r="I480" s="145">
        <v>530155.55000000005</v>
      </c>
      <c r="J480" s="123">
        <f t="shared" ref="J480" si="297">+I480*19%</f>
        <v>100729.55450000001</v>
      </c>
      <c r="K480" s="148">
        <f t="shared" ref="K480" si="298">+F480</f>
        <v>222</v>
      </c>
      <c r="M480" s="149"/>
    </row>
    <row r="481" spans="1:14" ht="26.65" customHeight="1">
      <c r="A481" s="170">
        <f t="shared" ref="A481" si="299">+B480+1</f>
        <v>44635</v>
      </c>
      <c r="B481" s="170">
        <f>+A481+7</f>
        <v>44642</v>
      </c>
      <c r="C481" s="77" t="s">
        <v>245</v>
      </c>
      <c r="D481" s="145">
        <v>566825.28</v>
      </c>
      <c r="E481" s="123">
        <f t="shared" ref="E481" si="300">+D481*19%</f>
        <v>107696.80320000001</v>
      </c>
      <c r="F481" s="148">
        <f>222</f>
        <v>222</v>
      </c>
      <c r="G481" s="110"/>
      <c r="H481" s="77" t="s">
        <v>244</v>
      </c>
      <c r="I481" s="145">
        <v>581976.59</v>
      </c>
      <c r="J481" s="123">
        <f t="shared" ref="J481" si="301">+I481*19%</f>
        <v>110575.5521</v>
      </c>
      <c r="K481" s="148">
        <f t="shared" ref="K481" si="302">+F481</f>
        <v>222</v>
      </c>
      <c r="M481" s="149"/>
    </row>
    <row r="482" spans="1:14" ht="26.65" customHeight="1">
      <c r="A482" s="170">
        <f t="shared" ref="A482" si="303">+B481+1</f>
        <v>44643</v>
      </c>
      <c r="B482" s="170">
        <f>+A482+5</f>
        <v>44648</v>
      </c>
      <c r="C482" s="77" t="s">
        <v>245</v>
      </c>
      <c r="D482" s="145">
        <v>504305.96</v>
      </c>
      <c r="E482" s="123">
        <f t="shared" ref="E482" si="304">+D482*19%</f>
        <v>95818.132400000002</v>
      </c>
      <c r="F482" s="148">
        <f>222</f>
        <v>222</v>
      </c>
      <c r="G482" s="110"/>
      <c r="H482" s="77" t="s">
        <v>244</v>
      </c>
      <c r="I482" s="145">
        <v>519592.66</v>
      </c>
      <c r="J482" s="123">
        <f t="shared" ref="J482" si="305">+I482*19%</f>
        <v>98722.6054</v>
      </c>
      <c r="K482" s="148">
        <f t="shared" ref="K482" si="306">+F482</f>
        <v>222</v>
      </c>
      <c r="M482" s="149"/>
    </row>
    <row r="483" spans="1:14" ht="26.65" customHeight="1">
      <c r="A483" s="170">
        <f t="shared" ref="A483" si="307">+B482+1</f>
        <v>44649</v>
      </c>
      <c r="B483" s="170">
        <f t="shared" ref="B483:B489" si="308">+A483+6</f>
        <v>44655</v>
      </c>
      <c r="C483" s="77" t="s">
        <v>245</v>
      </c>
      <c r="D483" s="145">
        <v>594862.78</v>
      </c>
      <c r="E483" s="123">
        <f t="shared" ref="E483" si="309">+D483*19%</f>
        <v>113023.92820000001</v>
      </c>
      <c r="F483" s="148">
        <f>222</f>
        <v>222</v>
      </c>
      <c r="G483" s="110"/>
      <c r="H483" s="77" t="s">
        <v>244</v>
      </c>
      <c r="I483" s="145">
        <v>610032.81999999995</v>
      </c>
      <c r="J483" s="123">
        <f t="shared" ref="J483" si="310">+I483*19%</f>
        <v>115906.23579999999</v>
      </c>
      <c r="K483" s="148">
        <f t="shared" ref="K483" si="311">+F483</f>
        <v>222</v>
      </c>
      <c r="M483" s="149"/>
    </row>
    <row r="484" spans="1:14" ht="26.65" customHeight="1">
      <c r="A484" s="170">
        <f t="shared" ref="A484" si="312">+B483+1</f>
        <v>44656</v>
      </c>
      <c r="B484" s="170">
        <f t="shared" si="308"/>
        <v>44662</v>
      </c>
      <c r="C484" s="77" t="s">
        <v>245</v>
      </c>
      <c r="D484" s="145">
        <v>509534.9</v>
      </c>
      <c r="E484" s="123">
        <f t="shared" ref="E484" si="313">+D484*19%</f>
        <v>96811.631000000008</v>
      </c>
      <c r="F484" s="148">
        <f>222</f>
        <v>222</v>
      </c>
      <c r="G484" s="110"/>
      <c r="H484" s="77" t="s">
        <v>244</v>
      </c>
      <c r="I484" s="145">
        <v>524608.1</v>
      </c>
      <c r="J484" s="123">
        <f t="shared" ref="J484" si="314">+I484*19%</f>
        <v>99675.53899999999</v>
      </c>
      <c r="K484" s="148">
        <f t="shared" ref="K484" si="315">+F484</f>
        <v>222</v>
      </c>
      <c r="M484" s="149"/>
    </row>
    <row r="485" spans="1:14" ht="26.65" customHeight="1">
      <c r="A485" s="170">
        <f t="shared" ref="A485" si="316">+B484+1</f>
        <v>44663</v>
      </c>
      <c r="B485" s="170">
        <f t="shared" si="308"/>
        <v>44669</v>
      </c>
      <c r="C485" s="77" t="s">
        <v>245</v>
      </c>
      <c r="D485" s="145">
        <v>527841.47</v>
      </c>
      <c r="E485" s="123">
        <f t="shared" ref="E485" si="317">+D485*19%</f>
        <v>100289.8793</v>
      </c>
      <c r="F485" s="148">
        <f>222</f>
        <v>222</v>
      </c>
      <c r="G485" s="110"/>
      <c r="H485" s="77" t="s">
        <v>244</v>
      </c>
      <c r="I485" s="145">
        <v>542820.56999999995</v>
      </c>
      <c r="J485" s="123">
        <f t="shared" ref="J485" si="318">+I485*19%</f>
        <v>103135.9083</v>
      </c>
      <c r="K485" s="148">
        <f t="shared" ref="K485" si="319">+F485</f>
        <v>222</v>
      </c>
      <c r="M485" s="149"/>
    </row>
    <row r="486" spans="1:14" ht="26.65" customHeight="1">
      <c r="A486" s="170">
        <f t="shared" ref="A486" si="320">+B485+1</f>
        <v>44670</v>
      </c>
      <c r="B486" s="170">
        <f t="shared" si="308"/>
        <v>44676</v>
      </c>
      <c r="C486" s="77" t="s">
        <v>245</v>
      </c>
      <c r="D486" s="145">
        <v>540109.69999999995</v>
      </c>
      <c r="E486" s="123">
        <f t="shared" ref="E486" si="321">+D486*19%</f>
        <v>102620.84299999999</v>
      </c>
      <c r="F486" s="148">
        <f>222</f>
        <v>222</v>
      </c>
      <c r="G486" s="110"/>
      <c r="H486" s="77" t="s">
        <v>244</v>
      </c>
      <c r="I486" s="145">
        <v>555096.02</v>
      </c>
      <c r="J486" s="123">
        <f t="shared" ref="J486" si="322">+I486*19%</f>
        <v>105468.24380000001</v>
      </c>
      <c r="K486" s="148">
        <f t="shared" ref="K486" si="323">+F486</f>
        <v>222</v>
      </c>
      <c r="M486" s="149"/>
    </row>
    <row r="487" spans="1:14" ht="26.65" customHeight="1">
      <c r="A487" s="170">
        <f t="shared" ref="A487" si="324">+B486+1</f>
        <v>44677</v>
      </c>
      <c r="B487" s="170">
        <f t="shared" si="308"/>
        <v>44683</v>
      </c>
      <c r="C487" s="77" t="s">
        <v>245</v>
      </c>
      <c r="D487" s="145">
        <v>577108.1</v>
      </c>
      <c r="E487" s="123">
        <f t="shared" ref="E487" si="325">+D487*19%</f>
        <v>109650.53899999999</v>
      </c>
      <c r="F487" s="148">
        <f>222</f>
        <v>222</v>
      </c>
      <c r="G487" s="110"/>
      <c r="H487" s="77" t="s">
        <v>244</v>
      </c>
      <c r="I487" s="145">
        <v>592102.24</v>
      </c>
      <c r="J487" s="123">
        <f t="shared" ref="J487" si="326">+I487*19%</f>
        <v>112499.4256</v>
      </c>
      <c r="K487" s="148">
        <f t="shared" ref="K487" si="327">+F487</f>
        <v>222</v>
      </c>
      <c r="M487" s="149"/>
    </row>
    <row r="488" spans="1:14" ht="26.65" customHeight="1">
      <c r="A488" s="170">
        <f t="shared" ref="A488" si="328">+B487+1</f>
        <v>44684</v>
      </c>
      <c r="B488" s="170">
        <f t="shared" si="308"/>
        <v>44690</v>
      </c>
      <c r="C488" s="77" t="s">
        <v>245</v>
      </c>
      <c r="D488" s="145">
        <v>645450.11</v>
      </c>
      <c r="E488" s="123">
        <f t="shared" ref="E488" si="329">+D488*19%</f>
        <v>122635.5209</v>
      </c>
      <c r="F488" s="148">
        <f>222</f>
        <v>222</v>
      </c>
      <c r="G488" s="110"/>
      <c r="H488" s="77" t="s">
        <v>244</v>
      </c>
      <c r="I488" s="145">
        <v>661170.54</v>
      </c>
      <c r="J488" s="123">
        <f t="shared" ref="J488" si="330">+I488*19%</f>
        <v>125622.40260000002</v>
      </c>
      <c r="K488" s="148">
        <f t="shared" ref="K488" si="331">+F488</f>
        <v>222</v>
      </c>
      <c r="M488" s="149"/>
      <c r="N488" s="111" t="s">
        <v>234</v>
      </c>
    </row>
    <row r="489" spans="1:14" ht="26.65" customHeight="1">
      <c r="A489" s="170">
        <f t="shared" ref="A489" si="332">+B488+1</f>
        <v>44691</v>
      </c>
      <c r="B489" s="170">
        <f t="shared" si="308"/>
        <v>44697</v>
      </c>
      <c r="C489" s="77" t="s">
        <v>245</v>
      </c>
      <c r="D489" s="145">
        <v>678134.35</v>
      </c>
      <c r="E489" s="123">
        <f t="shared" ref="E489" si="333">+D489*19%</f>
        <v>128845.52649999999</v>
      </c>
      <c r="F489" s="148">
        <f>222</f>
        <v>222</v>
      </c>
      <c r="G489" s="110"/>
      <c r="H489" s="77" t="s">
        <v>244</v>
      </c>
      <c r="I489" s="145">
        <v>694237.68</v>
      </c>
      <c r="J489" s="123">
        <f t="shared" ref="J489" si="334">+I489*19%</f>
        <v>131905.15920000002</v>
      </c>
      <c r="K489" s="148">
        <f t="shared" ref="K489" si="335">+F489</f>
        <v>222</v>
      </c>
      <c r="M489" s="149"/>
    </row>
    <row r="490" spans="1:14" ht="26.65" customHeight="1">
      <c r="A490" s="170">
        <f t="shared" ref="A490" si="336">+B489+1</f>
        <v>44698</v>
      </c>
      <c r="B490" s="170">
        <f t="shared" ref="B490" si="337">+A490+6</f>
        <v>44704</v>
      </c>
      <c r="C490" s="77" t="s">
        <v>245</v>
      </c>
      <c r="D490" s="145">
        <v>613223.97</v>
      </c>
      <c r="E490" s="123">
        <f t="shared" ref="E490" si="338">+D490*19%</f>
        <v>116512.55429999999</v>
      </c>
      <c r="F490" s="148">
        <f>222</f>
        <v>222</v>
      </c>
      <c r="G490" s="110"/>
      <c r="H490" s="77" t="s">
        <v>244</v>
      </c>
      <c r="I490" s="145">
        <v>629557.12</v>
      </c>
      <c r="J490" s="123">
        <f t="shared" ref="J490" si="339">+I490*19%</f>
        <v>119615.85279999999</v>
      </c>
      <c r="K490" s="148">
        <f t="shared" ref="K490" si="340">+F490</f>
        <v>222</v>
      </c>
      <c r="M490" s="149"/>
    </row>
    <row r="491" spans="1:14" ht="26.65" customHeight="1">
      <c r="A491" s="170">
        <f t="shared" ref="A491" si="341">+B490+1</f>
        <v>44705</v>
      </c>
      <c r="B491" s="170">
        <f>+A491+6+1</f>
        <v>44712</v>
      </c>
      <c r="C491" s="77" t="s">
        <v>245</v>
      </c>
      <c r="D491" s="145">
        <v>555983.17000000004</v>
      </c>
      <c r="E491" s="123">
        <f t="shared" ref="E491" si="342">+D491*19%</f>
        <v>105636.80230000001</v>
      </c>
      <c r="F491" s="148">
        <f>222</f>
        <v>222</v>
      </c>
      <c r="G491" s="110"/>
      <c r="H491" s="77" t="s">
        <v>244</v>
      </c>
      <c r="I491" s="145">
        <v>572239.34</v>
      </c>
      <c r="J491" s="123">
        <f t="shared" ref="J491" si="343">+I491*19%</f>
        <v>108725.4746</v>
      </c>
      <c r="K491" s="148">
        <f t="shared" ref="K491" si="344">+F491</f>
        <v>222</v>
      </c>
      <c r="M491" s="149"/>
    </row>
    <row r="492" spans="1:14" ht="26.65" customHeight="1">
      <c r="A492" s="170">
        <f t="shared" ref="A492" si="345">+B491+1</f>
        <v>44713</v>
      </c>
      <c r="B492" s="170">
        <f>+A492+5</f>
        <v>44718</v>
      </c>
      <c r="C492" s="77" t="s">
        <v>245</v>
      </c>
      <c r="D492" s="145">
        <v>564475.63</v>
      </c>
      <c r="E492" s="123">
        <f t="shared" ref="E492" si="346">+D492*19%</f>
        <v>107250.3697</v>
      </c>
      <c r="F492" s="148">
        <f>222</f>
        <v>222</v>
      </c>
      <c r="G492" s="110"/>
      <c r="H492" s="77" t="s">
        <v>244</v>
      </c>
      <c r="I492" s="145">
        <v>580316.75</v>
      </c>
      <c r="J492" s="123">
        <f t="shared" ref="J492" si="347">+I492*19%</f>
        <v>110260.1825</v>
      </c>
      <c r="K492" s="148">
        <f t="shared" ref="K492" si="348">+F492</f>
        <v>222</v>
      </c>
      <c r="M492" s="149"/>
    </row>
    <row r="493" spans="1:14" ht="26.65" customHeight="1">
      <c r="A493" s="170">
        <f t="shared" ref="A493" si="349">+B492+1</f>
        <v>44719</v>
      </c>
      <c r="B493" s="170">
        <f>+A493+6</f>
        <v>44725</v>
      </c>
      <c r="C493" s="77" t="s">
        <v>245</v>
      </c>
      <c r="D493" s="145">
        <v>614325.35</v>
      </c>
      <c r="E493" s="123">
        <f t="shared" ref="E493" si="350">+D493*19%</f>
        <v>116721.8165</v>
      </c>
      <c r="F493" s="148">
        <f>222</f>
        <v>222</v>
      </c>
      <c r="G493" s="110"/>
      <c r="H493" s="77" t="s">
        <v>244</v>
      </c>
      <c r="I493" s="145">
        <v>629667.68999999994</v>
      </c>
      <c r="J493" s="123">
        <f t="shared" ref="J493" si="351">+I493*19%</f>
        <v>119636.86109999999</v>
      </c>
      <c r="K493" s="148">
        <f t="shared" ref="K493" si="352">+F493</f>
        <v>222</v>
      </c>
      <c r="M493" s="149"/>
    </row>
    <row r="494" spans="1:14" ht="26.65" customHeight="1">
      <c r="A494" s="170">
        <f t="shared" ref="A494" si="353">+B493+1</f>
        <v>44726</v>
      </c>
      <c r="B494" s="170">
        <f>+A494+7</f>
        <v>44733</v>
      </c>
      <c r="C494" s="77" t="s">
        <v>245</v>
      </c>
      <c r="D494" s="145">
        <v>644300.67000000004</v>
      </c>
      <c r="E494" s="123">
        <f t="shared" ref="E494" si="354">+D494*19%</f>
        <v>122417.12730000001</v>
      </c>
      <c r="F494" s="148">
        <f>222</f>
        <v>222</v>
      </c>
      <c r="G494" s="110"/>
      <c r="H494" s="77" t="s">
        <v>244</v>
      </c>
      <c r="I494" s="145">
        <v>659483.06999999995</v>
      </c>
      <c r="J494" s="123">
        <f t="shared" ref="J494" si="355">+I494*19%</f>
        <v>125301.7833</v>
      </c>
      <c r="K494" s="148">
        <f t="shared" ref="K494" si="356">+F494</f>
        <v>222</v>
      </c>
      <c r="M494" s="152"/>
    </row>
    <row r="495" spans="1:14" ht="26.65" customHeight="1">
      <c r="A495" s="170">
        <f t="shared" ref="A495" si="357">+B494+1</f>
        <v>44734</v>
      </c>
      <c r="B495" s="170">
        <f>+A495+6</f>
        <v>44740</v>
      </c>
      <c r="C495" s="77" t="s">
        <v>245</v>
      </c>
      <c r="D495" s="145">
        <v>684772.97</v>
      </c>
      <c r="E495" s="123">
        <f t="shared" ref="E495" si="358">+D495*19%</f>
        <v>130106.8643</v>
      </c>
      <c r="F495" s="148">
        <f>222</f>
        <v>222</v>
      </c>
      <c r="G495" s="110"/>
      <c r="H495" s="77" t="s">
        <v>244</v>
      </c>
      <c r="I495" s="145">
        <v>700568.51</v>
      </c>
      <c r="J495" s="123">
        <f t="shared" ref="J495" si="359">+I495*19%</f>
        <v>133108.01690000002</v>
      </c>
      <c r="K495" s="148">
        <f t="shared" ref="K495" si="360">+F495</f>
        <v>222</v>
      </c>
      <c r="M495" s="152"/>
    </row>
    <row r="496" spans="1:14" ht="26.65" customHeight="1">
      <c r="A496" s="170">
        <f t="shared" ref="A496" si="361">+B495+1</f>
        <v>44741</v>
      </c>
      <c r="B496" s="170">
        <f>+A496+6</f>
        <v>44747</v>
      </c>
      <c r="C496" s="77" t="s">
        <v>245</v>
      </c>
      <c r="D496" s="145">
        <v>677702.44</v>
      </c>
      <c r="E496" s="123">
        <f t="shared" ref="E496" si="362">+D496*19%</f>
        <v>128763.46359999999</v>
      </c>
      <c r="F496" s="148">
        <f>222</f>
        <v>222</v>
      </c>
      <c r="G496" s="110"/>
      <c r="H496" s="77" t="s">
        <v>244</v>
      </c>
      <c r="I496" s="145">
        <v>693648.28</v>
      </c>
      <c r="J496" s="123">
        <f t="shared" ref="J496" si="363">+I496*19%</f>
        <v>131793.17320000002</v>
      </c>
      <c r="K496" s="148">
        <f t="shared" ref="K496" si="364">+F496</f>
        <v>222</v>
      </c>
      <c r="M496" s="152"/>
    </row>
    <row r="497" spans="1:13" ht="26.65" customHeight="1">
      <c r="A497" s="170">
        <f t="shared" ref="A497" si="365">+B496+1</f>
        <v>44748</v>
      </c>
      <c r="B497" s="170">
        <f>+A497+5</f>
        <v>44753</v>
      </c>
      <c r="C497" s="77" t="s">
        <v>245</v>
      </c>
      <c r="D497" s="145">
        <v>643235.07999999996</v>
      </c>
      <c r="E497" s="123">
        <f t="shared" ref="E497" si="366">+D497*19%</f>
        <v>122214.66519999999</v>
      </c>
      <c r="F497" s="148">
        <f>222</f>
        <v>222</v>
      </c>
      <c r="G497" s="110"/>
      <c r="H497" s="77" t="s">
        <v>244</v>
      </c>
      <c r="I497" s="145">
        <v>659737.59</v>
      </c>
      <c r="J497" s="123">
        <f t="shared" ref="J497" si="367">+I497*19%</f>
        <v>125350.1421</v>
      </c>
      <c r="K497" s="148">
        <f t="shared" ref="K497" si="368">+F497</f>
        <v>222</v>
      </c>
      <c r="M497" s="152"/>
    </row>
    <row r="498" spans="1:13" ht="26.65" customHeight="1">
      <c r="A498" s="170">
        <f t="shared" ref="A498" si="369">+B497+1</f>
        <v>44754</v>
      </c>
      <c r="B498" s="170">
        <f>+A498+6</f>
        <v>44760</v>
      </c>
      <c r="C498" s="77" t="s">
        <v>245</v>
      </c>
      <c r="D498" s="145">
        <v>594030.79</v>
      </c>
      <c r="E498" s="123">
        <f t="shared" ref="E498" si="370">+D498*19%</f>
        <v>112865.85010000001</v>
      </c>
      <c r="F498" s="148">
        <f>222</f>
        <v>222</v>
      </c>
      <c r="G498" s="110"/>
      <c r="H498" s="77" t="s">
        <v>244</v>
      </c>
      <c r="I498" s="145">
        <v>611131.41</v>
      </c>
      <c r="J498" s="123">
        <f t="shared" ref="J498" si="371">+I498*19%</f>
        <v>116114.9679</v>
      </c>
      <c r="K498" s="148">
        <f t="shared" ref="K498" si="372">+F498</f>
        <v>222</v>
      </c>
      <c r="M498" s="152"/>
    </row>
    <row r="499" spans="1:13" ht="26.65" customHeight="1">
      <c r="A499" s="170">
        <f t="shared" ref="A499" si="373">+B498+1</f>
        <v>44761</v>
      </c>
      <c r="B499" s="170">
        <f>+A499+6</f>
        <v>44767</v>
      </c>
      <c r="C499" s="77" t="s">
        <v>245</v>
      </c>
      <c r="D499" s="145">
        <v>646040.99</v>
      </c>
      <c r="E499" s="123">
        <f t="shared" ref="E499" si="374">+D499*19%</f>
        <v>122747.78810000001</v>
      </c>
      <c r="F499" s="148">
        <f>222</f>
        <v>222</v>
      </c>
      <c r="G499" s="110"/>
      <c r="H499" s="77" t="s">
        <v>244</v>
      </c>
      <c r="I499" s="145">
        <v>664126.36</v>
      </c>
      <c r="J499" s="123">
        <f t="shared" ref="J499" si="375">+I499*19%</f>
        <v>126184.00840000001</v>
      </c>
      <c r="K499" s="148">
        <f t="shared" ref="K499" si="376">+F499</f>
        <v>222</v>
      </c>
      <c r="M499" s="152"/>
    </row>
    <row r="500" spans="1:13" ht="26.65" customHeight="1">
      <c r="A500" s="170">
        <f t="shared" ref="A500" si="377">+B499+1</f>
        <v>44768</v>
      </c>
      <c r="B500" s="170">
        <f>+A500+6</f>
        <v>44774</v>
      </c>
      <c r="C500" s="77" t="s">
        <v>245</v>
      </c>
      <c r="D500" s="145">
        <v>594004.93000000005</v>
      </c>
      <c r="E500" s="123">
        <f t="shared" ref="E500" si="378">+D500*19%</f>
        <v>112860.93670000001</v>
      </c>
      <c r="F500" s="148">
        <f>222</f>
        <v>222</v>
      </c>
      <c r="G500" s="110"/>
      <c r="H500" s="77" t="s">
        <v>244</v>
      </c>
      <c r="I500" s="145">
        <v>611387.22</v>
      </c>
      <c r="J500" s="123">
        <f t="shared" ref="J500" si="379">+I500*19%</f>
        <v>116163.57179999999</v>
      </c>
      <c r="K500" s="148">
        <f t="shared" ref="K500" si="380">+F500</f>
        <v>222</v>
      </c>
      <c r="M500" s="152"/>
    </row>
    <row r="501" spans="1:13" ht="26.65" customHeight="1">
      <c r="A501" s="170">
        <f t="shared" ref="A501" si="381">+B500+1</f>
        <v>44775</v>
      </c>
      <c r="B501" s="170">
        <f>+A501+6</f>
        <v>44781</v>
      </c>
      <c r="C501" s="77" t="s">
        <v>245</v>
      </c>
      <c r="D501" s="145">
        <v>604709.48</v>
      </c>
      <c r="E501" s="123">
        <f t="shared" ref="E501" si="382">+D501*19%</f>
        <v>114894.8012</v>
      </c>
      <c r="F501" s="148">
        <f>222</f>
        <v>222</v>
      </c>
      <c r="G501" s="110"/>
      <c r="H501" s="77" t="s">
        <v>244</v>
      </c>
      <c r="I501" s="145">
        <v>622410.89</v>
      </c>
      <c r="J501" s="123">
        <f t="shared" ref="J501" si="383">+I501*19%</f>
        <v>118258.06910000001</v>
      </c>
      <c r="K501" s="148">
        <f t="shared" ref="K501" si="384">+F501</f>
        <v>222</v>
      </c>
      <c r="M501" s="152"/>
    </row>
    <row r="502" spans="1:13" ht="26.65" customHeight="1">
      <c r="A502" s="170">
        <f t="shared" ref="A502" si="385">+B501+1</f>
        <v>44782</v>
      </c>
      <c r="B502" s="170">
        <f>+A502+6+1</f>
        <v>44789</v>
      </c>
      <c r="C502" s="77" t="s">
        <v>245</v>
      </c>
      <c r="D502" s="145">
        <v>540629.27</v>
      </c>
      <c r="E502" s="123">
        <f t="shared" ref="E502" si="386">+D502*19%</f>
        <v>102719.5613</v>
      </c>
      <c r="F502" s="148">
        <f>222</f>
        <v>222</v>
      </c>
      <c r="G502" s="110"/>
      <c r="H502" s="77" t="s">
        <v>244</v>
      </c>
      <c r="I502" s="145">
        <v>557796.5</v>
      </c>
      <c r="J502" s="123">
        <f t="shared" ref="J502" si="387">+I502*19%</f>
        <v>105981.33500000001</v>
      </c>
      <c r="K502" s="148">
        <f t="shared" ref="K502" si="388">+F502</f>
        <v>222</v>
      </c>
      <c r="M502" s="152"/>
    </row>
    <row r="503" spans="1:13" ht="26.65" customHeight="1">
      <c r="A503" s="170">
        <f t="shared" ref="A503" si="389">+B502+1</f>
        <v>44790</v>
      </c>
      <c r="B503" s="170">
        <f>+A503+5</f>
        <v>44795</v>
      </c>
      <c r="C503" s="77" t="s">
        <v>245</v>
      </c>
      <c r="D503" s="145">
        <v>542860.96</v>
      </c>
      <c r="E503" s="123">
        <f t="shared" ref="E503" si="390">+D503*19%</f>
        <v>103143.5824</v>
      </c>
      <c r="F503" s="148">
        <f>222</f>
        <v>222</v>
      </c>
      <c r="G503" s="110"/>
      <c r="H503" s="77" t="s">
        <v>244</v>
      </c>
      <c r="I503" s="145">
        <v>560028.43000000005</v>
      </c>
      <c r="J503" s="123">
        <f t="shared" ref="J503" si="391">+I503*19%</f>
        <v>106405.40170000002</v>
      </c>
      <c r="K503" s="148">
        <f t="shared" ref="K503" si="392">+F503</f>
        <v>222</v>
      </c>
      <c r="M503" s="152"/>
    </row>
    <row r="504" spans="1:13" ht="26.65" customHeight="1">
      <c r="A504" s="170">
        <f t="shared" ref="A504" si="393">+B503+1</f>
        <v>44796</v>
      </c>
      <c r="B504" s="170">
        <f t="shared" ref="B504:B509" si="394">+A504+6</f>
        <v>44802</v>
      </c>
      <c r="C504" s="77" t="s">
        <v>245</v>
      </c>
      <c r="D504" s="145">
        <v>573916.13</v>
      </c>
      <c r="E504" s="123">
        <f t="shared" ref="E504" si="395">+D504*19%</f>
        <v>109044.0647</v>
      </c>
      <c r="F504" s="148">
        <f>222</f>
        <v>222</v>
      </c>
      <c r="G504" s="110"/>
      <c r="H504" s="77" t="s">
        <v>244</v>
      </c>
      <c r="I504" s="145">
        <v>590971.96</v>
      </c>
      <c r="J504" s="123">
        <f t="shared" ref="J504" si="396">+I504*19%</f>
        <v>112284.6724</v>
      </c>
      <c r="K504" s="148">
        <f t="shared" ref="K504" si="397">+F504</f>
        <v>222</v>
      </c>
      <c r="M504" s="152"/>
    </row>
    <row r="505" spans="1:13" ht="26.65" customHeight="1">
      <c r="A505" s="170">
        <f t="shared" ref="A505" si="398">+B504+1</f>
        <v>44803</v>
      </c>
      <c r="B505" s="170">
        <f t="shared" si="394"/>
        <v>44809</v>
      </c>
      <c r="C505" s="77" t="s">
        <v>245</v>
      </c>
      <c r="D505" s="145">
        <v>651462.85</v>
      </c>
      <c r="E505" s="123">
        <f t="shared" ref="E505" si="399">+D505*19%</f>
        <v>123777.9415</v>
      </c>
      <c r="F505" s="148">
        <f>222</f>
        <v>222</v>
      </c>
      <c r="G505" s="110"/>
      <c r="H505" s="77" t="s">
        <v>244</v>
      </c>
      <c r="I505" s="145">
        <v>669032.44999999995</v>
      </c>
      <c r="J505" s="123">
        <f t="shared" ref="J505" si="400">+I505*19%</f>
        <v>127116.16549999999</v>
      </c>
      <c r="K505" s="148">
        <f t="shared" ref="K505" si="401">+F505</f>
        <v>222</v>
      </c>
      <c r="M505" s="152"/>
    </row>
    <row r="506" spans="1:13" ht="26.65" customHeight="1">
      <c r="A506" s="170">
        <f t="shared" ref="A506" si="402">+B505+1</f>
        <v>44810</v>
      </c>
      <c r="B506" s="170">
        <f t="shared" si="394"/>
        <v>44816</v>
      </c>
      <c r="C506" s="77" t="s">
        <v>245</v>
      </c>
      <c r="D506" s="145">
        <v>618988.31000000006</v>
      </c>
      <c r="E506" s="123">
        <f t="shared" ref="E506" si="403">+D506*19%</f>
        <v>117607.7789</v>
      </c>
      <c r="F506" s="148">
        <f>222</f>
        <v>222</v>
      </c>
      <c r="G506" s="110"/>
      <c r="H506" s="77" t="s">
        <v>244</v>
      </c>
      <c r="I506" s="145">
        <v>636639.6</v>
      </c>
      <c r="J506" s="123">
        <f t="shared" ref="J506" si="404">+I506*19%</f>
        <v>120961.52399999999</v>
      </c>
      <c r="K506" s="148">
        <f t="shared" ref="K506" si="405">+F506</f>
        <v>222</v>
      </c>
      <c r="M506" s="152"/>
    </row>
    <row r="507" spans="1:13" ht="26.65" customHeight="1">
      <c r="A507" s="170">
        <f t="shared" ref="A507" si="406">+B506+1</f>
        <v>44817</v>
      </c>
      <c r="B507" s="170">
        <f t="shared" si="394"/>
        <v>44823</v>
      </c>
      <c r="C507" s="77" t="s">
        <v>245</v>
      </c>
      <c r="D507" s="145">
        <v>600145.26</v>
      </c>
      <c r="E507" s="123">
        <f t="shared" ref="E507" si="407">+D507*19%</f>
        <v>114027.59940000001</v>
      </c>
      <c r="F507" s="148">
        <f>222</f>
        <v>222</v>
      </c>
      <c r="G507" s="110"/>
      <c r="H507" s="77" t="s">
        <v>244</v>
      </c>
      <c r="I507" s="145">
        <v>617950.55000000005</v>
      </c>
      <c r="J507" s="123">
        <f t="shared" ref="J507" si="408">+I507*19%</f>
        <v>117410.60450000002</v>
      </c>
      <c r="K507" s="148">
        <f t="shared" ref="K507" si="409">+F507</f>
        <v>222</v>
      </c>
      <c r="M507" s="152"/>
    </row>
    <row r="508" spans="1:13" ht="26.65" customHeight="1">
      <c r="A508" s="170">
        <f t="shared" ref="A508" si="410">+B507+1</f>
        <v>44824</v>
      </c>
      <c r="B508" s="170">
        <f t="shared" si="394"/>
        <v>44830</v>
      </c>
      <c r="C508" s="77" t="s">
        <v>245</v>
      </c>
      <c r="D508" s="145">
        <v>552632.22</v>
      </c>
      <c r="E508" s="123">
        <f t="shared" ref="E508" si="411">+D508*19%</f>
        <v>105000.12179999999</v>
      </c>
      <c r="F508" s="148">
        <f>222</f>
        <v>222</v>
      </c>
      <c r="G508" s="110"/>
      <c r="H508" s="77" t="s">
        <v>244</v>
      </c>
      <c r="I508" s="145">
        <v>570168.67000000004</v>
      </c>
      <c r="J508" s="123">
        <f t="shared" ref="J508" si="412">+I508*19%</f>
        <v>108332.04730000001</v>
      </c>
      <c r="K508" s="148">
        <f t="shared" ref="K508" si="413">+F508</f>
        <v>222</v>
      </c>
      <c r="M508" s="152"/>
    </row>
    <row r="509" spans="1:13" ht="26.65" customHeight="1">
      <c r="A509" s="170">
        <f t="shared" ref="A509" si="414">+B508+1</f>
        <v>44831</v>
      </c>
      <c r="B509" s="170">
        <f t="shared" si="394"/>
        <v>44837</v>
      </c>
      <c r="C509" s="77" t="s">
        <v>245</v>
      </c>
      <c r="D509" s="145">
        <v>546286.64</v>
      </c>
      <c r="E509" s="123">
        <f t="shared" ref="E509" si="415">+D509*19%</f>
        <v>103794.46160000001</v>
      </c>
      <c r="F509" s="148">
        <f>222</f>
        <v>222</v>
      </c>
      <c r="G509" s="110"/>
      <c r="H509" s="77" t="s">
        <v>244</v>
      </c>
      <c r="I509" s="145">
        <v>563930.6</v>
      </c>
      <c r="J509" s="123">
        <f t="shared" ref="J509" si="416">+I509*19%</f>
        <v>107146.814</v>
      </c>
      <c r="K509" s="148">
        <f t="shared" ref="K509" si="417">+F509</f>
        <v>222</v>
      </c>
      <c r="M509" s="152"/>
    </row>
    <row r="510" spans="1:13" ht="26.65" customHeight="1">
      <c r="A510" s="170">
        <f t="shared" ref="A510" si="418">+B509+1</f>
        <v>44838</v>
      </c>
      <c r="B510" s="170">
        <f t="shared" ref="B510" si="419">+A510+6</f>
        <v>44844</v>
      </c>
      <c r="C510" s="77" t="s">
        <v>245</v>
      </c>
      <c r="D510" s="145">
        <v>549817.61</v>
      </c>
      <c r="E510" s="123">
        <f t="shared" ref="E510" si="420">+D510*19%</f>
        <v>104465.3459</v>
      </c>
      <c r="F510" s="148">
        <f>222</f>
        <v>222</v>
      </c>
      <c r="G510" s="110"/>
      <c r="H510" s="77" t="s">
        <v>244</v>
      </c>
      <c r="I510" s="145">
        <v>567816.73</v>
      </c>
      <c r="J510" s="123">
        <f t="shared" ref="J510" si="421">+I510*19%</f>
        <v>107885.1787</v>
      </c>
      <c r="K510" s="148">
        <f t="shared" ref="K510" si="422">+F510</f>
        <v>222</v>
      </c>
      <c r="M510" s="152"/>
    </row>
    <row r="511" spans="1:13" ht="26.65" customHeight="1">
      <c r="A511" s="170">
        <f t="shared" ref="A511" si="423">+B510+1</f>
        <v>44845</v>
      </c>
      <c r="B511" s="170">
        <f>+A511+7</f>
        <v>44852</v>
      </c>
      <c r="C511" s="77" t="s">
        <v>245</v>
      </c>
      <c r="D511" s="145">
        <v>657826.32999999996</v>
      </c>
      <c r="E511" s="123">
        <f t="shared" ref="E511" si="424">+D511*19%</f>
        <v>124987.0027</v>
      </c>
      <c r="F511" s="148">
        <f>222</f>
        <v>222</v>
      </c>
      <c r="G511" s="110"/>
      <c r="H511" s="77" t="s">
        <v>244</v>
      </c>
      <c r="I511" s="145">
        <v>676064.28</v>
      </c>
      <c r="J511" s="123">
        <f t="shared" ref="J511" si="425">+I511*19%</f>
        <v>128452.21320000001</v>
      </c>
      <c r="K511" s="148">
        <f t="shared" ref="K511" si="426">+F511</f>
        <v>222</v>
      </c>
      <c r="M511" s="152"/>
    </row>
    <row r="512" spans="1:13" ht="26.65" customHeight="1">
      <c r="A512" s="170">
        <f t="shared" ref="A512" si="427">+B511+1</f>
        <v>44853</v>
      </c>
      <c r="B512" s="170">
        <f>+A512+5</f>
        <v>44858</v>
      </c>
      <c r="C512" s="77" t="s">
        <v>245</v>
      </c>
      <c r="D512" s="145">
        <v>719740.31</v>
      </c>
      <c r="E512" s="123">
        <f t="shared" ref="E512" si="428">+D512*19%</f>
        <v>136750.65890000001</v>
      </c>
      <c r="F512" s="148">
        <f>222</f>
        <v>222</v>
      </c>
      <c r="G512" s="110"/>
      <c r="H512" s="77" t="s">
        <v>244</v>
      </c>
      <c r="I512" s="145">
        <v>738183.05</v>
      </c>
      <c r="J512" s="123">
        <f t="shared" ref="J512" si="429">+I512*19%</f>
        <v>140254.7795</v>
      </c>
      <c r="K512" s="148">
        <f t="shared" ref="K512" si="430">+F512</f>
        <v>222</v>
      </c>
      <c r="M512" s="152"/>
    </row>
    <row r="513" spans="1:13" ht="26.65" customHeight="1">
      <c r="A513" s="170">
        <f t="shared" ref="A513" si="431">+B512+1</f>
        <v>44859</v>
      </c>
      <c r="B513" s="170">
        <f>+A513+6</f>
        <v>44865</v>
      </c>
      <c r="C513" s="77" t="s">
        <v>245</v>
      </c>
      <c r="D513" s="145">
        <v>688748.97</v>
      </c>
      <c r="E513" s="123">
        <f t="shared" ref="E513" si="432">+D513*19%</f>
        <v>130862.3043</v>
      </c>
      <c r="F513" s="148">
        <f>222</f>
        <v>222</v>
      </c>
      <c r="G513" s="110"/>
      <c r="H513" s="77" t="s">
        <v>244</v>
      </c>
      <c r="I513" s="145">
        <v>707723.6</v>
      </c>
      <c r="J513" s="123">
        <f t="shared" ref="J513" si="433">+I513*19%</f>
        <v>134467.484</v>
      </c>
      <c r="K513" s="148">
        <f t="shared" ref="K513" si="434">+F513</f>
        <v>222</v>
      </c>
      <c r="M513" s="152"/>
    </row>
    <row r="514" spans="1:13" ht="26.65" customHeight="1">
      <c r="A514" s="170">
        <f t="shared" ref="A514" si="435">+B513+1</f>
        <v>44866</v>
      </c>
      <c r="B514" s="170">
        <f>+A514+7</f>
        <v>44873</v>
      </c>
      <c r="C514" s="77" t="s">
        <v>245</v>
      </c>
      <c r="D514" s="145">
        <v>689165.62</v>
      </c>
      <c r="E514" s="123">
        <f t="shared" ref="E514" si="436">+D514*19%</f>
        <v>130941.4678</v>
      </c>
      <c r="F514" s="148">
        <f>222</f>
        <v>222</v>
      </c>
      <c r="G514" s="110"/>
      <c r="H514" s="77" t="s">
        <v>244</v>
      </c>
      <c r="I514" s="145">
        <v>708803.64</v>
      </c>
      <c r="J514" s="123">
        <f t="shared" ref="J514" si="437">+I514*19%</f>
        <v>134672.69159999999</v>
      </c>
      <c r="K514" s="148">
        <f t="shared" ref="K514" si="438">+F514</f>
        <v>222</v>
      </c>
      <c r="M514" s="152"/>
    </row>
    <row r="515" spans="1:13" ht="26.65" customHeight="1">
      <c r="A515" s="170">
        <f t="shared" ref="A515" si="439">+B514+1</f>
        <v>44874</v>
      </c>
      <c r="B515" s="170">
        <f>+A515+6</f>
        <v>44880</v>
      </c>
      <c r="C515" s="77" t="s">
        <v>245</v>
      </c>
      <c r="D515" s="145">
        <v>711546.8</v>
      </c>
      <c r="E515" s="123">
        <f t="shared" ref="E515" si="440">+D515*19%</f>
        <v>135193.89200000002</v>
      </c>
      <c r="F515" s="148">
        <f>222</f>
        <v>222</v>
      </c>
      <c r="G515" s="110"/>
      <c r="H515" s="77" t="s">
        <v>244</v>
      </c>
      <c r="I515" s="145">
        <v>731360.88</v>
      </c>
      <c r="J515" s="123">
        <f t="shared" ref="J515" si="441">+I515*19%</f>
        <v>138958.56719999999</v>
      </c>
      <c r="K515" s="148">
        <f t="shared" ref="K515" si="442">+F515</f>
        <v>222</v>
      </c>
      <c r="M515" s="152"/>
    </row>
    <row r="516" spans="1:13" ht="26.65" customHeight="1">
      <c r="A516" s="170">
        <f t="shared" ref="A516" si="443">+B515+1</f>
        <v>44881</v>
      </c>
      <c r="B516" s="170">
        <f>+A516+5</f>
        <v>44886</v>
      </c>
      <c r="C516" s="77" t="s">
        <v>245</v>
      </c>
      <c r="D516" s="145">
        <v>658771.75</v>
      </c>
      <c r="E516" s="123">
        <f t="shared" ref="E516" si="444">+D516*19%</f>
        <v>125166.63250000001</v>
      </c>
      <c r="F516" s="148">
        <f>222</f>
        <v>222</v>
      </c>
      <c r="G516" s="110"/>
      <c r="H516" s="77" t="s">
        <v>244</v>
      </c>
      <c r="I516" s="145">
        <v>678656.87</v>
      </c>
      <c r="J516" s="123">
        <f t="shared" ref="J516" si="445">+I516*19%</f>
        <v>128944.80530000001</v>
      </c>
      <c r="K516" s="148">
        <f t="shared" ref="K516" si="446">+F516</f>
        <v>222</v>
      </c>
      <c r="M516" s="152"/>
    </row>
    <row r="517" spans="1:13" ht="26.65" customHeight="1">
      <c r="A517" s="170">
        <f t="shared" ref="A517" si="447">+B516+1</f>
        <v>44887</v>
      </c>
      <c r="B517" s="170">
        <f t="shared" ref="B517:B521" si="448">+A517+6</f>
        <v>44893</v>
      </c>
      <c r="C517" s="77" t="s">
        <v>245</v>
      </c>
      <c r="D517" s="145">
        <v>602757.05000000005</v>
      </c>
      <c r="E517" s="123">
        <f t="shared" ref="E517" si="449">+D517*19%</f>
        <v>114523.83950000002</v>
      </c>
      <c r="F517" s="148">
        <f>222</f>
        <v>222</v>
      </c>
      <c r="G517" s="110"/>
      <c r="H517" s="77" t="s">
        <v>244</v>
      </c>
      <c r="I517" s="145">
        <v>622243.39</v>
      </c>
      <c r="J517" s="123">
        <f t="shared" ref="J517" si="450">+I517*19%</f>
        <v>118226.24410000001</v>
      </c>
      <c r="K517" s="148">
        <f t="shared" ref="K517" si="451">+F517</f>
        <v>222</v>
      </c>
      <c r="M517" s="152"/>
    </row>
    <row r="518" spans="1:13" ht="26.65" customHeight="1">
      <c r="A518" s="170">
        <f t="shared" ref="A518" si="452">+B517+1</f>
        <v>44894</v>
      </c>
      <c r="B518" s="170">
        <f t="shared" si="448"/>
        <v>44900</v>
      </c>
      <c r="C518" s="77" t="s">
        <v>245</v>
      </c>
      <c r="D518" s="145">
        <v>570158.78</v>
      </c>
      <c r="E518" s="123">
        <f t="shared" ref="E518" si="453">+D518*19%</f>
        <v>108330.1682</v>
      </c>
      <c r="F518" s="148">
        <f>222</f>
        <v>222</v>
      </c>
      <c r="G518" s="110"/>
      <c r="H518" s="77" t="s">
        <v>244</v>
      </c>
      <c r="I518" s="145">
        <v>589854.13</v>
      </c>
      <c r="J518" s="123">
        <f t="shared" ref="J518" si="454">+I518*19%</f>
        <v>112072.2847</v>
      </c>
      <c r="K518" s="148">
        <f t="shared" ref="K518" si="455">+F518</f>
        <v>222</v>
      </c>
      <c r="M518" s="152"/>
    </row>
    <row r="519" spans="1:13" ht="26.65" customHeight="1">
      <c r="A519" s="170">
        <f t="shared" ref="A519" si="456">+B518+1</f>
        <v>44901</v>
      </c>
      <c r="B519" s="170">
        <f t="shared" si="448"/>
        <v>44907</v>
      </c>
      <c r="C519" s="77" t="s">
        <v>245</v>
      </c>
      <c r="D519" s="145">
        <v>539178.79</v>
      </c>
      <c r="E519" s="123">
        <f t="shared" ref="E519" si="457">+D519*19%</f>
        <v>102443.97010000001</v>
      </c>
      <c r="F519" s="148">
        <f>222</f>
        <v>222</v>
      </c>
      <c r="G519" s="110"/>
      <c r="H519" s="77" t="s">
        <v>244</v>
      </c>
      <c r="I519" s="145">
        <v>558479.72</v>
      </c>
      <c r="J519" s="123">
        <f t="shared" ref="J519" si="458">+I519*19%</f>
        <v>106111.1468</v>
      </c>
      <c r="K519" s="148">
        <f t="shared" ref="K519" si="459">+F519</f>
        <v>222</v>
      </c>
      <c r="M519" s="152"/>
    </row>
    <row r="520" spans="1:13" ht="26.65" customHeight="1">
      <c r="A520" s="170">
        <f t="shared" ref="A520" si="460">+B519+1</f>
        <v>44908</v>
      </c>
      <c r="B520" s="170">
        <f t="shared" si="448"/>
        <v>44914</v>
      </c>
      <c r="C520" s="77" t="s">
        <v>245</v>
      </c>
      <c r="D520" s="145">
        <v>482501.69</v>
      </c>
      <c r="E520" s="123">
        <f t="shared" ref="E520" si="461">+D520*19%</f>
        <v>91675.321100000001</v>
      </c>
      <c r="F520" s="148">
        <f>222</f>
        <v>222</v>
      </c>
      <c r="G520" s="110"/>
      <c r="H520" s="77" t="s">
        <v>244</v>
      </c>
      <c r="I520" s="145">
        <v>501741.32</v>
      </c>
      <c r="J520" s="123">
        <f t="shared" ref="J520" si="462">+I520*19%</f>
        <v>95330.8508</v>
      </c>
      <c r="K520" s="148">
        <f t="shared" ref="K520" si="463">+F520</f>
        <v>222</v>
      </c>
      <c r="M520" s="152"/>
    </row>
    <row r="521" spans="1:13" ht="28.15" customHeight="1">
      <c r="A521" s="170">
        <f t="shared" ref="A521" si="464">+B520+1</f>
        <v>44915</v>
      </c>
      <c r="B521" s="170">
        <f t="shared" si="448"/>
        <v>44921</v>
      </c>
      <c r="C521" s="77" t="s">
        <v>245</v>
      </c>
      <c r="D521" s="145">
        <v>535014.5</v>
      </c>
      <c r="E521" s="123">
        <f t="shared" ref="E521" si="465">+D521*19%</f>
        <v>101652.755</v>
      </c>
      <c r="F521" s="148">
        <f>222</f>
        <v>222</v>
      </c>
      <c r="G521" s="110"/>
      <c r="H521" s="77" t="s">
        <v>244</v>
      </c>
      <c r="I521" s="145">
        <v>554229.78</v>
      </c>
      <c r="J521" s="123">
        <f t="shared" ref="J521" si="466">+I521*19%</f>
        <v>105303.65820000001</v>
      </c>
      <c r="K521" s="148">
        <f t="shared" ref="K521" si="467">+F521</f>
        <v>222</v>
      </c>
      <c r="M521" s="119"/>
    </row>
    <row r="522" spans="1:13" ht="28.15" customHeight="1">
      <c r="A522" s="170">
        <f t="shared" ref="A522" si="468">+B521+1</f>
        <v>44922</v>
      </c>
      <c r="B522" s="170">
        <f>+A522+4</f>
        <v>44926</v>
      </c>
      <c r="C522" s="77" t="s">
        <v>245</v>
      </c>
      <c r="D522" s="145">
        <v>535164.66</v>
      </c>
      <c r="E522" s="123">
        <f t="shared" ref="E522" si="469">+D522*19%</f>
        <v>101681.28540000001</v>
      </c>
      <c r="F522" s="148">
        <f>222</f>
        <v>222</v>
      </c>
      <c r="G522" s="110"/>
      <c r="H522" s="77" t="s">
        <v>244</v>
      </c>
      <c r="I522" s="145">
        <v>554264.9</v>
      </c>
      <c r="J522" s="123">
        <f t="shared" ref="J522" si="470">+I522*19%</f>
        <v>105310.33100000001</v>
      </c>
      <c r="K522" s="148">
        <f t="shared" ref="K522" si="471">+F522</f>
        <v>222</v>
      </c>
      <c r="M522" s="119"/>
    </row>
    <row r="523" spans="1:13" ht="28.15" customHeight="1">
      <c r="A523" s="170">
        <v>44927</v>
      </c>
      <c r="B523" s="170">
        <f>+A523+1</f>
        <v>44928</v>
      </c>
      <c r="C523" s="77" t="s">
        <v>245</v>
      </c>
      <c r="D523" s="145">
        <v>535164.66</v>
      </c>
      <c r="E523" s="123">
        <f t="shared" ref="E523:E524" si="472">+D523*19%</f>
        <v>101681.28540000001</v>
      </c>
      <c r="F523" s="148">
        <v>238</v>
      </c>
      <c r="G523" s="110"/>
      <c r="H523" s="77" t="s">
        <v>244</v>
      </c>
      <c r="I523" s="145">
        <v>554264.9</v>
      </c>
      <c r="J523" s="123">
        <f t="shared" ref="J523:J524" si="473">+I523*19%</f>
        <v>105310.33100000001</v>
      </c>
      <c r="K523" s="148">
        <f t="shared" ref="K523:K524" si="474">+F523</f>
        <v>238</v>
      </c>
      <c r="M523" s="155" t="s">
        <v>238</v>
      </c>
    </row>
    <row r="524" spans="1:13" ht="28.15" customHeight="1">
      <c r="A524" s="170">
        <f t="shared" ref="A524" si="475">+B523+1</f>
        <v>44929</v>
      </c>
      <c r="B524" s="170">
        <f>+A524+6+1</f>
        <v>44936</v>
      </c>
      <c r="C524" s="77" t="s">
        <v>245</v>
      </c>
      <c r="D524" s="145">
        <v>598023.86</v>
      </c>
      <c r="E524" s="123">
        <f t="shared" si="472"/>
        <v>113624.5334</v>
      </c>
      <c r="F524" s="148">
        <f>+F523</f>
        <v>238</v>
      </c>
      <c r="G524" s="110"/>
      <c r="H524" s="77" t="s">
        <v>244</v>
      </c>
      <c r="I524" s="145">
        <v>617090.27</v>
      </c>
      <c r="J524" s="123">
        <f t="shared" si="473"/>
        <v>117247.1513</v>
      </c>
      <c r="K524" s="148">
        <f t="shared" si="474"/>
        <v>238</v>
      </c>
      <c r="M524" s="119"/>
    </row>
    <row r="525" spans="1:13" ht="28.15" customHeight="1">
      <c r="A525" s="170">
        <f t="shared" ref="A525" si="476">+B524+1</f>
        <v>44937</v>
      </c>
      <c r="B525" s="170">
        <f>+A525+5</f>
        <v>44942</v>
      </c>
      <c r="C525" s="77" t="s">
        <v>245</v>
      </c>
      <c r="D525" s="145">
        <v>548091.71</v>
      </c>
      <c r="E525" s="123">
        <f t="shared" ref="E525" si="477">+D525*19%</f>
        <v>104137.4249</v>
      </c>
      <c r="F525" s="148">
        <f>+F524</f>
        <v>238</v>
      </c>
      <c r="G525" s="110"/>
      <c r="H525" s="77" t="s">
        <v>244</v>
      </c>
      <c r="I525" s="145">
        <v>567592.69999999995</v>
      </c>
      <c r="J525" s="123">
        <f t="shared" ref="J525" si="478">+I525*19%</f>
        <v>107842.613</v>
      </c>
      <c r="K525" s="148">
        <f t="shared" ref="K525" si="479">+F525</f>
        <v>238</v>
      </c>
      <c r="M525" s="119"/>
    </row>
    <row r="526" spans="1:13" ht="28.15" customHeight="1">
      <c r="A526" s="170">
        <f t="shared" ref="A526" si="480">+B525+1</f>
        <v>44943</v>
      </c>
      <c r="B526" s="170">
        <f>+A526+6</f>
        <v>44949</v>
      </c>
      <c r="C526" s="77" t="s">
        <v>245</v>
      </c>
      <c r="D526" s="145">
        <v>575127.93000000005</v>
      </c>
      <c r="E526" s="123">
        <f t="shared" ref="E526" si="481">+D526*19%</f>
        <v>109274.30670000002</v>
      </c>
      <c r="F526" s="148">
        <f>+F525</f>
        <v>238</v>
      </c>
      <c r="G526" s="110"/>
      <c r="H526" s="77" t="s">
        <v>244</v>
      </c>
      <c r="I526" s="145">
        <v>594343.73</v>
      </c>
      <c r="J526" s="123">
        <f t="shared" ref="J526" si="482">+I526*19%</f>
        <v>112925.30869999999</v>
      </c>
      <c r="K526" s="148">
        <f t="shared" ref="K526" si="483">+F526</f>
        <v>238</v>
      </c>
      <c r="M526" s="119"/>
    </row>
    <row r="527" spans="1:13" ht="28.15" customHeight="1">
      <c r="A527" s="170">
        <f t="shared" ref="A527" si="484">+B526+1</f>
        <v>44950</v>
      </c>
      <c r="B527" s="170">
        <f>+A527+6</f>
        <v>44956</v>
      </c>
      <c r="C527" s="77" t="s">
        <v>245</v>
      </c>
      <c r="D527" s="145">
        <v>583497</v>
      </c>
      <c r="E527" s="123">
        <f t="shared" ref="E527" si="485">+D527*19%</f>
        <v>110864.43000000001</v>
      </c>
      <c r="F527" s="148">
        <f>+F526</f>
        <v>238</v>
      </c>
      <c r="G527" s="110"/>
      <c r="H527" s="77" t="s">
        <v>244</v>
      </c>
      <c r="I527" s="145">
        <v>602269.48</v>
      </c>
      <c r="J527" s="123">
        <f t="shared" ref="J527" si="486">+I527*19%</f>
        <v>114431.2012</v>
      </c>
      <c r="K527" s="148">
        <f t="shared" ref="K527" si="487">+F527</f>
        <v>238</v>
      </c>
      <c r="M527" s="119"/>
    </row>
    <row r="528" spans="1:13" ht="28.15" customHeight="1">
      <c r="A528" s="170">
        <f t="shared" ref="A528" si="488">+B527+1</f>
        <v>44957</v>
      </c>
      <c r="B528" s="170">
        <f>+A528</f>
        <v>44957</v>
      </c>
      <c r="C528" s="77" t="s">
        <v>245</v>
      </c>
      <c r="D528" s="145">
        <v>573264.23</v>
      </c>
      <c r="E528" s="123">
        <f t="shared" ref="E528" si="489">+D528*19%</f>
        <v>108920.2037</v>
      </c>
      <c r="F528" s="148">
        <f>+F527</f>
        <v>238</v>
      </c>
      <c r="G528" s="110"/>
      <c r="H528" s="77" t="s">
        <v>244</v>
      </c>
      <c r="I528" s="145">
        <v>591503.64</v>
      </c>
      <c r="J528" s="123">
        <f t="shared" ref="J528" si="490">+I528*19%</f>
        <v>112385.69160000001</v>
      </c>
      <c r="K528" s="148">
        <f t="shared" ref="K528" si="491">+F528</f>
        <v>238</v>
      </c>
      <c r="M528" s="119"/>
    </row>
    <row r="529" spans="1:13" ht="28.15" customHeight="1">
      <c r="A529" s="170">
        <v>44958</v>
      </c>
      <c r="B529" s="170">
        <f>+A529+5</f>
        <v>44963</v>
      </c>
      <c r="C529" s="77" t="s">
        <v>245</v>
      </c>
      <c r="D529" s="145">
        <v>573264.23</v>
      </c>
      <c r="E529" s="123">
        <f t="shared" ref="E529" si="492">+D529*19%</f>
        <v>108920.2037</v>
      </c>
      <c r="F529" s="148">
        <v>271.61</v>
      </c>
      <c r="G529" s="110"/>
      <c r="H529" s="77" t="s">
        <v>244</v>
      </c>
      <c r="I529" s="145">
        <v>591503.64</v>
      </c>
      <c r="J529" s="123">
        <f t="shared" ref="J529" si="493">+I529*19%</f>
        <v>112385.69160000001</v>
      </c>
      <c r="K529" s="148">
        <f t="shared" ref="K529" si="494">+F529</f>
        <v>271.61</v>
      </c>
      <c r="M529" s="149" t="s">
        <v>239</v>
      </c>
    </row>
    <row r="530" spans="1:13" ht="28.15" customHeight="1">
      <c r="A530" s="170">
        <f t="shared" ref="A530" si="495">+B529+1</f>
        <v>44964</v>
      </c>
      <c r="B530" s="170">
        <f>+A530+6</f>
        <v>44970</v>
      </c>
      <c r="C530" s="77" t="s">
        <v>245</v>
      </c>
      <c r="D530" s="145">
        <v>506401.14</v>
      </c>
      <c r="E530" s="123">
        <f t="shared" ref="E530" si="496">+D530*19%</f>
        <v>96216.2166</v>
      </c>
      <c r="F530" s="148">
        <v>271.61</v>
      </c>
      <c r="G530" s="110"/>
      <c r="H530" s="77" t="s">
        <v>244</v>
      </c>
      <c r="I530" s="145">
        <v>524843.43999999994</v>
      </c>
      <c r="J530" s="123">
        <f t="shared" ref="J530" si="497">+I530*19%</f>
        <v>99720.253599999996</v>
      </c>
      <c r="K530" s="148">
        <f t="shared" ref="K530" si="498">+F530</f>
        <v>271.61</v>
      </c>
      <c r="M530" s="119"/>
    </row>
    <row r="531" spans="1:13" ht="28.15" customHeight="1">
      <c r="A531" s="170">
        <f t="shared" ref="A531" si="499">+B530+1</f>
        <v>44971</v>
      </c>
      <c r="B531" s="170">
        <f>+A531+6</f>
        <v>44977</v>
      </c>
      <c r="C531" s="77" t="s">
        <v>245</v>
      </c>
      <c r="D531" s="145">
        <v>494394.57</v>
      </c>
      <c r="E531" s="123">
        <f t="shared" ref="E531" si="500">+D531*19%</f>
        <v>93934.968300000008</v>
      </c>
      <c r="F531" s="148">
        <v>271.61</v>
      </c>
      <c r="G531" s="110"/>
      <c r="H531" s="77" t="s">
        <v>244</v>
      </c>
      <c r="I531" s="145">
        <v>513381.67</v>
      </c>
      <c r="J531" s="123">
        <f t="shared" ref="J531" si="501">+I531*19%</f>
        <v>97542.517299999992</v>
      </c>
      <c r="K531" s="148">
        <f t="shared" ref="K531" si="502">+F531</f>
        <v>271.61</v>
      </c>
      <c r="M531" s="119"/>
    </row>
    <row r="532" spans="1:13" ht="28.15" customHeight="1">
      <c r="A532" s="170">
        <f t="shared" ref="A532" si="503">+B531+1</f>
        <v>44978</v>
      </c>
      <c r="B532" s="170">
        <f>+A532+6</f>
        <v>44984</v>
      </c>
      <c r="C532" s="77" t="s">
        <v>245</v>
      </c>
      <c r="D532" s="145">
        <v>501319.18</v>
      </c>
      <c r="E532" s="123">
        <f t="shared" ref="E532" si="504">+D532*19%</f>
        <v>95250.644199999995</v>
      </c>
      <c r="F532" s="148">
        <v>271.61</v>
      </c>
      <c r="G532" s="110"/>
      <c r="H532" s="77" t="s">
        <v>244</v>
      </c>
      <c r="I532" s="145">
        <v>520698.51</v>
      </c>
      <c r="J532" s="123">
        <f t="shared" ref="J532" si="505">+I532*19%</f>
        <v>98932.716899999999</v>
      </c>
      <c r="K532" s="148">
        <f t="shared" ref="K532" si="506">+F532</f>
        <v>271.61</v>
      </c>
      <c r="M532" s="119"/>
    </row>
    <row r="533" spans="1:13" ht="28.15" customHeight="1">
      <c r="A533" s="170">
        <f t="shared" ref="A533" si="507">+B532+1</f>
        <v>44985</v>
      </c>
      <c r="B533" s="170">
        <f>+A533+6</f>
        <v>44991</v>
      </c>
      <c r="C533" s="77" t="s">
        <v>245</v>
      </c>
      <c r="D533" s="145">
        <v>491086.38</v>
      </c>
      <c r="E533" s="123">
        <f t="shared" ref="E533" si="508">+D533*19%</f>
        <v>93306.412200000006</v>
      </c>
      <c r="F533" s="148">
        <v>271.61</v>
      </c>
      <c r="G533" s="110"/>
      <c r="H533" s="77" t="s">
        <v>244</v>
      </c>
      <c r="I533" s="145">
        <v>510739.99</v>
      </c>
      <c r="J533" s="123">
        <f t="shared" ref="J533" si="509">+I533*19%</f>
        <v>97040.598100000003</v>
      </c>
      <c r="K533" s="148">
        <f t="shared" ref="K533" si="510">+F533</f>
        <v>271.61</v>
      </c>
      <c r="M533" s="119"/>
    </row>
    <row r="534" spans="1:13" ht="28.15" customHeight="1">
      <c r="A534" s="170">
        <f t="shared" ref="A534" si="511">+B533+1</f>
        <v>44992</v>
      </c>
      <c r="B534" s="170">
        <f>+A534+6</f>
        <v>44998</v>
      </c>
      <c r="C534" s="77" t="s">
        <v>245</v>
      </c>
      <c r="D534" s="145">
        <v>510117.59</v>
      </c>
      <c r="E534" s="123">
        <f t="shared" ref="E534" si="512">+D534*19%</f>
        <v>96922.342100000009</v>
      </c>
      <c r="F534" s="148">
        <v>271.61</v>
      </c>
      <c r="G534" s="110"/>
      <c r="H534" s="77" t="s">
        <v>244</v>
      </c>
      <c r="I534" s="145">
        <v>529458.80000000005</v>
      </c>
      <c r="J534" s="123">
        <f t="shared" ref="J534" si="513">+I534*19%</f>
        <v>100597.17200000001</v>
      </c>
      <c r="K534" s="148">
        <f t="shared" ref="K534" si="514">+F534</f>
        <v>271.61</v>
      </c>
      <c r="M534" s="119"/>
    </row>
    <row r="535" spans="1:13" ht="28.15" customHeight="1">
      <c r="A535" s="170">
        <f t="shared" ref="A535" si="515">+B534+1</f>
        <v>44999</v>
      </c>
      <c r="B535" s="170">
        <f>+A535+7</f>
        <v>45006</v>
      </c>
      <c r="C535" s="77" t="s">
        <v>245</v>
      </c>
      <c r="D535" s="145">
        <v>485106.39</v>
      </c>
      <c r="E535" s="123">
        <f t="shared" ref="E535" si="516">+D535*19%</f>
        <v>92170.214099999997</v>
      </c>
      <c r="F535" s="148">
        <v>271.61</v>
      </c>
      <c r="G535" s="110"/>
      <c r="H535" s="77" t="s">
        <v>244</v>
      </c>
      <c r="I535" s="145">
        <v>504117.96</v>
      </c>
      <c r="J535" s="123">
        <f t="shared" ref="J535" si="517">+I535*19%</f>
        <v>95782.412400000001</v>
      </c>
      <c r="K535" s="148">
        <f t="shared" ref="K535" si="518">+F535</f>
        <v>271.61</v>
      </c>
      <c r="M535" s="119"/>
    </row>
    <row r="536" spans="1:13" ht="28.15" customHeight="1">
      <c r="A536" s="170">
        <f t="shared" ref="A536" si="519">+B535+1</f>
        <v>45007</v>
      </c>
      <c r="B536" s="170">
        <f>+A536+5</f>
        <v>45012</v>
      </c>
      <c r="C536" s="77" t="s">
        <v>245</v>
      </c>
      <c r="D536" s="145">
        <v>471918.6</v>
      </c>
      <c r="E536" s="123">
        <f t="shared" ref="E536" si="520">+D536*19%</f>
        <v>89664.534</v>
      </c>
      <c r="F536" s="148">
        <v>271.61</v>
      </c>
      <c r="G536" s="110"/>
      <c r="H536" s="77" t="s">
        <v>244</v>
      </c>
      <c r="I536" s="145">
        <v>491083.35</v>
      </c>
      <c r="J536" s="123">
        <f t="shared" ref="J536" si="521">+I536*19%</f>
        <v>93305.83649999999</v>
      </c>
      <c r="K536" s="148">
        <f t="shared" ref="K536" si="522">+F536</f>
        <v>271.61</v>
      </c>
      <c r="M536" s="119"/>
    </row>
    <row r="537" spans="1:13" ht="28.15" customHeight="1">
      <c r="A537" s="170">
        <f t="shared" ref="A537" si="523">+B536+1</f>
        <v>45013</v>
      </c>
      <c r="B537" s="170">
        <f>+A537+6</f>
        <v>45019</v>
      </c>
      <c r="C537" s="77" t="s">
        <v>245</v>
      </c>
      <c r="D537" s="145">
        <v>467716.78</v>
      </c>
      <c r="E537" s="123">
        <f t="shared" ref="E537" si="524">+D537*19%</f>
        <v>88866.188200000004</v>
      </c>
      <c r="F537" s="148">
        <v>271.61</v>
      </c>
      <c r="G537" s="110"/>
      <c r="H537" s="77" t="s">
        <v>244</v>
      </c>
      <c r="I537" s="145">
        <v>486903.98</v>
      </c>
      <c r="J537" s="123">
        <f t="shared" ref="J537" si="525">+I537*19%</f>
        <v>92511.756200000003</v>
      </c>
      <c r="K537" s="148">
        <f t="shared" ref="K537" si="526">+F537</f>
        <v>271.61</v>
      </c>
      <c r="M537" s="119"/>
    </row>
    <row r="538" spans="1:13" ht="28.15" customHeight="1">
      <c r="A538" s="170">
        <f t="shared" ref="A538" si="527">+B537+1</f>
        <v>45020</v>
      </c>
      <c r="B538" s="170">
        <f>+A538+6</f>
        <v>45026</v>
      </c>
      <c r="C538" s="77" t="s">
        <v>245</v>
      </c>
      <c r="D538" s="145">
        <v>451865.27</v>
      </c>
      <c r="E538" s="123">
        <f t="shared" ref="E538" si="528">+D538*19%</f>
        <v>85854.401299999998</v>
      </c>
      <c r="F538" s="148">
        <v>271.61</v>
      </c>
      <c r="G538" s="110"/>
      <c r="H538" s="77" t="s">
        <v>244</v>
      </c>
      <c r="I538" s="145">
        <v>470539.1</v>
      </c>
      <c r="J538" s="123">
        <f t="shared" ref="J538" si="529">+I538*19%</f>
        <v>89402.429000000004</v>
      </c>
      <c r="K538" s="148">
        <f t="shared" ref="K538" si="530">+F538</f>
        <v>271.61</v>
      </c>
      <c r="M538" s="119"/>
    </row>
    <row r="539" spans="1:13" ht="28.15" customHeight="1">
      <c r="A539" s="170">
        <f t="shared" ref="A539" si="531">+B538+1</f>
        <v>45027</v>
      </c>
      <c r="B539" s="170">
        <f>+A539+6</f>
        <v>45033</v>
      </c>
      <c r="C539" s="77" t="s">
        <v>245</v>
      </c>
      <c r="D539" s="145">
        <v>451422.56</v>
      </c>
      <c r="E539" s="123">
        <f t="shared" ref="E539" si="532">+D539*19%</f>
        <v>85770.286399999997</v>
      </c>
      <c r="F539" s="148">
        <v>271.61</v>
      </c>
      <c r="G539" s="110"/>
      <c r="H539" s="77" t="s">
        <v>244</v>
      </c>
      <c r="I539" s="145">
        <v>469805.13</v>
      </c>
      <c r="J539" s="123">
        <f t="shared" ref="J539" si="533">+I539*19%</f>
        <v>89262.974700000006</v>
      </c>
      <c r="K539" s="148">
        <f t="shared" ref="K539" si="534">+F539</f>
        <v>271.61</v>
      </c>
      <c r="M539" s="119"/>
    </row>
    <row r="540" spans="1:13" ht="28.15" customHeight="1">
      <c r="A540" s="170">
        <f t="shared" ref="A540" si="535">+B539+1</f>
        <v>45034</v>
      </c>
      <c r="B540" s="170">
        <f>+A540+6</f>
        <v>45040</v>
      </c>
      <c r="C540" s="77" t="s">
        <v>245</v>
      </c>
      <c r="D540" s="145">
        <v>437740.65</v>
      </c>
      <c r="E540" s="123">
        <f t="shared" ref="E540" si="536">+D540*19%</f>
        <v>83170.723500000007</v>
      </c>
      <c r="F540" s="148">
        <v>271.61</v>
      </c>
      <c r="G540" s="110"/>
      <c r="H540" s="77" t="s">
        <v>244</v>
      </c>
      <c r="I540" s="145">
        <v>455768.49</v>
      </c>
      <c r="J540" s="123">
        <f t="shared" ref="J540" si="537">+I540*19%</f>
        <v>86596.013099999996</v>
      </c>
      <c r="K540" s="148">
        <f t="shared" ref="K540" si="538">+F540</f>
        <v>271.61</v>
      </c>
      <c r="M540" s="119"/>
    </row>
    <row r="541" spans="1:13" ht="28.15" customHeight="1">
      <c r="A541" s="170">
        <f t="shared" ref="A541" si="539">+B540+1</f>
        <v>45041</v>
      </c>
      <c r="B541" s="170">
        <f>+A541+6+1</f>
        <v>45048</v>
      </c>
      <c r="C541" s="77" t="s">
        <v>245</v>
      </c>
      <c r="D541" s="145">
        <v>410289.79</v>
      </c>
      <c r="E541" s="123">
        <f t="shared" ref="E541" si="540">+D541*19%</f>
        <v>77955.060100000002</v>
      </c>
      <c r="F541" s="148">
        <v>271.61</v>
      </c>
      <c r="G541" s="110"/>
      <c r="H541" s="77" t="s">
        <v>244</v>
      </c>
      <c r="I541" s="145">
        <v>428208.19</v>
      </c>
      <c r="J541" s="123">
        <f t="shared" ref="J541" si="541">+I541*19%</f>
        <v>81359.556100000002</v>
      </c>
      <c r="K541" s="148">
        <f t="shared" ref="K541" si="542">+F541</f>
        <v>271.61</v>
      </c>
      <c r="M541" s="119"/>
    </row>
    <row r="542" spans="1:13" ht="28.15" customHeight="1">
      <c r="A542" s="170">
        <f t="shared" ref="A542" si="543">+B541+1</f>
        <v>45049</v>
      </c>
      <c r="B542" s="170">
        <f>+A542+5</f>
        <v>45054</v>
      </c>
      <c r="C542" s="77" t="s">
        <v>245</v>
      </c>
      <c r="D542" s="145">
        <v>393246.75</v>
      </c>
      <c r="E542" s="123">
        <f t="shared" ref="E542" si="544">+D542*19%</f>
        <v>74716.882500000007</v>
      </c>
      <c r="F542" s="148">
        <v>271.61</v>
      </c>
      <c r="G542" s="110"/>
      <c r="H542" s="77" t="s">
        <v>244</v>
      </c>
      <c r="I542" s="145">
        <v>411406.29</v>
      </c>
      <c r="J542" s="123">
        <f t="shared" ref="J542" si="545">+I542*19%</f>
        <v>78167.195099999997</v>
      </c>
      <c r="K542" s="148">
        <f t="shared" ref="K542" si="546">+F542</f>
        <v>271.61</v>
      </c>
      <c r="M542" s="119"/>
    </row>
    <row r="543" spans="1:13" ht="28.15" customHeight="1">
      <c r="A543" s="170">
        <f t="shared" ref="A543" si="547">+B542+1</f>
        <v>45055</v>
      </c>
      <c r="B543" s="170">
        <f>+A543+6</f>
        <v>45061</v>
      </c>
      <c r="C543" s="77" t="s">
        <v>245</v>
      </c>
      <c r="D543" s="145">
        <v>383303.51</v>
      </c>
      <c r="E543" s="123">
        <f t="shared" ref="E543" si="548">+D543*19%</f>
        <v>72827.666899999997</v>
      </c>
      <c r="F543" s="148">
        <v>271.61</v>
      </c>
      <c r="G543" s="110"/>
      <c r="H543" s="77" t="s">
        <v>244</v>
      </c>
      <c r="I543" s="145">
        <v>401971.31</v>
      </c>
      <c r="J543" s="123">
        <f t="shared" ref="J543" si="549">+I543*19%</f>
        <v>76374.548899999994</v>
      </c>
      <c r="K543" s="148">
        <f t="shared" ref="K543" si="550">+F543</f>
        <v>271.61</v>
      </c>
      <c r="M543" s="119"/>
    </row>
    <row r="544" spans="1:13" ht="28.15" customHeight="1">
      <c r="A544" s="170">
        <f t="shared" ref="A544" si="551">+B543+1</f>
        <v>45062</v>
      </c>
      <c r="B544" s="170">
        <f>+A544+6+1</f>
        <v>45069</v>
      </c>
      <c r="C544" s="77" t="s">
        <v>245</v>
      </c>
      <c r="D544" s="145">
        <v>387273.38</v>
      </c>
      <c r="E544" s="123">
        <f t="shared" ref="E544" si="552">+D544*19%</f>
        <v>73581.942200000005</v>
      </c>
      <c r="F544" s="148">
        <v>271.61</v>
      </c>
      <c r="G544" s="110"/>
      <c r="H544" s="77" t="s">
        <v>244</v>
      </c>
      <c r="I544" s="145">
        <v>405457.38</v>
      </c>
      <c r="J544" s="123">
        <f t="shared" ref="J544" si="553">+I544*19%</f>
        <v>77036.902199999997</v>
      </c>
      <c r="K544" s="148">
        <f t="shared" ref="K544" si="554">+F544</f>
        <v>271.61</v>
      </c>
      <c r="M544" s="119"/>
    </row>
    <row r="545" spans="1:13" ht="28.15" customHeight="1">
      <c r="A545" s="170">
        <f t="shared" ref="A545" si="555">+B544+1</f>
        <v>45070</v>
      </c>
      <c r="B545" s="170">
        <f>+A545+6-1</f>
        <v>45075</v>
      </c>
      <c r="C545" s="77" t="s">
        <v>245</v>
      </c>
      <c r="D545" s="145">
        <v>389967</v>
      </c>
      <c r="E545" s="123">
        <f t="shared" ref="E545" si="556">+D545*19%</f>
        <v>74093.73</v>
      </c>
      <c r="F545" s="148">
        <v>271.61</v>
      </c>
      <c r="G545" s="110"/>
      <c r="H545" s="77" t="s">
        <v>244</v>
      </c>
      <c r="I545" s="145">
        <v>408088.96</v>
      </c>
      <c r="J545" s="123">
        <f t="shared" ref="J545" si="557">+I545*19%</f>
        <v>77536.902400000006</v>
      </c>
      <c r="K545" s="148">
        <f t="shared" ref="K545" si="558">+F545</f>
        <v>271.61</v>
      </c>
      <c r="M545" s="119"/>
    </row>
    <row r="546" spans="1:13" ht="28.15" customHeight="1">
      <c r="A546" s="170">
        <f t="shared" ref="A546" si="559">+B545+1</f>
        <v>45076</v>
      </c>
      <c r="B546" s="170">
        <f>+A546+6</f>
        <v>45082</v>
      </c>
      <c r="C546" s="77" t="s">
        <v>245</v>
      </c>
      <c r="D546" s="157">
        <v>380755.7</v>
      </c>
      <c r="E546" s="158">
        <f t="shared" ref="E546" si="560">+D546*19%</f>
        <v>72343.582999999999</v>
      </c>
      <c r="F546" s="159">
        <v>271.61</v>
      </c>
      <c r="G546" s="110"/>
      <c r="H546" s="77" t="s">
        <v>244</v>
      </c>
      <c r="I546" s="157">
        <v>398738.82</v>
      </c>
      <c r="J546" s="158">
        <f t="shared" ref="J546" si="561">+I546*19%</f>
        <v>75760.375800000009</v>
      </c>
      <c r="K546" s="159">
        <f t="shared" ref="K546" si="562">+F546</f>
        <v>271.61</v>
      </c>
      <c r="M546" s="119"/>
    </row>
    <row r="547" spans="1:13" ht="28.15" customHeight="1">
      <c r="A547" s="170">
        <f t="shared" ref="A547" si="563">+B546+1</f>
        <v>45083</v>
      </c>
      <c r="B547" s="170">
        <f>+A547+7</f>
        <v>45090</v>
      </c>
      <c r="C547" s="77" t="s">
        <v>245</v>
      </c>
      <c r="D547" s="157">
        <v>364336.32</v>
      </c>
      <c r="E547" s="158">
        <f t="shared" ref="E547" si="564">+D547*19%</f>
        <v>69223.900800000003</v>
      </c>
      <c r="F547" s="159">
        <v>271.61</v>
      </c>
      <c r="G547" s="110"/>
      <c r="H547" s="77" t="s">
        <v>244</v>
      </c>
      <c r="I547" s="157">
        <v>382077.56</v>
      </c>
      <c r="J547" s="158">
        <f t="shared" ref="J547" si="565">+I547*19%</f>
        <v>72594.736399999994</v>
      </c>
      <c r="K547" s="159">
        <f t="shared" ref="K547" si="566">+F547</f>
        <v>271.61</v>
      </c>
      <c r="M547" s="119"/>
    </row>
    <row r="548" spans="1:13" ht="27.6" customHeight="1">
      <c r="A548" s="170">
        <f t="shared" ref="A548" si="567">+B547+1</f>
        <v>45091</v>
      </c>
      <c r="B548" s="170">
        <f>+A548+6</f>
        <v>45097</v>
      </c>
      <c r="C548" s="77" t="s">
        <v>245</v>
      </c>
      <c r="D548" s="157">
        <v>363719.36</v>
      </c>
      <c r="E548" s="158">
        <f t="shared" ref="E548" si="568">+D548*19%</f>
        <v>69106.678400000004</v>
      </c>
      <c r="F548" s="159">
        <v>271.61</v>
      </c>
      <c r="G548" s="110"/>
      <c r="H548" s="77" t="s">
        <v>244</v>
      </c>
      <c r="I548" s="157">
        <v>380756.92</v>
      </c>
      <c r="J548" s="158">
        <f t="shared" ref="J548" si="569">+I548*19%</f>
        <v>72343.814799999993</v>
      </c>
      <c r="K548" s="159">
        <f t="shared" ref="K548" si="570">+F548</f>
        <v>271.61</v>
      </c>
      <c r="M548" s="119"/>
    </row>
    <row r="549" spans="1:13" ht="27.6" customHeight="1">
      <c r="A549" s="170">
        <v>45098</v>
      </c>
      <c r="B549" s="170">
        <f>+A549+5</f>
        <v>45103</v>
      </c>
      <c r="C549" s="77" t="s">
        <v>245</v>
      </c>
      <c r="D549" s="145">
        <v>362586.27</v>
      </c>
      <c r="E549" s="123">
        <f t="shared" ref="E549" si="571">+D549*19%</f>
        <v>68891.391300000003</v>
      </c>
      <c r="F549" s="148">
        <v>271.61</v>
      </c>
      <c r="G549" s="110"/>
      <c r="H549" s="77" t="s">
        <v>244</v>
      </c>
      <c r="I549" s="145">
        <v>379290.75</v>
      </c>
      <c r="J549" s="123">
        <f t="shared" ref="J549" si="572">+I549*19%</f>
        <v>72065.242500000008</v>
      </c>
      <c r="K549" s="148">
        <f t="shared" ref="K549" si="573">+F549</f>
        <v>271.61</v>
      </c>
      <c r="M549" s="119"/>
    </row>
    <row r="550" spans="1:13" ht="28.15" customHeight="1">
      <c r="A550" s="170">
        <f t="shared" ref="A550:A556" si="574">+B549+1</f>
        <v>45104</v>
      </c>
      <c r="B550" s="170">
        <f>+A550+6+1</f>
        <v>45111</v>
      </c>
      <c r="C550" s="77" t="s">
        <v>245</v>
      </c>
      <c r="D550" s="145">
        <v>368546.86</v>
      </c>
      <c r="E550" s="123">
        <f t="shared" ref="E550" si="575">+D550*19%</f>
        <v>70023.903399999996</v>
      </c>
      <c r="F550" s="148">
        <v>271.61</v>
      </c>
      <c r="G550" s="110"/>
      <c r="H550" s="77" t="s">
        <v>244</v>
      </c>
      <c r="I550" s="145">
        <v>385117.42</v>
      </c>
      <c r="J550" s="123">
        <f t="shared" ref="J550" si="576">+I550*19%</f>
        <v>73172.309800000003</v>
      </c>
      <c r="K550" s="148">
        <f t="shared" ref="K550" si="577">+F550</f>
        <v>271.61</v>
      </c>
      <c r="M550" s="119"/>
    </row>
    <row r="551" spans="1:13" ht="28.15" customHeight="1">
      <c r="A551" s="170">
        <f t="shared" si="574"/>
        <v>45112</v>
      </c>
      <c r="B551" s="170">
        <f>+A551+5</f>
        <v>45117</v>
      </c>
      <c r="C551" s="77" t="s">
        <v>245</v>
      </c>
      <c r="D551" s="145">
        <v>360578.34</v>
      </c>
      <c r="E551" s="123">
        <f t="shared" ref="E551" si="578">+D551*19%</f>
        <v>68509.884600000005</v>
      </c>
      <c r="F551" s="148">
        <v>271.61</v>
      </c>
      <c r="G551" s="110"/>
      <c r="H551" s="77" t="s">
        <v>244</v>
      </c>
      <c r="I551" s="145">
        <v>377261.98</v>
      </c>
      <c r="J551" s="123">
        <f t="shared" ref="J551" si="579">+I551*19%</f>
        <v>71679.776199999993</v>
      </c>
      <c r="K551" s="148">
        <f t="shared" ref="K551" si="580">+F551</f>
        <v>271.61</v>
      </c>
      <c r="M551" s="119"/>
    </row>
    <row r="552" spans="1:13" ht="28.15" customHeight="1">
      <c r="A552" s="170">
        <f t="shared" si="574"/>
        <v>45118</v>
      </c>
      <c r="B552" s="170">
        <f>+A552+6</f>
        <v>45124</v>
      </c>
      <c r="C552" s="77" t="s">
        <v>245</v>
      </c>
      <c r="D552" s="145">
        <v>374337.78</v>
      </c>
      <c r="E552" s="123">
        <f t="shared" ref="E552" si="581">+D552*19%</f>
        <v>71124.178200000009</v>
      </c>
      <c r="F552" s="148">
        <v>271.61</v>
      </c>
      <c r="G552" s="110"/>
      <c r="H552" s="77" t="s">
        <v>244</v>
      </c>
      <c r="I552" s="145">
        <v>391023.18</v>
      </c>
      <c r="J552" s="123">
        <f t="shared" ref="J552" si="582">+I552*19%</f>
        <v>74294.404200000004</v>
      </c>
      <c r="K552" s="148">
        <f t="shared" ref="K552" si="583">+F552</f>
        <v>271.61</v>
      </c>
      <c r="M552" s="119"/>
    </row>
    <row r="553" spans="1:13" ht="28.15" customHeight="1">
      <c r="A553" s="170">
        <f t="shared" si="574"/>
        <v>45125</v>
      </c>
      <c r="B553" s="170">
        <f>+A553+6</f>
        <v>45131</v>
      </c>
      <c r="C553" s="77" t="s">
        <v>245</v>
      </c>
      <c r="D553" s="145">
        <v>385637.29</v>
      </c>
      <c r="E553" s="123">
        <f t="shared" ref="E553" si="584">+D553*19%</f>
        <v>73271.085099999997</v>
      </c>
      <c r="F553" s="148">
        <v>271.61</v>
      </c>
      <c r="G553" s="110"/>
      <c r="H553" s="77" t="s">
        <v>244</v>
      </c>
      <c r="I553" s="145">
        <v>402252.01</v>
      </c>
      <c r="J553" s="123">
        <f t="shared" ref="J553" si="585">+I553*19%</f>
        <v>76427.881900000008</v>
      </c>
      <c r="K553" s="148">
        <f t="shared" ref="K553" si="586">+F553</f>
        <v>271.61</v>
      </c>
      <c r="M553" s="161"/>
    </row>
    <row r="554" spans="1:13" ht="31.15" customHeight="1">
      <c r="A554" s="170">
        <f t="shared" si="574"/>
        <v>45132</v>
      </c>
      <c r="B554" s="170">
        <f>+A554+6</f>
        <v>45138</v>
      </c>
      <c r="C554" s="77" t="s">
        <v>245</v>
      </c>
      <c r="D554" s="145">
        <v>381795.19</v>
      </c>
      <c r="E554" s="123">
        <f t="shared" ref="E554" si="587">+D554*19%</f>
        <v>72541.0861</v>
      </c>
      <c r="F554" s="148">
        <v>271.61</v>
      </c>
      <c r="G554" s="110"/>
      <c r="H554" s="77" t="s">
        <v>244</v>
      </c>
      <c r="I554" s="145">
        <v>397883.39</v>
      </c>
      <c r="J554" s="123">
        <f t="shared" ref="J554" si="588">+I554*19%</f>
        <v>75597.844100000002</v>
      </c>
      <c r="K554" s="148">
        <f t="shared" ref="K554" si="589">+F554</f>
        <v>271.61</v>
      </c>
      <c r="M554" s="161"/>
    </row>
    <row r="555" spans="1:13" ht="31.15" customHeight="1">
      <c r="A555" s="170">
        <f t="shared" si="574"/>
        <v>45139</v>
      </c>
      <c r="B555" s="170">
        <f>+A555+6+1</f>
        <v>45146</v>
      </c>
      <c r="C555" s="77" t="s">
        <v>245</v>
      </c>
      <c r="D555" s="145">
        <v>410828.28</v>
      </c>
      <c r="E555" s="123">
        <f t="shared" ref="E555" si="590">+D555*19%</f>
        <v>78057.373200000002</v>
      </c>
      <c r="F555" s="148">
        <v>271.61</v>
      </c>
      <c r="G555" s="110"/>
      <c r="H555" s="77" t="s">
        <v>244</v>
      </c>
      <c r="I555" s="145">
        <v>426655.44</v>
      </c>
      <c r="J555" s="123">
        <f t="shared" ref="J555" si="591">+I555*19%</f>
        <v>81064.533599999995</v>
      </c>
      <c r="K555" s="148">
        <f t="shared" ref="K555" si="592">+F555</f>
        <v>271.61</v>
      </c>
      <c r="M555" s="161"/>
    </row>
    <row r="556" spans="1:13" ht="31.15" customHeight="1">
      <c r="A556" s="170">
        <f t="shared" si="574"/>
        <v>45147</v>
      </c>
      <c r="B556" s="170">
        <f>+A556+6-1</f>
        <v>45152</v>
      </c>
      <c r="C556" s="77" t="s">
        <v>245</v>
      </c>
      <c r="D556" s="145">
        <v>448104.03</v>
      </c>
      <c r="E556" s="123">
        <f t="shared" ref="E556" si="593">+D556*19%</f>
        <v>85139.765700000004</v>
      </c>
      <c r="F556" s="148">
        <v>271.61</v>
      </c>
      <c r="G556" s="110"/>
      <c r="H556" s="77" t="s">
        <v>244</v>
      </c>
      <c r="I556" s="145">
        <v>464128.99</v>
      </c>
      <c r="J556" s="123">
        <f t="shared" ref="J556" si="594">+I556*19%</f>
        <v>88184.508100000006</v>
      </c>
      <c r="K556" s="148">
        <f t="shared" ref="K556" si="595">+F556</f>
        <v>271.61</v>
      </c>
      <c r="M556" s="161"/>
    </row>
    <row r="557" spans="1:13" ht="31.15" customHeight="1">
      <c r="A557" s="170">
        <f t="shared" ref="A557" si="596">+B556+1</f>
        <v>45153</v>
      </c>
      <c r="B557" s="170">
        <f>+A557+6+1</f>
        <v>45160</v>
      </c>
      <c r="C557" s="77" t="s">
        <v>245</v>
      </c>
      <c r="D557" s="145">
        <v>467512.69</v>
      </c>
      <c r="E557" s="123">
        <f t="shared" ref="E557" si="597">+D557*19%</f>
        <v>88827.411099999998</v>
      </c>
      <c r="F557" s="148">
        <v>271.61</v>
      </c>
      <c r="G557" s="110"/>
      <c r="H557" s="77" t="s">
        <v>244</v>
      </c>
      <c r="I557" s="145">
        <v>483688.01</v>
      </c>
      <c r="J557" s="123">
        <f t="shared" ref="J557" si="598">+I557*19%</f>
        <v>91900.721900000004</v>
      </c>
      <c r="K557" s="148">
        <f t="shared" ref="K557" si="599">+F557</f>
        <v>271.61</v>
      </c>
      <c r="M557" s="161"/>
    </row>
    <row r="558" spans="1:13" ht="28.15" customHeight="1">
      <c r="A558" s="170">
        <f t="shared" ref="A558:A559" si="600">+B557+1</f>
        <v>45161</v>
      </c>
      <c r="B558" s="170">
        <f>+A558+5</f>
        <v>45166</v>
      </c>
      <c r="C558" s="77" t="s">
        <v>245</v>
      </c>
      <c r="D558" s="145">
        <v>464734.57</v>
      </c>
      <c r="E558" s="123">
        <f t="shared" ref="E558:E559" si="601">+D558*19%</f>
        <v>88299.568299999999</v>
      </c>
      <c r="F558" s="148">
        <v>271.61</v>
      </c>
      <c r="G558" s="110"/>
      <c r="H558" s="77" t="s">
        <v>244</v>
      </c>
      <c r="I558" s="145">
        <v>480993.57</v>
      </c>
      <c r="J558" s="123">
        <f t="shared" ref="J558" si="602">+I558*19%</f>
        <v>91388.778300000005</v>
      </c>
      <c r="K558" s="148">
        <f t="shared" ref="K558:K559" si="603">+F558</f>
        <v>271.61</v>
      </c>
      <c r="M558" s="119"/>
    </row>
    <row r="559" spans="1:13" ht="28.15" customHeight="1">
      <c r="A559" s="170">
        <f t="shared" si="600"/>
        <v>45167</v>
      </c>
      <c r="B559" s="170">
        <f t="shared" ref="B559:B564" si="604">+B558+7</f>
        <v>45173</v>
      </c>
      <c r="C559" s="77" t="s">
        <v>245</v>
      </c>
      <c r="D559" s="145">
        <v>484028.15</v>
      </c>
      <c r="E559" s="123">
        <f t="shared" si="601"/>
        <v>91965.348500000007</v>
      </c>
      <c r="F559" s="148">
        <v>271.61</v>
      </c>
      <c r="G559" s="110"/>
      <c r="H559" s="77" t="s">
        <v>244</v>
      </c>
      <c r="I559" s="145">
        <v>11915.545496171428</v>
      </c>
      <c r="J559" s="123">
        <f t="shared" ref="J559:J568" si="605">+I559*19%</f>
        <v>2263.9536442725712</v>
      </c>
      <c r="K559" s="148">
        <f t="shared" si="603"/>
        <v>271.61</v>
      </c>
      <c r="M559" s="119"/>
    </row>
    <row r="560" spans="1:13" ht="28.15" customHeight="1">
      <c r="A560" s="170">
        <f t="shared" ref="A560:A563" si="606">+B559+1</f>
        <v>45174</v>
      </c>
      <c r="B560" s="170">
        <f t="shared" si="604"/>
        <v>45180</v>
      </c>
      <c r="C560" s="77" t="s">
        <v>245</v>
      </c>
      <c r="D560" s="145">
        <v>481958.64</v>
      </c>
      <c r="E560" s="123">
        <f t="shared" ref="E560:E562" si="607">+D560*19%</f>
        <v>91572.141600000003</v>
      </c>
      <c r="F560" s="148">
        <v>271.61</v>
      </c>
      <c r="G560" s="110"/>
      <c r="H560" s="77" t="s">
        <v>244</v>
      </c>
      <c r="I560" s="145">
        <v>11866.14</v>
      </c>
      <c r="J560" s="123">
        <f t="shared" si="605"/>
        <v>2254.5666000000001</v>
      </c>
      <c r="K560" s="148">
        <f t="shared" ref="K560:K562" si="608">+F560</f>
        <v>271.61</v>
      </c>
      <c r="M560" s="119"/>
    </row>
    <row r="561" spans="1:14" ht="28.15" customHeight="1">
      <c r="A561" s="170">
        <f t="shared" si="606"/>
        <v>45181</v>
      </c>
      <c r="B561" s="170">
        <f t="shared" si="604"/>
        <v>45187</v>
      </c>
      <c r="C561" s="77" t="s">
        <v>245</v>
      </c>
      <c r="D561" s="145">
        <v>494587.41</v>
      </c>
      <c r="E561" s="123">
        <f t="shared" si="607"/>
        <v>93971.607900000003</v>
      </c>
      <c r="F561" s="148">
        <v>271.61</v>
      </c>
      <c r="G561" s="162"/>
      <c r="H561" s="77" t="s">
        <v>244</v>
      </c>
      <c r="I561" s="145">
        <v>12163.606000023809</v>
      </c>
      <c r="J561" s="123">
        <f t="shared" si="605"/>
        <v>2311.0851400045235</v>
      </c>
      <c r="K561" s="148">
        <f t="shared" si="608"/>
        <v>271.61</v>
      </c>
      <c r="M561" s="119"/>
    </row>
    <row r="562" spans="1:14" ht="28.15" customHeight="1">
      <c r="A562" s="170">
        <f t="shared" si="606"/>
        <v>45188</v>
      </c>
      <c r="B562" s="170">
        <f t="shared" si="604"/>
        <v>45194</v>
      </c>
      <c r="C562" s="77" t="s">
        <v>245</v>
      </c>
      <c r="D562" s="145">
        <v>509975.65</v>
      </c>
      <c r="E562" s="123">
        <f t="shared" si="607"/>
        <v>96895.373500000002</v>
      </c>
      <c r="F562" s="148">
        <v>271.61</v>
      </c>
      <c r="H562" s="77" t="s">
        <v>244</v>
      </c>
      <c r="I562" s="145">
        <v>12520.964110266666</v>
      </c>
      <c r="J562" s="123">
        <f t="shared" si="605"/>
        <v>2378.9831809506668</v>
      </c>
      <c r="K562" s="148">
        <f t="shared" si="608"/>
        <v>271.61</v>
      </c>
    </row>
    <row r="563" spans="1:14" ht="28.15" customHeight="1">
      <c r="A563" s="170">
        <f t="shared" si="606"/>
        <v>45195</v>
      </c>
      <c r="B563" s="170">
        <f t="shared" si="604"/>
        <v>45201</v>
      </c>
      <c r="C563" s="77" t="s">
        <v>245</v>
      </c>
      <c r="D563" s="145">
        <v>489279.77</v>
      </c>
      <c r="E563" s="123">
        <f t="shared" ref="E563" si="609">+D563*19%</f>
        <v>92963.156300000002</v>
      </c>
      <c r="F563" s="148">
        <f t="shared" ref="F563:F581" si="610">+F562</f>
        <v>271.61</v>
      </c>
      <c r="H563" s="77" t="s">
        <v>244</v>
      </c>
      <c r="I563" s="145">
        <v>12022.703977571426</v>
      </c>
      <c r="J563" s="123">
        <f t="shared" si="605"/>
        <v>2284.3137557385708</v>
      </c>
      <c r="K563" s="148">
        <f t="shared" ref="K563:K568" si="611">+F563</f>
        <v>271.61</v>
      </c>
    </row>
    <row r="564" spans="1:14" ht="28.15" customHeight="1">
      <c r="A564" s="170">
        <f t="shared" ref="A564" si="612">+B563+1</f>
        <v>45202</v>
      </c>
      <c r="B564" s="170">
        <f t="shared" si="604"/>
        <v>45208</v>
      </c>
      <c r="C564" s="77" t="s">
        <v>245</v>
      </c>
      <c r="D564" s="145">
        <v>493604.62</v>
      </c>
      <c r="E564" s="123">
        <f t="shared" ref="E564" si="613">+D564*19%</f>
        <v>93784.877800000002</v>
      </c>
      <c r="F564" s="148">
        <f t="shared" si="610"/>
        <v>271.61</v>
      </c>
      <c r="H564" s="77" t="s">
        <v>244</v>
      </c>
      <c r="I564" s="145">
        <v>12138.19</v>
      </c>
      <c r="J564" s="123">
        <f t="shared" si="605"/>
        <v>2306.2561000000001</v>
      </c>
      <c r="K564" s="148">
        <f t="shared" si="611"/>
        <v>271.61</v>
      </c>
    </row>
    <row r="565" spans="1:14" ht="28.15" customHeight="1">
      <c r="A565" s="170">
        <f t="shared" ref="A565:A568" si="614">+B564+1</f>
        <v>45209</v>
      </c>
      <c r="B565" s="170">
        <f>+B564+8</f>
        <v>45216</v>
      </c>
      <c r="C565" s="77" t="s">
        <v>245</v>
      </c>
      <c r="D565" s="145">
        <v>475451.38</v>
      </c>
      <c r="E565" s="123">
        <f t="shared" ref="E565:E568" si="615">+D565*19%</f>
        <v>90335.762199999997</v>
      </c>
      <c r="F565" s="148">
        <f t="shared" si="610"/>
        <v>271.61</v>
      </c>
      <c r="H565" s="77" t="s">
        <v>244</v>
      </c>
      <c r="I565" s="145">
        <v>11720.150899599998</v>
      </c>
      <c r="J565" s="123">
        <f t="shared" si="605"/>
        <v>2226.8286709239997</v>
      </c>
      <c r="K565" s="148">
        <f t="shared" si="611"/>
        <v>271.61</v>
      </c>
    </row>
    <row r="566" spans="1:14" ht="28.15" customHeight="1">
      <c r="A566" s="170">
        <f t="shared" si="614"/>
        <v>45217</v>
      </c>
      <c r="B566" s="170">
        <v>45222</v>
      </c>
      <c r="C566" s="77" t="s">
        <v>245</v>
      </c>
      <c r="D566" s="145">
        <v>485806.77</v>
      </c>
      <c r="E566" s="123">
        <f t="shared" si="615"/>
        <v>92303.286300000007</v>
      </c>
      <c r="F566" s="148">
        <f t="shared" si="610"/>
        <v>271.61</v>
      </c>
      <c r="H566" s="77" t="s">
        <v>244</v>
      </c>
      <c r="I566" s="145">
        <v>11975.368922895237</v>
      </c>
      <c r="J566" s="123">
        <f t="shared" si="605"/>
        <v>2275.320095350095</v>
      </c>
      <c r="K566" s="148">
        <f t="shared" si="611"/>
        <v>271.61</v>
      </c>
    </row>
    <row r="567" spans="1:14" ht="28.15" customHeight="1">
      <c r="A567" s="170">
        <f t="shared" si="614"/>
        <v>45223</v>
      </c>
      <c r="B567" s="170">
        <f>+B566+7</f>
        <v>45229</v>
      </c>
      <c r="C567" s="77" t="s">
        <v>245</v>
      </c>
      <c r="D567" s="145">
        <v>500525.92</v>
      </c>
      <c r="E567" s="123">
        <f t="shared" si="615"/>
        <v>95099.924799999993</v>
      </c>
      <c r="F567" s="148">
        <f t="shared" si="610"/>
        <v>271.61</v>
      </c>
      <c r="G567" s="116"/>
      <c r="H567" s="77" t="s">
        <v>244</v>
      </c>
      <c r="I567" s="145">
        <v>12321.040058819044</v>
      </c>
      <c r="J567" s="123">
        <f t="shared" si="605"/>
        <v>2340.9976111756182</v>
      </c>
      <c r="K567" s="148">
        <f t="shared" si="611"/>
        <v>271.61</v>
      </c>
      <c r="L567" s="116"/>
      <c r="M567" s="116"/>
      <c r="N567" s="116"/>
    </row>
    <row r="568" spans="1:14" ht="28.15" customHeight="1">
      <c r="A568" s="170">
        <f t="shared" si="614"/>
        <v>45230</v>
      </c>
      <c r="B568" s="170">
        <f>+B567+8</f>
        <v>45237</v>
      </c>
      <c r="C568" s="77" t="s">
        <v>245</v>
      </c>
      <c r="D568" s="145">
        <v>473155.42</v>
      </c>
      <c r="E568" s="123">
        <f t="shared" si="615"/>
        <v>89899.529800000004</v>
      </c>
      <c r="F568" s="148">
        <f t="shared" si="610"/>
        <v>271.61</v>
      </c>
      <c r="G568" s="116"/>
      <c r="H568" s="77" t="s">
        <v>244</v>
      </c>
      <c r="I568" s="145">
        <v>11666.18996247619</v>
      </c>
      <c r="J568" s="123">
        <f t="shared" si="605"/>
        <v>2216.5760928704763</v>
      </c>
      <c r="K568" s="148">
        <f t="shared" si="611"/>
        <v>271.61</v>
      </c>
      <c r="L568" s="116"/>
      <c r="M568" s="116"/>
      <c r="N568" s="116"/>
    </row>
    <row r="569" spans="1:14" ht="28.15" customHeight="1">
      <c r="A569" s="170">
        <f t="shared" ref="A569" si="616">+B568+1</f>
        <v>45238</v>
      </c>
      <c r="B569" s="170">
        <f>+B568+7</f>
        <v>45244</v>
      </c>
      <c r="C569" s="77" t="s">
        <v>245</v>
      </c>
      <c r="D569" s="145">
        <v>453742</v>
      </c>
      <c r="E569" s="123">
        <f t="shared" ref="E569:E571" si="617">+D569*19%</f>
        <v>86210.98</v>
      </c>
      <c r="F569" s="148">
        <f t="shared" si="610"/>
        <v>271.61</v>
      </c>
      <c r="G569" s="116"/>
      <c r="H569" s="77" t="s">
        <v>244</v>
      </c>
      <c r="I569" s="145">
        <v>11193.105613276191</v>
      </c>
      <c r="J569" s="123">
        <f t="shared" ref="J569:J581" si="618">+I569*19%</f>
        <v>2126.6900665224762</v>
      </c>
      <c r="K569" s="148">
        <f t="shared" ref="K569:K570" si="619">+F569</f>
        <v>271.61</v>
      </c>
      <c r="L569" s="116"/>
      <c r="M569" s="116"/>
      <c r="N569" s="116"/>
    </row>
    <row r="570" spans="1:14" ht="28.15" customHeight="1">
      <c r="A570" s="170">
        <f t="shared" ref="A570" si="620">+B569+1</f>
        <v>45245</v>
      </c>
      <c r="B570" s="170">
        <f>+B569+6</f>
        <v>45250</v>
      </c>
      <c r="C570" s="77" t="s">
        <v>245</v>
      </c>
      <c r="D570" s="145">
        <v>410507.66</v>
      </c>
      <c r="E570" s="123">
        <f t="shared" si="617"/>
        <v>77996.455399999992</v>
      </c>
      <c r="F570" s="148">
        <f t="shared" si="610"/>
        <v>271.61</v>
      </c>
      <c r="G570" s="116"/>
      <c r="H570" s="77" t="s">
        <v>244</v>
      </c>
      <c r="I570" s="145">
        <v>10156.429095314286</v>
      </c>
      <c r="J570" s="123">
        <f t="shared" si="618"/>
        <v>1929.7215281097144</v>
      </c>
      <c r="K570" s="148">
        <f t="shared" si="619"/>
        <v>271.61</v>
      </c>
      <c r="L570" s="116"/>
      <c r="M570" s="116"/>
      <c r="N570" s="116"/>
    </row>
    <row r="571" spans="1:14" ht="28.15" customHeight="1">
      <c r="A571" s="170">
        <f t="shared" ref="A571" si="621">+B570+1</f>
        <v>45251</v>
      </c>
      <c r="B571" s="170">
        <f>+B570+7</f>
        <v>45257</v>
      </c>
      <c r="C571" s="77" t="s">
        <v>245</v>
      </c>
      <c r="D571" s="145">
        <v>399681.15</v>
      </c>
      <c r="E571" s="123">
        <f t="shared" si="617"/>
        <v>75939.4185</v>
      </c>
      <c r="F571" s="148">
        <f t="shared" si="610"/>
        <v>271.61</v>
      </c>
      <c r="G571" s="116"/>
      <c r="H571" s="77" t="s">
        <v>244</v>
      </c>
      <c r="I571" s="145">
        <v>9898.9272629523784</v>
      </c>
      <c r="J571" s="123">
        <f t="shared" si="618"/>
        <v>1880.796179960952</v>
      </c>
      <c r="K571" s="148">
        <f t="shared" ref="K571" si="622">+F571</f>
        <v>271.61</v>
      </c>
      <c r="L571" s="116"/>
      <c r="M571" s="116"/>
      <c r="N571" s="116"/>
    </row>
    <row r="572" spans="1:14" ht="28.15" customHeight="1">
      <c r="A572" s="170">
        <f t="shared" ref="A572:A581" si="623">+B571+1</f>
        <v>45258</v>
      </c>
      <c r="B572" s="170">
        <f>+B571+7</f>
        <v>45264</v>
      </c>
      <c r="C572" s="77" t="s">
        <v>245</v>
      </c>
      <c r="D572" s="145">
        <v>404847.34</v>
      </c>
      <c r="E572" s="123">
        <f t="shared" ref="E572:E581" si="624">+D572*19%</f>
        <v>76920.994600000005</v>
      </c>
      <c r="F572" s="148">
        <f t="shared" si="610"/>
        <v>271.61</v>
      </c>
      <c r="G572" s="116"/>
      <c r="H572" s="77" t="s">
        <v>244</v>
      </c>
      <c r="I572" s="145">
        <v>10027.700000000001</v>
      </c>
      <c r="J572" s="123">
        <f t="shared" si="618"/>
        <v>1905.2630000000001</v>
      </c>
      <c r="K572" s="148">
        <f t="shared" ref="K572:K581" si="625">+F572</f>
        <v>271.61</v>
      </c>
      <c r="L572" s="116"/>
      <c r="M572" s="116"/>
      <c r="N572" s="116"/>
    </row>
    <row r="573" spans="1:14" ht="28.15" customHeight="1">
      <c r="A573" s="170">
        <f t="shared" si="623"/>
        <v>45265</v>
      </c>
      <c r="B573" s="170">
        <f>+B572+7</f>
        <v>45271</v>
      </c>
      <c r="C573" s="77" t="s">
        <v>245</v>
      </c>
      <c r="D573" s="145">
        <v>384376.35</v>
      </c>
      <c r="E573" s="123">
        <f t="shared" si="624"/>
        <v>73031.506500000003</v>
      </c>
      <c r="F573" s="148">
        <f t="shared" si="610"/>
        <v>271.61</v>
      </c>
      <c r="G573" s="116"/>
      <c r="H573" s="77" t="s">
        <v>244</v>
      </c>
      <c r="I573" s="145">
        <v>9533.11</v>
      </c>
      <c r="J573" s="123">
        <f t="shared" si="618"/>
        <v>1811.2909000000002</v>
      </c>
      <c r="K573" s="148">
        <f t="shared" si="625"/>
        <v>271.61</v>
      </c>
      <c r="L573" s="116"/>
      <c r="M573" s="116"/>
      <c r="N573" s="116"/>
    </row>
    <row r="574" spans="1:14" ht="28.15" customHeight="1">
      <c r="A574" s="170">
        <f t="shared" si="623"/>
        <v>45272</v>
      </c>
      <c r="B574" s="170">
        <f>+B573+7</f>
        <v>45278</v>
      </c>
      <c r="C574" s="77" t="s">
        <v>245</v>
      </c>
      <c r="D574" s="145">
        <v>354129.85</v>
      </c>
      <c r="E574" s="123">
        <f t="shared" si="624"/>
        <v>67284.671499999997</v>
      </c>
      <c r="F574" s="148">
        <f t="shared" si="610"/>
        <v>271.61</v>
      </c>
      <c r="G574" s="116"/>
      <c r="H574" s="77" t="s">
        <v>244</v>
      </c>
      <c r="I574" s="145">
        <v>8812.51</v>
      </c>
      <c r="J574" s="123">
        <f t="shared" si="618"/>
        <v>1674.3769</v>
      </c>
      <c r="K574" s="148">
        <f t="shared" si="625"/>
        <v>271.61</v>
      </c>
      <c r="L574" s="116"/>
      <c r="M574" s="116"/>
      <c r="N574" s="116"/>
    </row>
    <row r="575" spans="1:14" ht="28.15" customHeight="1">
      <c r="A575" s="170">
        <f t="shared" si="623"/>
        <v>45279</v>
      </c>
      <c r="B575" s="170">
        <f>+B574+8</f>
        <v>45286</v>
      </c>
      <c r="C575" s="77" t="s">
        <v>245</v>
      </c>
      <c r="D575" s="145">
        <v>360442.87</v>
      </c>
      <c r="E575" s="123">
        <f t="shared" si="624"/>
        <v>68484.145300000004</v>
      </c>
      <c r="F575" s="148">
        <f t="shared" si="610"/>
        <v>271.61</v>
      </c>
      <c r="G575" s="116"/>
      <c r="H575" s="77" t="s">
        <v>244</v>
      </c>
      <c r="I575" s="145">
        <v>8961.5400000000009</v>
      </c>
      <c r="J575" s="123">
        <f t="shared" si="618"/>
        <v>1702.6926000000001</v>
      </c>
      <c r="K575" s="148">
        <f t="shared" si="625"/>
        <v>271.61</v>
      </c>
      <c r="L575" s="116"/>
      <c r="M575" s="116"/>
      <c r="N575" s="116"/>
    </row>
    <row r="576" spans="1:14" ht="28.15" customHeight="1">
      <c r="A576" s="170">
        <f t="shared" si="623"/>
        <v>45287</v>
      </c>
      <c r="B576" s="170">
        <f>+B575+7</f>
        <v>45293</v>
      </c>
      <c r="C576" s="77" t="s">
        <v>245</v>
      </c>
      <c r="D576" s="145">
        <v>380159.27</v>
      </c>
      <c r="E576" s="123">
        <f t="shared" si="624"/>
        <v>72230.261299999998</v>
      </c>
      <c r="F576" s="148">
        <f t="shared" si="610"/>
        <v>271.61</v>
      </c>
      <c r="G576" s="116"/>
      <c r="H576" s="77" t="s">
        <v>244</v>
      </c>
      <c r="I576" s="145">
        <v>9426.7800000000007</v>
      </c>
      <c r="J576" s="123">
        <f t="shared" si="618"/>
        <v>1791.0882000000001</v>
      </c>
      <c r="K576" s="148">
        <f t="shared" si="625"/>
        <v>271.61</v>
      </c>
      <c r="L576" s="116"/>
      <c r="M576" s="116"/>
      <c r="N576" s="116"/>
    </row>
    <row r="577" spans="1:14" ht="28.15" customHeight="1">
      <c r="A577" s="170">
        <f t="shared" si="623"/>
        <v>45294</v>
      </c>
      <c r="B577" s="170">
        <f>+B576+7</f>
        <v>45300</v>
      </c>
      <c r="C577" s="77" t="s">
        <v>245</v>
      </c>
      <c r="D577" s="145">
        <v>361305.15</v>
      </c>
      <c r="E577" s="123">
        <f t="shared" si="624"/>
        <v>68647.978500000012</v>
      </c>
      <c r="F577" s="148">
        <f t="shared" si="610"/>
        <v>271.61</v>
      </c>
      <c r="G577" s="116"/>
      <c r="H577" s="77" t="s">
        <v>244</v>
      </c>
      <c r="I577" s="145">
        <v>8971.44</v>
      </c>
      <c r="J577" s="123">
        <f t="shared" si="618"/>
        <v>1704.5736000000002</v>
      </c>
      <c r="K577" s="148">
        <f t="shared" si="625"/>
        <v>271.61</v>
      </c>
      <c r="L577" s="116"/>
      <c r="M577" s="116"/>
      <c r="N577" s="116"/>
    </row>
    <row r="578" spans="1:14" ht="28.15" customHeight="1">
      <c r="A578" s="170">
        <f t="shared" si="623"/>
        <v>45301</v>
      </c>
      <c r="B578" s="170">
        <f>+B577+6</f>
        <v>45306</v>
      </c>
      <c r="C578" s="77" t="s">
        <v>245</v>
      </c>
      <c r="D578" s="145">
        <v>363320.72</v>
      </c>
      <c r="E578" s="123">
        <f t="shared" si="624"/>
        <v>69030.936799999996</v>
      </c>
      <c r="F578" s="148">
        <f t="shared" si="610"/>
        <v>271.61</v>
      </c>
      <c r="G578" s="116"/>
      <c r="H578" s="77" t="s">
        <v>244</v>
      </c>
      <c r="I578" s="145">
        <v>9019.67</v>
      </c>
      <c r="J578" s="123">
        <f t="shared" si="618"/>
        <v>1713.7373</v>
      </c>
      <c r="K578" s="148">
        <f t="shared" si="625"/>
        <v>271.61</v>
      </c>
      <c r="L578" s="116"/>
      <c r="M578" s="116"/>
      <c r="N578" s="116"/>
    </row>
    <row r="579" spans="1:14" ht="28.15" customHeight="1">
      <c r="A579" s="170">
        <f t="shared" si="623"/>
        <v>45307</v>
      </c>
      <c r="B579" s="170">
        <f>+B578+7</f>
        <v>45313</v>
      </c>
      <c r="C579" s="77" t="s">
        <v>245</v>
      </c>
      <c r="D579" s="145">
        <f>+'[1]CALCULO DE PRODUCTOS '!$G$20</f>
        <v>380239.91</v>
      </c>
      <c r="E579" s="123">
        <f t="shared" si="624"/>
        <v>72245.582899999994</v>
      </c>
      <c r="F579" s="148">
        <f t="shared" si="610"/>
        <v>271.61</v>
      </c>
      <c r="G579" s="116"/>
      <c r="H579" s="77" t="s">
        <v>244</v>
      </c>
      <c r="I579" s="145">
        <f>+'[1]CALCULO DE PRODUCTOS '!$G$21</f>
        <v>9427.35</v>
      </c>
      <c r="J579" s="123">
        <f t="shared" si="618"/>
        <v>1791.1965</v>
      </c>
      <c r="K579" s="148">
        <f t="shared" si="625"/>
        <v>271.61</v>
      </c>
      <c r="L579" s="116"/>
      <c r="M579" s="116"/>
      <c r="N579" s="116"/>
    </row>
    <row r="580" spans="1:14" ht="28.15" customHeight="1">
      <c r="A580" s="170">
        <f t="shared" si="623"/>
        <v>45314</v>
      </c>
      <c r="B580" s="170">
        <f>+B579+7</f>
        <v>45320</v>
      </c>
      <c r="C580" s="77" t="s">
        <v>245</v>
      </c>
      <c r="D580" s="145">
        <v>386162.58</v>
      </c>
      <c r="E580" s="123">
        <f t="shared" si="624"/>
        <v>73370.890200000009</v>
      </c>
      <c r="F580" s="148">
        <f t="shared" si="610"/>
        <v>271.61</v>
      </c>
      <c r="G580" s="116"/>
      <c r="H580" s="77" t="s">
        <v>244</v>
      </c>
      <c r="I580" s="145">
        <v>9568.69</v>
      </c>
      <c r="J580" s="123">
        <f t="shared" si="618"/>
        <v>1818.0511000000001</v>
      </c>
      <c r="K580" s="148">
        <f t="shared" si="625"/>
        <v>271.61</v>
      </c>
      <c r="L580" s="116"/>
      <c r="M580" s="116"/>
      <c r="N580" s="116"/>
    </row>
    <row r="581" spans="1:14" ht="28.15" customHeight="1">
      <c r="A581" s="170">
        <f t="shared" si="623"/>
        <v>45321</v>
      </c>
      <c r="B581" s="170">
        <f>+A581+1</f>
        <v>45322</v>
      </c>
      <c r="C581" s="77" t="s">
        <v>245</v>
      </c>
      <c r="D581" s="145">
        <v>400749.29</v>
      </c>
      <c r="E581" s="123">
        <f t="shared" si="624"/>
        <v>76142.365099999995</v>
      </c>
      <c r="F581" s="148">
        <f t="shared" si="610"/>
        <v>271.61</v>
      </c>
      <c r="G581" s="116"/>
      <c r="H581" s="77" t="s">
        <v>244</v>
      </c>
      <c r="I581" s="145">
        <v>9915.33</v>
      </c>
      <c r="J581" s="123">
        <f t="shared" si="618"/>
        <v>1883.9127000000001</v>
      </c>
      <c r="K581" s="148">
        <f t="shared" si="625"/>
        <v>271.61</v>
      </c>
      <c r="L581" s="116"/>
      <c r="M581" s="116"/>
      <c r="N581" s="116"/>
    </row>
    <row r="582" spans="1:14" ht="28.15" customHeight="1">
      <c r="A582" s="170">
        <f t="shared" ref="A582:A584" si="626">+B581+1</f>
        <v>45323</v>
      </c>
      <c r="B582" s="170">
        <f>+B581+5</f>
        <v>45327</v>
      </c>
      <c r="C582" s="77" t="s">
        <v>245</v>
      </c>
      <c r="D582" s="145">
        <v>400749.29</v>
      </c>
      <c r="E582" s="123">
        <f t="shared" ref="E582:E584" si="627">+D582*19%</f>
        <v>76142.365099999995</v>
      </c>
      <c r="F582" s="148">
        <v>299.52999999999997</v>
      </c>
      <c r="G582" s="116"/>
      <c r="H582" s="77" t="s">
        <v>244</v>
      </c>
      <c r="I582" s="145">
        <v>9915.33</v>
      </c>
      <c r="J582" s="123">
        <f t="shared" ref="J582:J584" si="628">+I582*19%</f>
        <v>1883.9127000000001</v>
      </c>
      <c r="K582" s="148">
        <v>299.52999999999997</v>
      </c>
      <c r="L582" s="116"/>
      <c r="M582" s="116"/>
      <c r="N582" s="116"/>
    </row>
    <row r="583" spans="1:14" ht="28.15" customHeight="1">
      <c r="A583" s="170">
        <f t="shared" si="626"/>
        <v>45328</v>
      </c>
      <c r="B583" s="170">
        <f t="shared" ref="B583:B588" si="629">+B582+7</f>
        <v>45334</v>
      </c>
      <c r="C583" s="77" t="s">
        <v>245</v>
      </c>
      <c r="D583" s="145">
        <v>410212.56</v>
      </c>
      <c r="E583" s="123">
        <f t="shared" si="627"/>
        <v>77940.386400000003</v>
      </c>
      <c r="F583" s="148">
        <v>299.52999999999997</v>
      </c>
      <c r="G583" s="116"/>
      <c r="H583" s="77" t="s">
        <v>244</v>
      </c>
      <c r="I583" s="145">
        <v>10139.81</v>
      </c>
      <c r="J583" s="123">
        <f t="shared" si="628"/>
        <v>1926.5638999999999</v>
      </c>
      <c r="K583" s="148">
        <v>299.52999999999997</v>
      </c>
      <c r="L583" s="116"/>
      <c r="M583" s="116"/>
      <c r="N583" s="116"/>
    </row>
    <row r="584" spans="1:14" ht="28.15" customHeight="1">
      <c r="A584" s="170">
        <f t="shared" si="626"/>
        <v>45335</v>
      </c>
      <c r="B584" s="170">
        <f t="shared" si="629"/>
        <v>45341</v>
      </c>
      <c r="C584" s="77" t="s">
        <v>245</v>
      </c>
      <c r="D584" s="145">
        <v>431907.83</v>
      </c>
      <c r="E584" s="123">
        <f t="shared" si="627"/>
        <v>82062.487699999998</v>
      </c>
      <c r="F584" s="148">
        <v>299.52999999999997</v>
      </c>
      <c r="G584" s="116"/>
      <c r="H584" s="77" t="s">
        <v>244</v>
      </c>
      <c r="I584" s="145">
        <v>10660.12</v>
      </c>
      <c r="J584" s="123">
        <f t="shared" si="628"/>
        <v>2025.4228000000003</v>
      </c>
      <c r="K584" s="148">
        <v>299.52999999999997</v>
      </c>
      <c r="L584" s="116"/>
      <c r="M584" s="116"/>
      <c r="N584" s="116"/>
    </row>
    <row r="585" spans="1:14" ht="23.25" customHeight="1">
      <c r="A585" s="170">
        <f t="shared" ref="A585:A594" si="630">+B584+1</f>
        <v>45342</v>
      </c>
      <c r="B585" s="170">
        <f t="shared" si="629"/>
        <v>45348</v>
      </c>
      <c r="C585" s="77" t="s">
        <v>245</v>
      </c>
      <c r="D585" s="145">
        <v>430505.8</v>
      </c>
      <c r="E585" s="123">
        <f t="shared" ref="E585:E598" si="631">+D585*19%</f>
        <v>81796.101999999999</v>
      </c>
      <c r="F585" s="148">
        <v>299.52999999999997</v>
      </c>
      <c r="G585" s="116"/>
      <c r="H585" s="77" t="s">
        <v>244</v>
      </c>
      <c r="I585" s="145">
        <v>10623.41</v>
      </c>
      <c r="J585" s="123">
        <f t="shared" ref="J585:J597" si="632">+I585*19%</f>
        <v>2018.4478999999999</v>
      </c>
      <c r="K585" s="148">
        <v>299.52999999999997</v>
      </c>
      <c r="L585" s="116"/>
      <c r="M585" s="116"/>
      <c r="N585" s="116"/>
    </row>
    <row r="586" spans="1:14" ht="23.25" customHeight="1">
      <c r="A586" s="170">
        <f t="shared" si="630"/>
        <v>45349</v>
      </c>
      <c r="B586" s="170">
        <f t="shared" si="629"/>
        <v>45355</v>
      </c>
      <c r="C586" s="77" t="s">
        <v>245</v>
      </c>
      <c r="D586" s="145">
        <v>406772.62</v>
      </c>
      <c r="E586" s="123">
        <f t="shared" si="631"/>
        <v>77286.7978</v>
      </c>
      <c r="F586" s="148">
        <v>299.52999999999997</v>
      </c>
      <c r="G586" s="116"/>
      <c r="H586" s="77" t="s">
        <v>244</v>
      </c>
      <c r="I586" s="145">
        <v>10058.67</v>
      </c>
      <c r="J586" s="123">
        <f t="shared" si="632"/>
        <v>1911.1473000000001</v>
      </c>
      <c r="K586" s="148">
        <v>299.52999999999997</v>
      </c>
      <c r="L586" s="116"/>
      <c r="M586" s="116"/>
      <c r="N586" s="116"/>
    </row>
    <row r="587" spans="1:14" ht="23.25" customHeight="1">
      <c r="A587" s="170">
        <f t="shared" si="630"/>
        <v>45356</v>
      </c>
      <c r="B587" s="170">
        <f t="shared" si="629"/>
        <v>45362</v>
      </c>
      <c r="C587" s="77" t="s">
        <v>245</v>
      </c>
      <c r="D587" s="145">
        <v>406700.15</v>
      </c>
      <c r="E587" s="123">
        <f t="shared" si="631"/>
        <v>77273.0285</v>
      </c>
      <c r="F587" s="148">
        <v>299.52999999999997</v>
      </c>
      <c r="G587" s="116"/>
      <c r="H587" s="77" t="s">
        <v>244</v>
      </c>
      <c r="I587" s="145">
        <v>10058.82</v>
      </c>
      <c r="J587" s="123">
        <f t="shared" si="632"/>
        <v>1911.1758</v>
      </c>
      <c r="K587" s="148">
        <v>299.52999999999997</v>
      </c>
      <c r="L587" s="116"/>
      <c r="M587" s="116"/>
      <c r="N587" s="116"/>
    </row>
    <row r="588" spans="1:14" ht="23.25" customHeight="1">
      <c r="A588" s="170">
        <f t="shared" si="630"/>
        <v>45363</v>
      </c>
      <c r="B588" s="170">
        <f t="shared" si="629"/>
        <v>45369</v>
      </c>
      <c r="C588" s="77" t="s">
        <v>245</v>
      </c>
      <c r="D588" s="145">
        <v>398708.56</v>
      </c>
      <c r="E588" s="123">
        <f t="shared" si="631"/>
        <v>75754.626399999994</v>
      </c>
      <c r="F588" s="148">
        <v>299.52999999999997</v>
      </c>
      <c r="G588" s="116"/>
      <c r="H588" s="77" t="s">
        <v>244</v>
      </c>
      <c r="I588" s="145">
        <v>9867.9599999999991</v>
      </c>
      <c r="J588" s="123">
        <f t="shared" si="632"/>
        <v>1874.9123999999999</v>
      </c>
      <c r="K588" s="148">
        <v>299.52999999999997</v>
      </c>
      <c r="L588" s="116"/>
      <c r="M588" s="116"/>
      <c r="N588" s="116"/>
    </row>
    <row r="589" spans="1:14" ht="23.25" customHeight="1">
      <c r="A589" s="170">
        <f t="shared" si="630"/>
        <v>45370</v>
      </c>
      <c r="B589" s="170">
        <f>+B588+7+1</f>
        <v>45377</v>
      </c>
      <c r="C589" s="77" t="s">
        <v>245</v>
      </c>
      <c r="D589" s="145">
        <v>398518.89</v>
      </c>
      <c r="E589" s="123">
        <f t="shared" si="631"/>
        <v>75718.589099999997</v>
      </c>
      <c r="F589" s="148">
        <v>299.52999999999997</v>
      </c>
      <c r="G589" s="116"/>
      <c r="H589" s="77" t="s">
        <v>244</v>
      </c>
      <c r="I589" s="145">
        <v>9860.75</v>
      </c>
      <c r="J589" s="123">
        <f t="shared" si="632"/>
        <v>1873.5425</v>
      </c>
      <c r="K589" s="148">
        <v>299.52999999999997</v>
      </c>
      <c r="L589" s="116"/>
      <c r="M589" s="116"/>
      <c r="N589" s="116"/>
    </row>
    <row r="590" spans="1:14" ht="23.25" customHeight="1">
      <c r="A590" s="170">
        <f t="shared" si="630"/>
        <v>45378</v>
      </c>
      <c r="B590" s="170">
        <f>+B589+6</f>
        <v>45383</v>
      </c>
      <c r="C590" s="77" t="s">
        <v>245</v>
      </c>
      <c r="D590" s="145">
        <v>400281.61</v>
      </c>
      <c r="E590" s="123">
        <f t="shared" si="631"/>
        <v>76053.505900000004</v>
      </c>
      <c r="F590" s="148">
        <v>299.52999999999997</v>
      </c>
      <c r="G590" s="116"/>
      <c r="H590" s="77" t="s">
        <v>244</v>
      </c>
      <c r="I590" s="145">
        <v>9900.7000000000007</v>
      </c>
      <c r="J590" s="123">
        <f t="shared" si="632"/>
        <v>1881.1330000000003</v>
      </c>
      <c r="K590" s="148">
        <v>299.52999999999997</v>
      </c>
      <c r="L590" s="116"/>
      <c r="M590" s="116"/>
      <c r="N590" s="116"/>
    </row>
    <row r="591" spans="1:14" ht="23.25" customHeight="1">
      <c r="A591" s="170">
        <f t="shared" si="630"/>
        <v>45384</v>
      </c>
      <c r="B591" s="170">
        <f>+B590+7</f>
        <v>45390</v>
      </c>
      <c r="C591" s="77" t="s">
        <v>245</v>
      </c>
      <c r="D591" s="145">
        <v>385274.63</v>
      </c>
      <c r="E591" s="123">
        <f t="shared" si="631"/>
        <v>73202.179700000008</v>
      </c>
      <c r="F591" s="148">
        <v>299.52999999999997</v>
      </c>
      <c r="G591" s="116"/>
      <c r="H591" s="77" t="s">
        <v>244</v>
      </c>
      <c r="I591" s="145">
        <v>9541.85</v>
      </c>
      <c r="J591" s="123">
        <f t="shared" si="632"/>
        <v>1812.9515000000001</v>
      </c>
      <c r="K591" s="148">
        <v>299.52999999999997</v>
      </c>
      <c r="L591" s="116"/>
      <c r="M591" s="116"/>
      <c r="N591" s="116"/>
    </row>
    <row r="592" spans="1:14" ht="23.25" customHeight="1">
      <c r="A592" s="170">
        <f t="shared" si="630"/>
        <v>45391</v>
      </c>
      <c r="B592" s="170">
        <f>+B591+7</f>
        <v>45397</v>
      </c>
      <c r="C592" s="77" t="s">
        <v>245</v>
      </c>
      <c r="D592" s="145">
        <v>396467.21</v>
      </c>
      <c r="E592" s="123">
        <f t="shared" si="631"/>
        <v>75328.769899999999</v>
      </c>
      <c r="F592" s="148">
        <v>299.52999999999997</v>
      </c>
      <c r="G592" s="116"/>
      <c r="H592" s="77" t="s">
        <v>244</v>
      </c>
      <c r="I592" s="145">
        <v>9804.23</v>
      </c>
      <c r="J592" s="123">
        <f t="shared" si="632"/>
        <v>1862.8036999999999</v>
      </c>
      <c r="K592" s="148">
        <v>299.52999999999997</v>
      </c>
      <c r="L592" s="116"/>
      <c r="M592" s="116"/>
      <c r="N592" s="116"/>
    </row>
    <row r="593" spans="1:14" ht="23.25" customHeight="1">
      <c r="A593" s="170">
        <f t="shared" si="630"/>
        <v>45398</v>
      </c>
      <c r="B593" s="170">
        <f>+B592+7</f>
        <v>45404</v>
      </c>
      <c r="C593" s="77" t="s">
        <v>245</v>
      </c>
      <c r="D593" s="145">
        <v>388779.52000000002</v>
      </c>
      <c r="E593" s="123">
        <f t="shared" si="631"/>
        <v>73868.108800000002</v>
      </c>
      <c r="F593" s="148">
        <v>299.52999999999997</v>
      </c>
      <c r="G593" s="116"/>
      <c r="H593" s="77" t="s">
        <v>244</v>
      </c>
      <c r="I593" s="145">
        <v>9617.26</v>
      </c>
      <c r="J593" s="123">
        <f t="shared" si="632"/>
        <v>1827.2794000000001</v>
      </c>
      <c r="K593" s="148">
        <v>299.52999999999997</v>
      </c>
      <c r="L593" s="116"/>
      <c r="M593" s="116"/>
      <c r="N593" s="116"/>
    </row>
    <row r="594" spans="1:14" ht="23.25" customHeight="1">
      <c r="A594" s="170">
        <f t="shared" si="630"/>
        <v>45405</v>
      </c>
      <c r="B594" s="170">
        <f>+B593+7</f>
        <v>45411</v>
      </c>
      <c r="C594" s="77" t="s">
        <v>245</v>
      </c>
      <c r="D594" s="145">
        <v>385126.53</v>
      </c>
      <c r="E594" s="123">
        <f t="shared" si="631"/>
        <v>73174.040700000012</v>
      </c>
      <c r="F594" s="148">
        <v>299.52999999999997</v>
      </c>
      <c r="G594" s="116"/>
      <c r="H594" s="77" t="s">
        <v>244</v>
      </c>
      <c r="I594" s="145">
        <v>9541.35</v>
      </c>
      <c r="J594" s="123">
        <f t="shared" si="632"/>
        <v>1812.8565000000001</v>
      </c>
      <c r="K594" s="148">
        <v>299.52999999999997</v>
      </c>
      <c r="L594" s="116"/>
      <c r="M594" s="116"/>
      <c r="N594" s="116"/>
    </row>
    <row r="595" spans="1:14" ht="23.25" customHeight="1">
      <c r="A595" s="170">
        <f t="shared" ref="A595" si="633">+B594+1</f>
        <v>45412</v>
      </c>
      <c r="B595" s="170">
        <f>+B594+7</f>
        <v>45418</v>
      </c>
      <c r="C595" s="77" t="s">
        <v>245</v>
      </c>
      <c r="D595" s="145">
        <v>383456.35</v>
      </c>
      <c r="E595" s="123">
        <f t="shared" si="631"/>
        <v>72856.7065</v>
      </c>
      <c r="F595" s="148">
        <v>299.52999999999997</v>
      </c>
      <c r="G595" s="116"/>
      <c r="H595" s="77" t="s">
        <v>244</v>
      </c>
      <c r="I595" s="145">
        <v>9504.6200000000008</v>
      </c>
      <c r="J595" s="123">
        <f t="shared" si="632"/>
        <v>1805.8778000000002</v>
      </c>
      <c r="K595" s="148">
        <v>299.52999999999997</v>
      </c>
      <c r="L595" s="116"/>
      <c r="M595" s="116"/>
      <c r="N595" s="116"/>
    </row>
    <row r="596" spans="1:14" ht="23.25" customHeight="1">
      <c r="A596" s="170">
        <f t="shared" ref="A596:A598" si="634">+B595+1</f>
        <v>45419</v>
      </c>
      <c r="B596" s="170">
        <f>+B595+8</f>
        <v>45426</v>
      </c>
      <c r="C596" s="77" t="s">
        <v>245</v>
      </c>
      <c r="D596" s="145">
        <v>366917.7</v>
      </c>
      <c r="E596" s="123">
        <f t="shared" si="631"/>
        <v>69714.362999999998</v>
      </c>
      <c r="F596" s="148">
        <v>299.52999999999997</v>
      </c>
      <c r="G596" s="116"/>
      <c r="H596" s="77" t="s">
        <v>244</v>
      </c>
      <c r="I596" s="145">
        <v>9107.49</v>
      </c>
      <c r="J596" s="123">
        <f t="shared" si="632"/>
        <v>1730.4231</v>
      </c>
      <c r="K596" s="148">
        <v>299.52999999999997</v>
      </c>
      <c r="L596" s="116"/>
      <c r="M596" s="116"/>
      <c r="N596" s="116"/>
    </row>
    <row r="597" spans="1:14" ht="23.25" customHeight="1">
      <c r="A597" s="170">
        <f t="shared" si="634"/>
        <v>45427</v>
      </c>
      <c r="B597" s="170">
        <f>+B596+6</f>
        <v>45432</v>
      </c>
      <c r="C597" s="77" t="s">
        <v>245</v>
      </c>
      <c r="D597" s="145">
        <v>362904.16</v>
      </c>
      <c r="E597" s="123">
        <f t="shared" si="631"/>
        <v>68951.790399999998</v>
      </c>
      <c r="F597" s="148">
        <v>299.52999999999997</v>
      </c>
      <c r="G597" s="116"/>
      <c r="H597" s="77" t="s">
        <v>244</v>
      </c>
      <c r="I597" s="145">
        <v>9011.58</v>
      </c>
      <c r="J597" s="123">
        <f t="shared" si="632"/>
        <v>1712.2002</v>
      </c>
      <c r="K597" s="148">
        <v>299.52999999999997</v>
      </c>
      <c r="L597" s="116"/>
      <c r="M597" s="116"/>
      <c r="N597" s="116"/>
    </row>
    <row r="598" spans="1:14" ht="23.25" customHeight="1">
      <c r="A598" s="170">
        <f t="shared" si="634"/>
        <v>45433</v>
      </c>
      <c r="B598" s="170">
        <f>+B597+7</f>
        <v>45439</v>
      </c>
      <c r="C598" s="77" t="s">
        <v>245</v>
      </c>
      <c r="D598" s="145">
        <v>356455.48</v>
      </c>
      <c r="E598" s="123">
        <f t="shared" si="631"/>
        <v>67726.541199999992</v>
      </c>
      <c r="F598" s="148">
        <v>299.52999999999997</v>
      </c>
      <c r="G598" s="116"/>
      <c r="H598" s="77" t="s">
        <v>244</v>
      </c>
      <c r="I598" s="145">
        <v>8854.51</v>
      </c>
      <c r="J598" s="123">
        <f>+I598*19%</f>
        <v>1682.3569</v>
      </c>
      <c r="K598" s="148">
        <v>299.52999999999997</v>
      </c>
      <c r="L598" s="116"/>
      <c r="M598" s="116"/>
      <c r="N598" s="116"/>
    </row>
    <row r="599" spans="1:14" ht="23.25" customHeight="1">
      <c r="A599" s="170">
        <v>45440</v>
      </c>
      <c r="B599" s="170">
        <v>45447</v>
      </c>
      <c r="C599" s="77" t="s">
        <v>245</v>
      </c>
      <c r="D599" s="145">
        <v>353668.27</v>
      </c>
      <c r="E599" s="123">
        <f>+D599*19%</f>
        <v>67196.971300000005</v>
      </c>
      <c r="F599" s="148">
        <f>+IF(D599&gt;0,299.53,"")</f>
        <v>299.52999999999997</v>
      </c>
      <c r="G599" s="116"/>
      <c r="H599" s="77" t="s">
        <v>244</v>
      </c>
      <c r="I599" s="145">
        <v>8785.18</v>
      </c>
      <c r="J599" s="123">
        <f>+I599*19%</f>
        <v>1669.1842000000001</v>
      </c>
      <c r="K599" s="123">
        <f>+IF(I599&gt;0,299.53,"")</f>
        <v>299.52999999999997</v>
      </c>
      <c r="L599" s="116"/>
      <c r="M599" s="116"/>
      <c r="N599" s="116"/>
    </row>
    <row r="600" spans="1:14" ht="23.25" customHeight="1">
      <c r="A600" s="170">
        <v>45448</v>
      </c>
      <c r="B600" s="170">
        <v>45454</v>
      </c>
      <c r="C600" s="77" t="s">
        <v>245</v>
      </c>
      <c r="D600" s="145">
        <v>353103.22</v>
      </c>
      <c r="E600" s="123">
        <f t="shared" ref="E600:E612" si="635">+D600*19%</f>
        <v>67089.611799999999</v>
      </c>
      <c r="F600" s="148">
        <f t="shared" ref="F600:F612" si="636">+IF(D600&gt;0,299.53,"")</f>
        <v>299.52999999999997</v>
      </c>
      <c r="G600" s="116"/>
      <c r="H600" s="77" t="s">
        <v>244</v>
      </c>
      <c r="I600" s="145">
        <v>8775.7999999999993</v>
      </c>
      <c r="J600" s="123">
        <f t="shared" ref="J600:J612" si="637">+I600*19%</f>
        <v>1667.4019999999998</v>
      </c>
      <c r="K600" s="123">
        <f t="shared" ref="K600:K612" si="638">+IF(I600&gt;0,299.53,"")</f>
        <v>299.52999999999997</v>
      </c>
      <c r="L600" s="116"/>
      <c r="M600" s="116"/>
      <c r="N600" s="116"/>
    </row>
    <row r="601" spans="1:14" ht="23.25" customHeight="1">
      <c r="A601" s="170">
        <v>45455</v>
      </c>
      <c r="B601" s="170">
        <v>45460</v>
      </c>
      <c r="C601" s="77" t="s">
        <v>245</v>
      </c>
      <c r="D601" s="145">
        <v>338550.71</v>
      </c>
      <c r="E601" s="123">
        <f t="shared" si="635"/>
        <v>64324.634900000005</v>
      </c>
      <c r="F601" s="148">
        <f t="shared" si="636"/>
        <v>299.52999999999997</v>
      </c>
      <c r="G601" s="116"/>
      <c r="H601" s="77" t="s">
        <v>244</v>
      </c>
      <c r="I601" s="145">
        <v>8432.1200000000008</v>
      </c>
      <c r="J601" s="123">
        <f t="shared" si="637"/>
        <v>1602.1028000000001</v>
      </c>
      <c r="K601" s="123">
        <f t="shared" si="638"/>
        <v>299.52999999999997</v>
      </c>
      <c r="L601" s="116"/>
      <c r="M601" s="116"/>
      <c r="N601" s="116"/>
    </row>
    <row r="602" spans="1:14" ht="23.25" customHeight="1">
      <c r="A602" s="170">
        <v>45461</v>
      </c>
      <c r="B602" s="170">
        <v>45467</v>
      </c>
      <c r="C602" s="77" t="s">
        <v>245</v>
      </c>
      <c r="D602" s="145">
        <v>369213.69</v>
      </c>
      <c r="E602" s="123">
        <f t="shared" si="635"/>
        <v>70150.6011</v>
      </c>
      <c r="F602" s="148">
        <f t="shared" si="636"/>
        <v>299.52999999999997</v>
      </c>
      <c r="G602" s="116"/>
      <c r="H602" s="77" t="s">
        <v>244</v>
      </c>
      <c r="I602" s="145">
        <v>9171.3700000000008</v>
      </c>
      <c r="J602" s="123">
        <f t="shared" si="637"/>
        <v>1742.5603000000001</v>
      </c>
      <c r="K602" s="123">
        <f t="shared" si="638"/>
        <v>299.52999999999997</v>
      </c>
      <c r="L602" s="116"/>
      <c r="M602" s="116"/>
      <c r="N602" s="116"/>
    </row>
    <row r="603" spans="1:14" ht="23.25" customHeight="1">
      <c r="A603" s="170">
        <v>45468</v>
      </c>
      <c r="B603" s="170">
        <v>45475</v>
      </c>
      <c r="C603" s="77" t="s">
        <v>245</v>
      </c>
      <c r="D603" s="145">
        <v>394125.87</v>
      </c>
      <c r="E603" s="123">
        <f t="shared" si="635"/>
        <v>74883.915299999993</v>
      </c>
      <c r="F603" s="148">
        <f t="shared" si="636"/>
        <v>299.52999999999997</v>
      </c>
      <c r="G603" s="116"/>
      <c r="H603" s="77" t="s">
        <v>244</v>
      </c>
      <c r="I603" s="145">
        <v>9777.7800000000007</v>
      </c>
      <c r="J603" s="123">
        <f t="shared" si="637"/>
        <v>1857.7782000000002</v>
      </c>
      <c r="K603" s="123">
        <f t="shared" si="638"/>
        <v>299.52999999999997</v>
      </c>
      <c r="L603" s="116"/>
      <c r="M603" s="116"/>
      <c r="N603" s="116"/>
    </row>
    <row r="604" spans="1:14" ht="23.25" customHeight="1">
      <c r="A604" s="170">
        <v>45476</v>
      </c>
      <c r="B604" s="170">
        <v>45481</v>
      </c>
      <c r="C604" s="77" t="s">
        <v>245</v>
      </c>
      <c r="D604" s="145">
        <v>396699.04</v>
      </c>
      <c r="E604" s="123">
        <f t="shared" si="635"/>
        <v>75372.817599999995</v>
      </c>
      <c r="F604" s="148">
        <f t="shared" si="636"/>
        <v>299.52999999999997</v>
      </c>
      <c r="G604" s="116"/>
      <c r="H604" s="77" t="s">
        <v>244</v>
      </c>
      <c r="I604" s="145">
        <v>9838.23</v>
      </c>
      <c r="J604" s="123">
        <f t="shared" si="637"/>
        <v>1869.2637</v>
      </c>
      <c r="K604" s="123">
        <f t="shared" si="638"/>
        <v>299.52999999999997</v>
      </c>
      <c r="L604" s="116"/>
      <c r="M604" s="116"/>
      <c r="N604" s="116"/>
    </row>
    <row r="605" spans="1:14" ht="23.25" customHeight="1">
      <c r="A605" s="170">
        <v>45482</v>
      </c>
      <c r="B605" s="170">
        <v>45488</v>
      </c>
      <c r="C605" s="77" t="s">
        <v>245</v>
      </c>
      <c r="D605" s="145">
        <v>409569.33</v>
      </c>
      <c r="E605" s="123">
        <f t="shared" si="635"/>
        <v>77818.17270000001</v>
      </c>
      <c r="F605" s="148">
        <f t="shared" si="636"/>
        <v>299.52999999999997</v>
      </c>
      <c r="G605" s="116"/>
      <c r="H605" s="77" t="s">
        <v>244</v>
      </c>
      <c r="I605" s="145">
        <v>10144.379999999999</v>
      </c>
      <c r="J605" s="123">
        <f t="shared" si="637"/>
        <v>1927.4322</v>
      </c>
      <c r="K605" s="123">
        <f t="shared" si="638"/>
        <v>299.52999999999997</v>
      </c>
      <c r="L605" s="116"/>
      <c r="M605" s="116"/>
      <c r="N605" s="116"/>
    </row>
    <row r="606" spans="1:14" ht="23.25" customHeight="1">
      <c r="A606" s="170">
        <v>45489</v>
      </c>
      <c r="B606" s="170">
        <v>45495</v>
      </c>
      <c r="C606" s="77" t="s">
        <v>245</v>
      </c>
      <c r="D606" s="145">
        <v>382815.89</v>
      </c>
      <c r="E606" s="123">
        <f t="shared" ref="E606" si="639">+D606*19%</f>
        <v>72735.019100000005</v>
      </c>
      <c r="F606" s="148">
        <f t="shared" ref="F606" si="640">+IF(D606&gt;0,299.53,"")</f>
        <v>299.52999999999997</v>
      </c>
      <c r="G606" s="116"/>
      <c r="H606" s="77" t="s">
        <v>244</v>
      </c>
      <c r="I606" s="145">
        <v>9497.86</v>
      </c>
      <c r="J606" s="123">
        <f t="shared" ref="J606" si="641">+I606*19%</f>
        <v>1804.5934000000002</v>
      </c>
      <c r="K606" s="123">
        <f t="shared" ref="K606" si="642">+IF(I606&gt;0,299.53,"")</f>
        <v>299.52999999999997</v>
      </c>
      <c r="L606" s="116"/>
      <c r="M606" s="116"/>
      <c r="N606" s="116"/>
    </row>
    <row r="607" spans="1:14" ht="23.25" customHeight="1">
      <c r="A607" s="170">
        <v>45496</v>
      </c>
      <c r="B607" s="170">
        <v>45502</v>
      </c>
      <c r="C607" s="77" t="s">
        <v>245</v>
      </c>
      <c r="D607" s="145">
        <v>369529.67</v>
      </c>
      <c r="E607" s="123">
        <f t="shared" ref="E607" si="643">+D607*19%</f>
        <v>70210.637300000002</v>
      </c>
      <c r="F607" s="148">
        <f t="shared" ref="F607" si="644">+IF(D607&gt;0,299.53,"")</f>
        <v>299.52999999999997</v>
      </c>
      <c r="G607" s="116"/>
      <c r="H607" s="77" t="s">
        <v>244</v>
      </c>
      <c r="I607" s="145">
        <v>9177.73</v>
      </c>
      <c r="J607" s="123">
        <f t="shared" ref="J607" si="645">+I607*19%</f>
        <v>1743.7686999999999</v>
      </c>
      <c r="K607" s="123">
        <f t="shared" ref="K607" si="646">+IF(I607&gt;0,299.53,"")</f>
        <v>299.52999999999997</v>
      </c>
      <c r="L607" s="116"/>
      <c r="M607" s="116"/>
      <c r="N607" s="116"/>
    </row>
    <row r="608" spans="1:14" ht="23.25" customHeight="1">
      <c r="A608" s="170">
        <v>45503</v>
      </c>
      <c r="B608" s="170">
        <v>45509</v>
      </c>
      <c r="C608" s="77" t="s">
        <v>245</v>
      </c>
      <c r="D608" s="145">
        <v>366585.25</v>
      </c>
      <c r="E608" s="123">
        <f t="shared" ref="E608" si="647">+D608*19%</f>
        <v>69651.197499999995</v>
      </c>
      <c r="F608" s="148">
        <f t="shared" ref="F608" si="648">+IF(D608&gt;0,299.53,"")</f>
        <v>299.52999999999997</v>
      </c>
      <c r="G608" s="116"/>
      <c r="H608" s="77" t="s">
        <v>244</v>
      </c>
      <c r="I608" s="145">
        <v>9111.83</v>
      </c>
      <c r="J608" s="123">
        <f t="shared" ref="J608" si="649">+I608*19%</f>
        <v>1731.2476999999999</v>
      </c>
      <c r="K608" s="123">
        <f t="shared" ref="K608" si="650">+IF(I608&gt;0,299.53,"")</f>
        <v>299.52999999999997</v>
      </c>
      <c r="L608" s="116"/>
      <c r="M608" s="116"/>
      <c r="N608" s="116"/>
    </row>
    <row r="609" spans="1:14" ht="23.25" customHeight="1">
      <c r="A609" s="170">
        <v>45510</v>
      </c>
      <c r="B609" s="170">
        <v>45516</v>
      </c>
      <c r="C609" s="77" t="s">
        <v>245</v>
      </c>
      <c r="D609" s="145">
        <v>357527.1</v>
      </c>
      <c r="E609" s="123">
        <f t="shared" ref="E609" si="651">+D609*19%</f>
        <v>67930.14899999999</v>
      </c>
      <c r="F609" s="148">
        <f t="shared" ref="F609" si="652">+IF(D609&gt;0,299.53,"")</f>
        <v>299.52999999999997</v>
      </c>
      <c r="G609" s="116"/>
      <c r="H609" s="77" t="s">
        <v>244</v>
      </c>
      <c r="I609" s="145">
        <v>8898.85</v>
      </c>
      <c r="J609" s="123">
        <f t="shared" ref="J609" si="653">+I609*19%</f>
        <v>1690.7815000000001</v>
      </c>
      <c r="K609" s="123">
        <f t="shared" ref="K609" si="654">+IF(I609&gt;0,299.53,"")</f>
        <v>299.52999999999997</v>
      </c>
      <c r="L609" s="116"/>
      <c r="M609" s="116"/>
      <c r="N609" s="116"/>
    </row>
    <row r="610" spans="1:14" ht="23.25" customHeight="1">
      <c r="A610" s="170">
        <v>45517</v>
      </c>
      <c r="B610" s="170">
        <v>45524</v>
      </c>
      <c r="C610" s="77" t="s">
        <v>245</v>
      </c>
      <c r="D610" s="145">
        <v>354352.86</v>
      </c>
      <c r="E610" s="123">
        <f t="shared" si="635"/>
        <v>67327.043399999995</v>
      </c>
      <c r="F610" s="148">
        <f t="shared" si="636"/>
        <v>299.52999999999997</v>
      </c>
      <c r="G610" s="116"/>
      <c r="H610" s="77" t="s">
        <v>244</v>
      </c>
      <c r="I610" s="145">
        <v>8830.65</v>
      </c>
      <c r="J610" s="123">
        <f t="shared" si="637"/>
        <v>1677.8235</v>
      </c>
      <c r="K610" s="123">
        <f t="shared" si="638"/>
        <v>299.52999999999997</v>
      </c>
      <c r="L610" s="116"/>
      <c r="M610" s="116"/>
      <c r="N610" s="116"/>
    </row>
    <row r="611" spans="1:14" ht="23.25" customHeight="1">
      <c r="A611" s="170">
        <v>45525</v>
      </c>
      <c r="B611" s="170">
        <v>45530</v>
      </c>
      <c r="C611" s="77" t="s">
        <v>245</v>
      </c>
      <c r="D611" s="145">
        <v>356645.15</v>
      </c>
      <c r="E611" s="123">
        <f t="shared" ref="E611" si="655">+D611*19%</f>
        <v>67762.578500000003</v>
      </c>
      <c r="F611" s="148">
        <f t="shared" ref="F611" si="656">+IF(D611&gt;0,299.53,"")</f>
        <v>299.52999999999997</v>
      </c>
      <c r="G611" s="116"/>
      <c r="H611" s="77" t="s">
        <v>244</v>
      </c>
      <c r="I611" s="145">
        <v>8876.35</v>
      </c>
      <c r="J611" s="123">
        <f t="shared" ref="J611" si="657">+I611*19%</f>
        <v>1686.5065000000002</v>
      </c>
      <c r="K611" s="123">
        <f t="shared" ref="K611" si="658">+IF(I611&gt;0,299.53,"")</f>
        <v>299.52999999999997</v>
      </c>
      <c r="L611" s="116"/>
      <c r="M611" s="116"/>
      <c r="N611" s="116"/>
    </row>
    <row r="612" spans="1:14" ht="23.25" customHeight="1">
      <c r="A612" s="170">
        <v>45531</v>
      </c>
      <c r="B612" s="170">
        <v>45537</v>
      </c>
      <c r="C612" s="77" t="s">
        <v>245</v>
      </c>
      <c r="D612" s="145">
        <v>341562</v>
      </c>
      <c r="E612" s="123">
        <f t="shared" si="635"/>
        <v>64896.78</v>
      </c>
      <c r="F612" s="148">
        <f t="shared" si="636"/>
        <v>299.52999999999997</v>
      </c>
      <c r="G612" s="116"/>
      <c r="H612" s="77" t="s">
        <v>244</v>
      </c>
      <c r="I612" s="145">
        <v>8515.91</v>
      </c>
      <c r="J612" s="123">
        <f t="shared" si="637"/>
        <v>1618.0228999999999</v>
      </c>
      <c r="K612" s="123">
        <f t="shared" si="638"/>
        <v>299.52999999999997</v>
      </c>
      <c r="L612" s="116"/>
      <c r="M612" s="116"/>
      <c r="N612" s="116"/>
    </row>
    <row r="613" spans="1:14" ht="23.25" customHeight="1">
      <c r="A613" s="170">
        <v>45538</v>
      </c>
      <c r="B613" s="170">
        <v>45544</v>
      </c>
      <c r="C613" s="77" t="s">
        <v>245</v>
      </c>
      <c r="D613" s="145">
        <v>348455.02</v>
      </c>
      <c r="E613" s="123">
        <f t="shared" ref="E613" si="659">+D613*19%</f>
        <v>66206.453800000003</v>
      </c>
      <c r="F613" s="148">
        <f t="shared" ref="F613" si="660">+IF(D613&gt;0,299.53,"")</f>
        <v>299.52999999999997</v>
      </c>
      <c r="G613" s="116"/>
      <c r="H613" s="77" t="s">
        <v>244</v>
      </c>
      <c r="I613" s="145">
        <v>8683.17</v>
      </c>
      <c r="J613" s="123">
        <f t="shared" ref="J613" si="661">+I613*19%</f>
        <v>1649.8023000000001</v>
      </c>
      <c r="K613" s="123">
        <f t="shared" ref="K613" si="662">+IF(I613&gt;0,299.53,"")</f>
        <v>299.52999999999997</v>
      </c>
      <c r="L613" s="116"/>
      <c r="M613" s="116"/>
      <c r="N613" s="116"/>
    </row>
    <row r="614" spans="1:14" ht="23.25" customHeight="1">
      <c r="A614" s="170">
        <v>45545</v>
      </c>
      <c r="B614" s="170">
        <v>45551</v>
      </c>
      <c r="C614" s="77" t="s">
        <v>245</v>
      </c>
      <c r="D614" s="145">
        <v>333842.05</v>
      </c>
      <c r="E614" s="123">
        <f t="shared" ref="E614" si="663">+D614*19%</f>
        <v>63429.989499999996</v>
      </c>
      <c r="F614" s="148">
        <f t="shared" ref="F614" si="664">+IF(D614&gt;0,299.53,"")</f>
        <v>299.52999999999997</v>
      </c>
      <c r="G614" s="116"/>
      <c r="H614" s="77" t="s">
        <v>244</v>
      </c>
      <c r="I614" s="145">
        <v>8346.0400000000009</v>
      </c>
      <c r="J614" s="123">
        <f t="shared" ref="J614" si="665">+I614*19%</f>
        <v>1585.7476000000001</v>
      </c>
      <c r="K614" s="123">
        <f t="shared" ref="K614" si="666">+IF(I614&gt;0,299.53,"")</f>
        <v>299.52999999999997</v>
      </c>
      <c r="L614" s="116"/>
      <c r="M614" s="116"/>
      <c r="N614" s="116"/>
    </row>
    <row r="615" spans="1:14" ht="23.25" customHeight="1">
      <c r="A615" s="170">
        <v>45552</v>
      </c>
      <c r="B615" s="170">
        <v>45558</v>
      </c>
      <c r="C615" s="77" t="s">
        <v>245</v>
      </c>
      <c r="D615" s="145">
        <v>328021.27</v>
      </c>
      <c r="E615" s="123">
        <f t="shared" ref="E615" si="667">+D615*19%</f>
        <v>62324.041300000004</v>
      </c>
      <c r="F615" s="148">
        <f t="shared" ref="F615" si="668">+IF(D615&gt;0,299.53,"")</f>
        <v>299.52999999999997</v>
      </c>
      <c r="G615" s="116"/>
      <c r="H615" s="77" t="s">
        <v>244</v>
      </c>
      <c r="I615" s="145">
        <v>8213.2900000000009</v>
      </c>
      <c r="J615" s="123">
        <f t="shared" ref="J615" si="669">+I615*19%</f>
        <v>1560.5251000000003</v>
      </c>
      <c r="K615" s="123">
        <f t="shared" ref="K615" si="670">+IF(I615&gt;0,299.53,"")</f>
        <v>299.52999999999997</v>
      </c>
      <c r="L615" s="116"/>
      <c r="M615" s="116"/>
      <c r="N615" s="116"/>
    </row>
    <row r="616" spans="1:14" ht="23.25" customHeight="1">
      <c r="A616" s="170">
        <v>45559</v>
      </c>
      <c r="B616" s="170">
        <v>45565</v>
      </c>
      <c r="C616" s="77" t="s">
        <v>245</v>
      </c>
      <c r="D616" s="145">
        <v>333072.43</v>
      </c>
      <c r="E616" s="123">
        <f t="shared" ref="E616" si="671">+D616*19%</f>
        <v>63283.761700000003</v>
      </c>
      <c r="F616" s="148">
        <f t="shared" ref="F616" si="672">+IF(D616&gt;0,299.53,"")</f>
        <v>299.52999999999997</v>
      </c>
      <c r="G616" s="116"/>
      <c r="H616" s="77" t="s">
        <v>244</v>
      </c>
      <c r="I616" s="145">
        <v>8330.23</v>
      </c>
      <c r="J616" s="123">
        <f t="shared" ref="J616" si="673">+I616*19%</f>
        <v>1582.7437</v>
      </c>
      <c r="K616" s="123">
        <f t="shared" ref="K616" si="674">+IF(I616&gt;0,299.53,"")</f>
        <v>299.52999999999997</v>
      </c>
      <c r="L616" s="116"/>
      <c r="M616" s="116"/>
      <c r="N616" s="116"/>
    </row>
    <row r="617" spans="1:14" ht="23.1" customHeight="1">
      <c r="A617" s="170">
        <v>45566</v>
      </c>
      <c r="B617" s="170">
        <v>45572</v>
      </c>
      <c r="C617" s="77" t="s">
        <v>245</v>
      </c>
      <c r="D617" s="145">
        <v>331946.21999999997</v>
      </c>
      <c r="E617" s="123">
        <f t="shared" ref="E617" si="675">+D617*19%</f>
        <v>63069.781799999997</v>
      </c>
      <c r="F617" s="148">
        <f t="shared" ref="F617" si="676">+IF(D617&gt;0,299.53,"")</f>
        <v>299.52999999999997</v>
      </c>
      <c r="G617" s="116"/>
      <c r="H617" s="77" t="s">
        <v>244</v>
      </c>
      <c r="I617" s="145">
        <v>8300.2900000000009</v>
      </c>
      <c r="J617" s="123">
        <f t="shared" ref="J617" si="677">+I617*19%</f>
        <v>1577.0551000000003</v>
      </c>
      <c r="K617" s="123">
        <f t="shared" ref="K617" si="678">+IF(I617&gt;0,299.53,"")</f>
        <v>299.52999999999997</v>
      </c>
      <c r="L617" s="116"/>
      <c r="M617" s="116"/>
      <c r="N617" s="116"/>
    </row>
    <row r="618" spans="1:14" ht="23.1" customHeight="1">
      <c r="A618" s="170">
        <v>45573</v>
      </c>
      <c r="B618" s="170">
        <v>45580</v>
      </c>
      <c r="C618" s="77" t="s">
        <v>245</v>
      </c>
      <c r="D618" s="145">
        <v>344192.44</v>
      </c>
      <c r="E618" s="123">
        <f t="shared" ref="E618" si="679">+D618*19%</f>
        <v>65396.563600000001</v>
      </c>
      <c r="F618" s="148">
        <f t="shared" ref="F618" si="680">+IF(D618&gt;0,299.53,"")</f>
        <v>299.52999999999997</v>
      </c>
      <c r="G618" s="116"/>
      <c r="H618" s="77" t="s">
        <v>244</v>
      </c>
      <c r="I618" s="145">
        <v>8594.4500000000007</v>
      </c>
      <c r="J618" s="123">
        <f t="shared" ref="J618" si="681">+I618*19%</f>
        <v>1632.9455000000003</v>
      </c>
      <c r="K618" s="123">
        <f t="shared" ref="K618" si="682">+IF(I618&gt;0,299.53,"")</f>
        <v>299.52999999999997</v>
      </c>
      <c r="L618" s="116"/>
      <c r="M618" s="116"/>
      <c r="N618" s="116"/>
    </row>
    <row r="619" spans="1:14" ht="23.1" customHeight="1">
      <c r="A619" s="170">
        <v>45581</v>
      </c>
      <c r="B619" s="170">
        <v>45586</v>
      </c>
      <c r="C619" s="77" t="s">
        <v>245</v>
      </c>
      <c r="D619" s="145">
        <v>363782.43</v>
      </c>
      <c r="E619" s="123">
        <f t="shared" ref="E619" si="683">+D619*19%</f>
        <v>69118.661699999997</v>
      </c>
      <c r="F619" s="148">
        <f t="shared" ref="F619" si="684">+IF(D619&gt;0,299.53,"")</f>
        <v>299.52999999999997</v>
      </c>
      <c r="G619" s="116"/>
      <c r="H619" s="77" t="s">
        <v>244</v>
      </c>
      <c r="I619" s="145">
        <v>9062.49</v>
      </c>
      <c r="J619" s="123">
        <f t="shared" ref="J619" si="685">+I619*19%</f>
        <v>1721.8731</v>
      </c>
      <c r="K619" s="123">
        <f t="shared" ref="K619" si="686">+IF(I619&gt;0,299.53,"")</f>
        <v>299.52999999999997</v>
      </c>
      <c r="L619" s="116"/>
      <c r="M619" s="116"/>
      <c r="N619" s="116"/>
    </row>
    <row r="620" spans="1:14" ht="23.1" customHeight="1">
      <c r="A620" s="170">
        <v>45587</v>
      </c>
      <c r="B620" s="170">
        <v>45593</v>
      </c>
      <c r="C620" s="77" t="s">
        <v>245</v>
      </c>
      <c r="D620" s="145">
        <v>341032.52</v>
      </c>
      <c r="E620" s="123">
        <f t="shared" ref="E620" si="687">+D620*19%</f>
        <v>64796.178800000002</v>
      </c>
      <c r="F620" s="148">
        <f t="shared" ref="F620" si="688">+IF(D620&gt;0,299.53,"")</f>
        <v>299.52999999999997</v>
      </c>
      <c r="G620" s="116"/>
      <c r="H620" s="77" t="s">
        <v>244</v>
      </c>
      <c r="I620" s="145">
        <v>8522.86</v>
      </c>
      <c r="J620" s="123">
        <f t="shared" ref="J620" si="689">+I620*19%</f>
        <v>1619.3434000000002</v>
      </c>
      <c r="K620" s="123">
        <f t="shared" ref="K620" si="690">+IF(I620&gt;0,299.53,"")</f>
        <v>299.52999999999997</v>
      </c>
      <c r="L620" s="116"/>
      <c r="M620" s="116"/>
      <c r="N620" s="116"/>
    </row>
    <row r="621" spans="1:14" ht="23.1" customHeight="1">
      <c r="A621" s="170">
        <v>45594</v>
      </c>
      <c r="B621" s="170">
        <v>45601</v>
      </c>
      <c r="C621" s="77" t="s">
        <v>245</v>
      </c>
      <c r="D621" s="145">
        <v>348000.62</v>
      </c>
      <c r="E621" s="123">
        <f t="shared" ref="E621" si="691">+D621*19%</f>
        <v>66120.117799999993</v>
      </c>
      <c r="F621" s="148">
        <f t="shared" ref="F621" si="692">+IF(D621&gt;0,299.53,"")</f>
        <v>299.52999999999997</v>
      </c>
      <c r="G621" s="116"/>
      <c r="H621" s="77" t="s">
        <v>244</v>
      </c>
      <c r="I621" s="145">
        <v>8693.48</v>
      </c>
      <c r="J621" s="123">
        <f t="shared" ref="J621" si="693">+I621*19%</f>
        <v>1651.7611999999999</v>
      </c>
      <c r="K621" s="123">
        <f t="shared" ref="K621" si="694">+IF(I621&gt;0,299.53,"")</f>
        <v>299.52999999999997</v>
      </c>
      <c r="L621" s="116"/>
      <c r="M621" s="116"/>
      <c r="N621" s="116"/>
    </row>
    <row r="622" spans="1:14" ht="23.1" customHeight="1">
      <c r="A622" s="170">
        <v>45602</v>
      </c>
      <c r="B622" s="170">
        <v>45608</v>
      </c>
      <c r="C622" s="77" t="s">
        <v>245</v>
      </c>
      <c r="D622" s="145">
        <v>350054.06</v>
      </c>
      <c r="E622" s="123">
        <f t="shared" ref="E622" si="695">+D622*19%</f>
        <v>66510.271399999998</v>
      </c>
      <c r="F622" s="148">
        <f t="shared" ref="F622" si="696">+IF(D622&gt;0,299.53,"")</f>
        <v>299.52999999999997</v>
      </c>
      <c r="G622" s="116"/>
      <c r="H622" s="77" t="s">
        <v>244</v>
      </c>
      <c r="I622" s="145">
        <v>8750.81</v>
      </c>
      <c r="J622" s="123">
        <f t="shared" ref="J622" si="697">+I622*19%</f>
        <v>1662.6539</v>
      </c>
      <c r="K622" s="123">
        <f t="shared" ref="K622" si="698">+IF(I622&gt;0,299.53,"")</f>
        <v>299.52999999999997</v>
      </c>
      <c r="L622" s="116"/>
      <c r="M622" s="116"/>
      <c r="N622" s="116"/>
    </row>
    <row r="623" spans="1:14" ht="23.25" customHeight="1">
      <c r="A623" s="170">
        <f>+B622+1</f>
        <v>45609</v>
      </c>
      <c r="B623" s="170">
        <f>+A623+5</f>
        <v>45614</v>
      </c>
      <c r="C623" s="77" t="s">
        <v>245</v>
      </c>
      <c r="D623" s="145">
        <v>366925.42</v>
      </c>
      <c r="E623" s="123">
        <f t="shared" ref="E623" si="699">+D623*19%</f>
        <v>69715.829799999992</v>
      </c>
      <c r="F623" s="148">
        <f t="shared" ref="F623" si="700">+IF(D623&gt;0,299.53,"")</f>
        <v>299.52999999999997</v>
      </c>
      <c r="G623" s="116"/>
      <c r="H623" s="77" t="s">
        <v>244</v>
      </c>
      <c r="I623" s="145">
        <v>9155.84</v>
      </c>
      <c r="J623" s="123">
        <f t="shared" ref="J623" si="701">+I623*19%</f>
        <v>1739.6096</v>
      </c>
      <c r="K623" s="123">
        <f t="shared" ref="K623" si="702">+IF(I623&gt;0,299.53,"")</f>
        <v>299.52999999999997</v>
      </c>
      <c r="L623" s="116"/>
      <c r="M623" s="116"/>
      <c r="N623" s="116"/>
    </row>
    <row r="624" spans="1:14" ht="23.25" customHeight="1">
      <c r="A624" s="170">
        <v>45615</v>
      </c>
      <c r="B624" s="170">
        <v>45621</v>
      </c>
      <c r="C624" s="77" t="s">
        <v>245</v>
      </c>
      <c r="D624" s="145">
        <v>354826.38</v>
      </c>
      <c r="E624" s="123">
        <f t="shared" ref="E624" si="703">+D624*19%</f>
        <v>67417.012199999997</v>
      </c>
      <c r="F624" s="148">
        <f t="shared" ref="F624" si="704">+IF(D624&gt;0,299.53,"")</f>
        <v>299.52999999999997</v>
      </c>
      <c r="G624" s="116"/>
      <c r="H624" s="77" t="s">
        <v>244</v>
      </c>
      <c r="I624" s="145">
        <v>8868.4599999999991</v>
      </c>
      <c r="J624" s="123">
        <f t="shared" ref="J624" si="705">+I624*19%</f>
        <v>1685.0074</v>
      </c>
      <c r="K624" s="123">
        <f t="shared" ref="K624" si="706">+IF(I624&gt;0,299.53,"")</f>
        <v>299.52999999999997</v>
      </c>
      <c r="L624" s="116"/>
      <c r="M624" s="116"/>
      <c r="N624" s="116"/>
    </row>
    <row r="625" spans="1:14" ht="23.25" customHeight="1">
      <c r="A625" s="173">
        <v>45622</v>
      </c>
      <c r="B625" s="173">
        <v>45628</v>
      </c>
      <c r="C625" s="77" t="s">
        <v>245</v>
      </c>
      <c r="D625" s="145">
        <v>368417.27</v>
      </c>
      <c r="E625" s="123">
        <f t="shared" ref="E625" si="707">+D625*19%</f>
        <v>69999.281300000002</v>
      </c>
      <c r="F625" s="148">
        <f t="shared" ref="F625" si="708">+IF(D625&gt;0,299.53,"")</f>
        <v>299.52999999999997</v>
      </c>
      <c r="G625" s="116"/>
      <c r="H625" s="77" t="s">
        <v>244</v>
      </c>
      <c r="I625" s="145">
        <v>9191.99</v>
      </c>
      <c r="J625" s="123">
        <f t="shared" ref="J625" si="709">+I625*19%</f>
        <v>1746.4781</v>
      </c>
      <c r="K625" s="123">
        <f t="shared" ref="K625" si="710">+IF(I625&gt;0,299.53,"")</f>
        <v>299.52999999999997</v>
      </c>
      <c r="L625" s="116"/>
      <c r="M625" s="116"/>
      <c r="N625" s="116"/>
    </row>
    <row r="626" spans="1:14" ht="23.25" customHeight="1">
      <c r="A626" s="173">
        <v>45629</v>
      </c>
      <c r="B626" s="173">
        <v>45635</v>
      </c>
      <c r="C626" s="77" t="s">
        <v>245</v>
      </c>
      <c r="D626" s="145">
        <v>365534.05</v>
      </c>
      <c r="E626" s="123">
        <f t="shared" ref="E626" si="711">+D626*19%</f>
        <v>69451.469499999992</v>
      </c>
      <c r="F626" s="148">
        <f t="shared" ref="F626" si="712">+IF(D626&gt;0,299.53,"")</f>
        <v>299.52999999999997</v>
      </c>
      <c r="G626" s="116"/>
      <c r="H626" s="77" t="s">
        <v>244</v>
      </c>
      <c r="I626" s="145">
        <v>9122.6</v>
      </c>
      <c r="J626" s="123">
        <f t="shared" ref="J626" si="713">+I626*19%</f>
        <v>1733.2940000000001</v>
      </c>
      <c r="K626" s="123">
        <f t="shared" ref="K626" si="714">+IF(I626&gt;0,299.53,"")</f>
        <v>299.52999999999997</v>
      </c>
      <c r="L626" s="116"/>
      <c r="M626" s="116"/>
      <c r="N626" s="116"/>
    </row>
    <row r="627" spans="1:14" ht="23.25" customHeight="1">
      <c r="A627" s="173">
        <v>45636</v>
      </c>
      <c r="B627" s="173">
        <v>45642</v>
      </c>
      <c r="C627" s="77" t="s">
        <v>245</v>
      </c>
      <c r="D627" s="145">
        <v>353878.86</v>
      </c>
      <c r="E627" s="123">
        <f t="shared" ref="E627" si="715">+D627*19%</f>
        <v>67236.983399999997</v>
      </c>
      <c r="F627" s="148">
        <f t="shared" ref="F627" si="716">+IF(D627&gt;0,299.53,"")</f>
        <v>299.52999999999997</v>
      </c>
      <c r="G627" s="116"/>
      <c r="H627" s="77" t="s">
        <v>244</v>
      </c>
      <c r="I627" s="145">
        <v>8847.74</v>
      </c>
      <c r="J627" s="123">
        <f t="shared" ref="J627" si="717">+I627*19%</f>
        <v>1681.0706</v>
      </c>
      <c r="K627" s="123">
        <f t="shared" ref="K627" si="718">+IF(I627&gt;0,299.53,"")</f>
        <v>299.52999999999997</v>
      </c>
      <c r="L627" s="116"/>
      <c r="M627" s="116"/>
      <c r="N627" s="116"/>
    </row>
    <row r="628" spans="1:14" ht="23.25" customHeight="1">
      <c r="A628" s="173">
        <v>45643</v>
      </c>
      <c r="B628" s="173">
        <v>45649</v>
      </c>
      <c r="C628" s="77" t="s">
        <v>245</v>
      </c>
      <c r="D628" s="145">
        <v>357255.37</v>
      </c>
      <c r="E628" s="123">
        <f t="shared" ref="E628" si="719">+D628*19%</f>
        <v>67878.520300000004</v>
      </c>
      <c r="F628" s="148">
        <f t="shared" ref="F628" si="720">+IF(D628&gt;0,299.53,"")</f>
        <v>299.52999999999997</v>
      </c>
      <c r="G628" s="116"/>
      <c r="H628" s="77" t="s">
        <v>244</v>
      </c>
      <c r="I628" s="145">
        <v>8922.27</v>
      </c>
      <c r="J628" s="123">
        <f t="shared" ref="J628" si="721">+I628*19%</f>
        <v>1695.2313000000001</v>
      </c>
      <c r="K628" s="123">
        <f t="shared" ref="K628" si="722">+IF(I628&gt;0,299.53,"")</f>
        <v>299.52999999999997</v>
      </c>
      <c r="L628" s="116"/>
      <c r="M628" s="116"/>
      <c r="N628" s="116"/>
    </row>
    <row r="629" spans="1:14" ht="23.25" customHeight="1">
      <c r="A629" s="173">
        <v>45650</v>
      </c>
      <c r="B629" s="173">
        <v>45656</v>
      </c>
      <c r="C629" s="77" t="s">
        <v>245</v>
      </c>
      <c r="D629" s="145">
        <v>362858.65</v>
      </c>
      <c r="E629" s="123">
        <f t="shared" ref="E629" si="723">+D629*19%</f>
        <v>68943.143500000006</v>
      </c>
      <c r="F629" s="148">
        <f t="shared" ref="F629" si="724">+IF(D629&gt;0,299.53,"")</f>
        <v>299.52999999999997</v>
      </c>
      <c r="G629" s="116"/>
      <c r="H629" s="77" t="s">
        <v>244</v>
      </c>
      <c r="I629" s="145">
        <v>9054.0499999999993</v>
      </c>
      <c r="J629" s="123">
        <f t="shared" ref="J629" si="725">+I629*19%</f>
        <v>1720.2694999999999</v>
      </c>
      <c r="K629" s="123">
        <f t="shared" ref="K629" si="726">+IF(I629&gt;0,299.53,"")</f>
        <v>299.52999999999997</v>
      </c>
      <c r="L629" s="116"/>
      <c r="M629" s="116"/>
      <c r="N629" s="116"/>
    </row>
    <row r="630" spans="1:14" ht="23.25" customHeight="1">
      <c r="A630" s="175">
        <v>45657</v>
      </c>
      <c r="B630" s="175">
        <v>45664</v>
      </c>
      <c r="C630" s="176" t="s">
        <v>245</v>
      </c>
      <c r="D630" s="157">
        <v>362801.05</v>
      </c>
      <c r="E630" s="158">
        <f t="shared" ref="E630" si="727">+D630*19%</f>
        <v>68932.199500000002</v>
      </c>
      <c r="F630" s="159">
        <f t="shared" ref="F630" si="728">+IF(D630&gt;0,299.53,"")</f>
        <v>299.52999999999997</v>
      </c>
      <c r="G630" s="116"/>
      <c r="H630" s="176" t="s">
        <v>244</v>
      </c>
      <c r="I630" s="157">
        <v>9055.41</v>
      </c>
      <c r="J630" s="158">
        <f t="shared" ref="J630" si="729">+I630*19%</f>
        <v>1720.5279</v>
      </c>
      <c r="K630" s="158">
        <f t="shared" ref="K630" si="730">+IF(I630&gt;0,299.53,"")</f>
        <v>299.52999999999997</v>
      </c>
      <c r="L630" s="116"/>
      <c r="M630" s="116"/>
      <c r="N630" s="116"/>
    </row>
    <row r="631" spans="1:14" ht="23.25" customHeight="1">
      <c r="A631" s="173">
        <f t="shared" ref="A631:A637" si="731">+B630+1</f>
        <v>45665</v>
      </c>
      <c r="B631" s="173">
        <f>+A631+5</f>
        <v>45670</v>
      </c>
      <c r="C631" s="77" t="s">
        <v>245</v>
      </c>
      <c r="D631" s="145">
        <v>383516.95</v>
      </c>
      <c r="E631" s="123">
        <f t="shared" ref="E631" si="732">+D631*19%</f>
        <v>72868.220499999996</v>
      </c>
      <c r="F631" s="148">
        <f t="shared" ref="F631:F634" si="733">+IF(D631&gt;0,299.53,"")</f>
        <v>299.52999999999997</v>
      </c>
      <c r="G631" s="77"/>
      <c r="H631" s="77" t="s">
        <v>244</v>
      </c>
      <c r="I631" s="145">
        <v>9551.16</v>
      </c>
      <c r="J631" s="123">
        <f t="shared" ref="J631" si="734">+I631*19%</f>
        <v>1814.7203999999999</v>
      </c>
      <c r="K631" s="123">
        <f t="shared" ref="K631:K634" si="735">+IF(I631&gt;0,299.53,"")</f>
        <v>299.52999999999997</v>
      </c>
      <c r="L631" s="116"/>
      <c r="M631" s="116"/>
      <c r="N631" s="116"/>
    </row>
    <row r="632" spans="1:14" ht="23.25" customHeight="1">
      <c r="A632" s="173">
        <f t="shared" si="731"/>
        <v>45671</v>
      </c>
      <c r="B632" s="173">
        <f>+A632+6</f>
        <v>45677</v>
      </c>
      <c r="C632" s="77" t="s">
        <v>245</v>
      </c>
      <c r="D632" s="145">
        <v>385545.67</v>
      </c>
      <c r="E632" s="178">
        <f>+IF(D632&gt;0,D632*19%,"")</f>
        <v>73253.677299999996</v>
      </c>
      <c r="F632" s="148">
        <f t="shared" si="733"/>
        <v>299.52999999999997</v>
      </c>
      <c r="G632" s="77"/>
      <c r="H632" s="77" t="s">
        <v>244</v>
      </c>
      <c r="I632" s="145">
        <v>9593.41</v>
      </c>
      <c r="J632" s="43">
        <f>+IF(I632&gt;0,I632*19%,"")</f>
        <v>1822.7479000000001</v>
      </c>
      <c r="K632" s="123">
        <f t="shared" si="735"/>
        <v>299.52999999999997</v>
      </c>
      <c r="L632" s="116"/>
      <c r="M632" s="116"/>
      <c r="N632" s="116"/>
    </row>
    <row r="633" spans="1:14" ht="23.25" customHeight="1">
      <c r="A633" s="175">
        <f t="shared" si="731"/>
        <v>45678</v>
      </c>
      <c r="B633" s="175">
        <f>+A633+6</f>
        <v>45684</v>
      </c>
      <c r="C633" s="176" t="s">
        <v>245</v>
      </c>
      <c r="D633" s="157">
        <v>413844.95</v>
      </c>
      <c r="E633" s="179">
        <f t="shared" ref="E633:E639" si="736">+IF(D633&gt;0,D633*19%,"")</f>
        <v>78630.540500000003</v>
      </c>
      <c r="F633" s="159">
        <f t="shared" si="733"/>
        <v>299.52999999999997</v>
      </c>
      <c r="G633" s="116"/>
      <c r="H633" s="176" t="s">
        <v>244</v>
      </c>
      <c r="I633" s="145">
        <v>10265.02</v>
      </c>
      <c r="J633" s="180">
        <f t="shared" ref="J633:J639" si="737">+IF(I633&gt;0,I633*19%,"")</f>
        <v>1950.3538000000001</v>
      </c>
      <c r="K633" s="123">
        <f t="shared" si="735"/>
        <v>299.52999999999997</v>
      </c>
      <c r="L633" s="116"/>
      <c r="M633" s="116"/>
      <c r="N633" s="116"/>
    </row>
    <row r="634" spans="1:14" ht="23.25" customHeight="1">
      <c r="A634" s="173">
        <f t="shared" si="731"/>
        <v>45685</v>
      </c>
      <c r="B634" s="173">
        <f>+A634+3</f>
        <v>45688</v>
      </c>
      <c r="C634" s="77" t="s">
        <v>245</v>
      </c>
      <c r="D634" s="145">
        <v>396030.16</v>
      </c>
      <c r="E634" s="178">
        <f t="shared" si="736"/>
        <v>75245.7304</v>
      </c>
      <c r="F634" s="148">
        <f t="shared" si="733"/>
        <v>299.52999999999997</v>
      </c>
      <c r="G634" s="77"/>
      <c r="H634" s="77" t="s">
        <v>244</v>
      </c>
      <c r="I634" s="145">
        <v>9839.18</v>
      </c>
      <c r="J634" s="180">
        <f t="shared" si="737"/>
        <v>1869.4442000000001</v>
      </c>
      <c r="K634" s="123">
        <f t="shared" si="735"/>
        <v>299.52999999999997</v>
      </c>
      <c r="L634" s="116"/>
      <c r="M634" s="116"/>
      <c r="N634" s="116"/>
    </row>
    <row r="635" spans="1:14" ht="23.25" customHeight="1">
      <c r="A635" s="173">
        <f t="shared" si="731"/>
        <v>45689</v>
      </c>
      <c r="B635" s="173">
        <f>+B634+3</f>
        <v>45691</v>
      </c>
      <c r="C635" s="77" t="s">
        <v>245</v>
      </c>
      <c r="D635" s="145">
        <v>396030.16</v>
      </c>
      <c r="E635" s="178">
        <f t="shared" si="736"/>
        <v>75245.7304</v>
      </c>
      <c r="F635" s="148">
        <f>+IF(D635&gt;0,318.1,"")</f>
        <v>318.10000000000002</v>
      </c>
      <c r="G635" s="77"/>
      <c r="H635" s="77" t="s">
        <v>244</v>
      </c>
      <c r="I635" s="145">
        <v>9839.18</v>
      </c>
      <c r="J635" s="180">
        <f t="shared" si="737"/>
        <v>1869.4442000000001</v>
      </c>
      <c r="K635" s="123">
        <f>+IF(I635&gt;0,318.1,"")</f>
        <v>318.10000000000002</v>
      </c>
      <c r="L635" s="116"/>
      <c r="M635" s="116"/>
      <c r="N635" s="116"/>
    </row>
    <row r="636" spans="1:14" ht="23.25" customHeight="1">
      <c r="A636" s="173">
        <f t="shared" si="731"/>
        <v>45692</v>
      </c>
      <c r="B636" s="173">
        <f t="shared" ref="B636:B641" si="738">+A636+6</f>
        <v>45698</v>
      </c>
      <c r="C636" s="77" t="s">
        <v>245</v>
      </c>
      <c r="D636" s="145">
        <v>375114.36</v>
      </c>
      <c r="E636" s="178">
        <f t="shared" si="736"/>
        <v>71271.728399999993</v>
      </c>
      <c r="F636" s="148">
        <f t="shared" ref="F636:F639" si="739">+IF(D636&gt;0,318.1,"")</f>
        <v>318.10000000000002</v>
      </c>
      <c r="G636" s="77"/>
      <c r="H636" s="77" t="s">
        <v>244</v>
      </c>
      <c r="I636" s="145">
        <v>9331.18</v>
      </c>
      <c r="J636" s="180">
        <f t="shared" si="737"/>
        <v>1772.9242000000002</v>
      </c>
      <c r="K636" s="123">
        <f t="shared" ref="K636:K639" si="740">+IF(I636&gt;0,318.1,"")</f>
        <v>318.10000000000002</v>
      </c>
      <c r="L636" s="116"/>
      <c r="M636" s="116"/>
      <c r="N636" s="116"/>
    </row>
    <row r="637" spans="1:14" ht="23.25" customHeight="1">
      <c r="A637" s="173">
        <f t="shared" si="731"/>
        <v>45699</v>
      </c>
      <c r="B637" s="173">
        <f t="shared" si="738"/>
        <v>45705</v>
      </c>
      <c r="C637" s="77" t="s">
        <v>245</v>
      </c>
      <c r="D637" s="145">
        <v>375678.71</v>
      </c>
      <c r="E637" s="178">
        <f t="shared" si="736"/>
        <v>71378.954900000012</v>
      </c>
      <c r="F637" s="148">
        <f t="shared" si="739"/>
        <v>318.10000000000002</v>
      </c>
      <c r="G637" s="77"/>
      <c r="H637" s="77" t="s">
        <v>244</v>
      </c>
      <c r="I637" s="145">
        <v>9342.2000000000007</v>
      </c>
      <c r="J637" s="180">
        <f t="shared" si="737"/>
        <v>1775.0180000000003</v>
      </c>
      <c r="K637" s="123">
        <f t="shared" si="740"/>
        <v>318.10000000000002</v>
      </c>
      <c r="L637" s="116"/>
      <c r="M637" s="116"/>
      <c r="N637" s="116"/>
    </row>
    <row r="638" spans="1:14" ht="23.25" customHeight="1">
      <c r="A638" s="173">
        <f t="shared" ref="A638:A644" si="741">+B637+1</f>
        <v>45706</v>
      </c>
      <c r="B638" s="173">
        <f t="shared" si="738"/>
        <v>45712</v>
      </c>
      <c r="C638" s="77" t="s">
        <v>245</v>
      </c>
      <c r="D638" s="145">
        <v>378275.96</v>
      </c>
      <c r="E638" s="178">
        <f t="shared" si="736"/>
        <v>71872.432400000005</v>
      </c>
      <c r="F638" s="148">
        <f t="shared" si="739"/>
        <v>318.10000000000002</v>
      </c>
      <c r="G638" s="77"/>
      <c r="H638" s="77" t="s">
        <v>244</v>
      </c>
      <c r="I638" s="145">
        <v>9401.3700000000008</v>
      </c>
      <c r="J638" s="180">
        <f t="shared" si="737"/>
        <v>1786.2603000000001</v>
      </c>
      <c r="K638" s="123">
        <f t="shared" si="740"/>
        <v>318.10000000000002</v>
      </c>
      <c r="L638" s="116"/>
      <c r="M638" s="116"/>
      <c r="N638" s="116"/>
    </row>
    <row r="639" spans="1:14" ht="23.25" customHeight="1">
      <c r="A639" s="173">
        <f t="shared" si="741"/>
        <v>45713</v>
      </c>
      <c r="B639" s="173">
        <f t="shared" si="738"/>
        <v>45719</v>
      </c>
      <c r="C639" s="77" t="s">
        <v>245</v>
      </c>
      <c r="D639" s="145">
        <v>368054.89</v>
      </c>
      <c r="E639" s="178">
        <f t="shared" si="736"/>
        <v>69930.429100000008</v>
      </c>
      <c r="F639" s="148">
        <f t="shared" si="739"/>
        <v>318.10000000000002</v>
      </c>
      <c r="G639" s="77"/>
      <c r="H639" s="77" t="s">
        <v>244</v>
      </c>
      <c r="I639" s="145">
        <v>9153.48</v>
      </c>
      <c r="J639" s="180">
        <f t="shared" si="737"/>
        <v>1739.1612</v>
      </c>
      <c r="K639" s="123">
        <f t="shared" si="740"/>
        <v>318.10000000000002</v>
      </c>
      <c r="L639" s="116"/>
      <c r="M639" s="116"/>
      <c r="N639" s="116"/>
    </row>
    <row r="640" spans="1:14" ht="23.25" customHeight="1">
      <c r="A640" s="173">
        <f t="shared" si="741"/>
        <v>45720</v>
      </c>
      <c r="B640" s="173">
        <f t="shared" si="738"/>
        <v>45726</v>
      </c>
      <c r="C640" s="77" t="s">
        <v>245</v>
      </c>
      <c r="D640" s="145">
        <v>358544.28</v>
      </c>
      <c r="E640" s="178">
        <f t="shared" ref="E640" si="742">+IF(D640&gt;0,D640*19%,"")</f>
        <v>68123.41320000001</v>
      </c>
      <c r="F640" s="148">
        <f t="shared" ref="F640" si="743">+IF(D640&gt;0,318.1,"")</f>
        <v>318.10000000000002</v>
      </c>
      <c r="G640" s="77"/>
      <c r="H640" s="77" t="s">
        <v>244</v>
      </c>
      <c r="I640" s="145">
        <v>8928.31</v>
      </c>
      <c r="J640" s="180">
        <f t="shared" ref="J640" si="744">+IF(I640&gt;0,I640*19%,"")</f>
        <v>1696.3788999999999</v>
      </c>
      <c r="K640" s="123">
        <f t="shared" ref="K640" si="745">+IF(I640&gt;0,318.1,"")</f>
        <v>318.10000000000002</v>
      </c>
      <c r="L640" s="116"/>
      <c r="M640" s="116"/>
      <c r="N640" s="116"/>
    </row>
    <row r="641" spans="1:14" ht="23.25" customHeight="1">
      <c r="A641" s="173">
        <f t="shared" si="741"/>
        <v>45727</v>
      </c>
      <c r="B641" s="173">
        <f t="shared" si="738"/>
        <v>45733</v>
      </c>
      <c r="C641" s="77" t="s">
        <v>245</v>
      </c>
      <c r="D641" s="145">
        <v>337527.63</v>
      </c>
      <c r="E641" s="178">
        <f t="shared" ref="E641" si="746">+IF(D641&gt;0,D641*19%,"")</f>
        <v>64130.2497</v>
      </c>
      <c r="F641" s="148">
        <f t="shared" ref="F641" si="747">+IF(D641&gt;0,318.1,"")</f>
        <v>318.10000000000002</v>
      </c>
      <c r="G641" s="77"/>
      <c r="H641" s="77" t="s">
        <v>244</v>
      </c>
      <c r="I641" s="145">
        <v>8429.23</v>
      </c>
      <c r="J641" s="180">
        <f t="shared" ref="J641" si="748">+IF(I641&gt;0,I641*19%,"")</f>
        <v>1601.5536999999999</v>
      </c>
      <c r="K641" s="123">
        <f t="shared" ref="K641" si="749">+IF(I641&gt;0,318.1,"")</f>
        <v>318.10000000000002</v>
      </c>
      <c r="L641" s="116"/>
      <c r="M641" s="116"/>
      <c r="N641" s="116"/>
    </row>
    <row r="642" spans="1:14" ht="23.25" customHeight="1">
      <c r="A642" s="173">
        <f t="shared" si="741"/>
        <v>45734</v>
      </c>
      <c r="B642" s="173">
        <f>+A642+7</f>
        <v>45741</v>
      </c>
      <c r="C642" s="77" t="s">
        <v>245</v>
      </c>
      <c r="D642" s="145">
        <v>333124.84000000003</v>
      </c>
      <c r="E642" s="178">
        <f t="shared" ref="E642" si="750">+IF(D642&gt;0,D642*19%,"")</f>
        <v>63293.719600000004</v>
      </c>
      <c r="F642" s="148">
        <f t="shared" ref="F642" si="751">+IF(D642&gt;0,318.1,"")</f>
        <v>318.10000000000002</v>
      </c>
      <c r="G642" s="77"/>
      <c r="H642" s="77" t="s">
        <v>244</v>
      </c>
      <c r="I642" s="145">
        <v>8324.99</v>
      </c>
      <c r="J642" s="180">
        <f t="shared" ref="J642" si="752">+IF(I642&gt;0,I642*19%,"")</f>
        <v>1581.7481</v>
      </c>
      <c r="K642" s="123">
        <f t="shared" ref="K642" si="753">+IF(I642&gt;0,318.1,"")</f>
        <v>318.10000000000002</v>
      </c>
      <c r="L642" s="116"/>
      <c r="M642" s="116"/>
      <c r="N642" s="116"/>
    </row>
    <row r="643" spans="1:14" ht="23.25" customHeight="1">
      <c r="A643" s="173">
        <f t="shared" si="741"/>
        <v>45742</v>
      </c>
      <c r="B643" s="173">
        <f>+A643+5</f>
        <v>45747</v>
      </c>
      <c r="C643" s="77" t="s">
        <v>245</v>
      </c>
      <c r="D643" s="145">
        <v>337105.03</v>
      </c>
      <c r="E643" s="178">
        <f t="shared" ref="E643:E651" si="754">+IF(D643&gt;0,D643*19%,"")</f>
        <v>64049.955700000006</v>
      </c>
      <c r="F643" s="148">
        <f t="shared" ref="F643:F651" si="755">+IF(D643&gt;0,318.1,"")</f>
        <v>318.10000000000002</v>
      </c>
      <c r="G643" s="77"/>
      <c r="H643" s="77" t="s">
        <v>244</v>
      </c>
      <c r="I643" s="145">
        <v>8419.3799999999992</v>
      </c>
      <c r="J643" s="180">
        <f t="shared" ref="J643" si="756">+IF(I643&gt;0,I643*19%,"")</f>
        <v>1599.6822</v>
      </c>
      <c r="K643" s="123">
        <f t="shared" ref="K643" si="757">+IF(I643&gt;0,318.1,"")</f>
        <v>318.10000000000002</v>
      </c>
      <c r="L643" s="116"/>
      <c r="M643" s="116"/>
      <c r="N643" s="116"/>
    </row>
    <row r="644" spans="1:14" ht="23.25" customHeight="1">
      <c r="A644" s="173">
        <f t="shared" si="741"/>
        <v>45748</v>
      </c>
      <c r="B644" s="173">
        <f>+A644+6</f>
        <v>45754</v>
      </c>
      <c r="C644" s="77" t="s">
        <v>245</v>
      </c>
      <c r="D644" s="183">
        <v>345355.41</v>
      </c>
      <c r="E644" s="178">
        <f t="shared" si="754"/>
        <v>65617.527900000001</v>
      </c>
      <c r="F644" s="148">
        <f t="shared" si="755"/>
        <v>318.10000000000002</v>
      </c>
      <c r="G644" s="116"/>
      <c r="H644" s="77" t="s">
        <v>244</v>
      </c>
      <c r="I644" s="183">
        <v>8617.58</v>
      </c>
      <c r="J644" s="180">
        <f t="shared" ref="J644:J650" si="758">+IF(I644&gt;0,I644*19%,"")</f>
        <v>1637.3402000000001</v>
      </c>
      <c r="K644" s="123">
        <f t="shared" ref="K644:K650" si="759">+IF(I644&gt;0,318.1,"")</f>
        <v>318.10000000000002</v>
      </c>
      <c r="L644" s="116"/>
      <c r="M644" s="116"/>
      <c r="N644" s="116"/>
    </row>
    <row r="645" spans="1:14" ht="23.25" customHeight="1">
      <c r="A645" s="173">
        <f t="shared" ref="A645" si="760">+B644+1</f>
        <v>45755</v>
      </c>
      <c r="B645" s="173">
        <f>+A645+6</f>
        <v>45761</v>
      </c>
      <c r="C645" s="77" t="s">
        <v>245</v>
      </c>
      <c r="D645" s="183">
        <v>342399.64</v>
      </c>
      <c r="E645" s="178">
        <f t="shared" ref="E645" si="761">+IF(D645&gt;0,D645*19%,"")</f>
        <v>65055.931600000004</v>
      </c>
      <c r="F645" s="148">
        <f t="shared" ref="F645" si="762">+IF(D645&gt;0,318.1,"")</f>
        <v>318.10000000000002</v>
      </c>
      <c r="G645" s="116"/>
      <c r="H645" s="77" t="s">
        <v>244</v>
      </c>
      <c r="I645" s="183">
        <v>8548.75</v>
      </c>
      <c r="J645" s="180">
        <f t="shared" ref="J645" si="763">+IF(I645&gt;0,I645*19%,"")</f>
        <v>1624.2625</v>
      </c>
      <c r="K645" s="123">
        <f t="shared" ref="K645" si="764">+IF(I645&gt;0,318.1,"")</f>
        <v>318.10000000000002</v>
      </c>
      <c r="L645" s="116"/>
      <c r="M645" s="116"/>
      <c r="N645" s="116"/>
    </row>
    <row r="646" spans="1:14" ht="23.25" customHeight="1">
      <c r="A646" s="173">
        <f t="shared" ref="A646" si="765">+B645+1</f>
        <v>45762</v>
      </c>
      <c r="B646" s="173">
        <f>+A646+6</f>
        <v>45768</v>
      </c>
      <c r="C646" s="77" t="s">
        <v>245</v>
      </c>
      <c r="D646" s="183">
        <v>326119.03999999998</v>
      </c>
      <c r="E646" s="178">
        <f t="shared" si="754"/>
        <v>61962.617599999998</v>
      </c>
      <c r="F646" s="148">
        <f t="shared" si="755"/>
        <v>318.10000000000002</v>
      </c>
      <c r="G646" s="116"/>
      <c r="H646" s="77" t="s">
        <v>244</v>
      </c>
      <c r="I646" s="183">
        <v>8180.07</v>
      </c>
      <c r="J646" s="180">
        <f t="shared" si="758"/>
        <v>1554.2132999999999</v>
      </c>
      <c r="K646" s="123">
        <f t="shared" si="759"/>
        <v>318.10000000000002</v>
      </c>
      <c r="L646" s="116"/>
      <c r="M646" s="116"/>
      <c r="N646" s="116"/>
    </row>
    <row r="647" spans="1:14" ht="23.25" customHeight="1">
      <c r="A647" s="173">
        <f t="shared" ref="A647" si="766">+B646+1</f>
        <v>45769</v>
      </c>
      <c r="B647" s="173">
        <f>+A647+6</f>
        <v>45775</v>
      </c>
      <c r="C647" s="77" t="s">
        <v>245</v>
      </c>
      <c r="D647" s="183">
        <v>325968.61</v>
      </c>
      <c r="E647" s="178">
        <f t="shared" ref="E647" si="767">+IF(D647&gt;0,D647*19%,"")</f>
        <v>61934.035899999995</v>
      </c>
      <c r="F647" s="148">
        <f t="shared" ref="F647" si="768">+IF(D647&gt;0,318.1,"")</f>
        <v>318.10000000000002</v>
      </c>
      <c r="G647" s="116"/>
      <c r="H647" s="77" t="s">
        <v>244</v>
      </c>
      <c r="I647" s="183">
        <v>8171.97</v>
      </c>
      <c r="J647" s="180">
        <f t="shared" ref="J647" si="769">+IF(I647&gt;0,I647*19%,"")</f>
        <v>1552.6743000000001</v>
      </c>
      <c r="K647" s="123">
        <f t="shared" ref="K647" si="770">+IF(I647&gt;0,318.1,"")</f>
        <v>318.10000000000002</v>
      </c>
      <c r="L647" s="116"/>
      <c r="M647" s="116"/>
      <c r="N647" s="116"/>
    </row>
    <row r="648" spans="1:14" ht="23.25" customHeight="1">
      <c r="A648" s="173">
        <f t="shared" ref="A648" si="771">+B647+1</f>
        <v>45776</v>
      </c>
      <c r="B648" s="173">
        <f>+A648+6</f>
        <v>45782</v>
      </c>
      <c r="C648" s="77" t="s">
        <v>245</v>
      </c>
      <c r="D648" s="183">
        <v>326403.59999999998</v>
      </c>
      <c r="E648" s="178">
        <f t="shared" si="754"/>
        <v>62016.683999999994</v>
      </c>
      <c r="F648" s="148">
        <f t="shared" si="755"/>
        <v>318.10000000000002</v>
      </c>
      <c r="G648" s="116"/>
      <c r="H648" s="77" t="s">
        <v>244</v>
      </c>
      <c r="I648" s="183">
        <v>8179.81</v>
      </c>
      <c r="J648" s="180">
        <f t="shared" si="758"/>
        <v>1554.1639</v>
      </c>
      <c r="K648" s="123">
        <f t="shared" si="759"/>
        <v>318.10000000000002</v>
      </c>
      <c r="L648" s="116"/>
      <c r="M648" s="116"/>
      <c r="N648" s="116"/>
    </row>
    <row r="649" spans="1:14" ht="23.25" customHeight="1">
      <c r="A649" s="173">
        <f t="shared" ref="A649" si="772">+B648+1</f>
        <v>45783</v>
      </c>
      <c r="B649" s="173">
        <f>+A649+6</f>
        <v>45789</v>
      </c>
      <c r="C649" s="77" t="s">
        <v>245</v>
      </c>
      <c r="D649" s="183">
        <v>308971.62</v>
      </c>
      <c r="E649" s="178">
        <f t="shared" si="754"/>
        <v>58704.607799999998</v>
      </c>
      <c r="F649" s="148">
        <f t="shared" si="755"/>
        <v>318.10000000000002</v>
      </c>
      <c r="G649" s="116"/>
      <c r="H649" s="77" t="s">
        <v>244</v>
      </c>
      <c r="I649" s="183">
        <v>7758.88</v>
      </c>
      <c r="J649" s="180">
        <f t="shared" si="758"/>
        <v>1474.1872000000001</v>
      </c>
      <c r="K649" s="123">
        <f t="shared" si="759"/>
        <v>318.10000000000002</v>
      </c>
      <c r="L649" s="116"/>
      <c r="M649" s="116"/>
      <c r="N649" s="116"/>
    </row>
    <row r="650" spans="1:14" ht="23.25" customHeight="1">
      <c r="A650" s="181"/>
      <c r="B650" s="181"/>
      <c r="C650" s="116"/>
      <c r="D650" s="183"/>
      <c r="E650" s="178" t="str">
        <f t="shared" si="754"/>
        <v/>
      </c>
      <c r="F650" s="148" t="str">
        <f t="shared" si="755"/>
        <v/>
      </c>
      <c r="G650" s="116"/>
      <c r="H650" s="116"/>
      <c r="I650" s="183"/>
      <c r="J650" s="180" t="str">
        <f t="shared" si="758"/>
        <v/>
      </c>
      <c r="K650" s="123" t="str">
        <f t="shared" si="759"/>
        <v/>
      </c>
      <c r="L650" s="116"/>
      <c r="M650" s="116"/>
      <c r="N650" s="116"/>
    </row>
    <row r="651" spans="1:14">
      <c r="A651" s="117" t="s">
        <v>131</v>
      </c>
      <c r="E651" s="111" t="str">
        <f t="shared" si="754"/>
        <v/>
      </c>
      <c r="F651" s="111" t="str">
        <f t="shared" si="755"/>
        <v/>
      </c>
    </row>
    <row r="652" spans="1:14" ht="6" customHeight="1">
      <c r="A652" s="117"/>
    </row>
    <row r="653" spans="1:14">
      <c r="A653" s="117" t="s">
        <v>180</v>
      </c>
    </row>
    <row r="654" spans="1:14">
      <c r="A654" s="117" t="s">
        <v>163</v>
      </c>
      <c r="J654" s="111" t="s">
        <v>0</v>
      </c>
    </row>
    <row r="655" spans="1:14">
      <c r="A655" s="117" t="s">
        <v>235</v>
      </c>
    </row>
    <row r="656" spans="1:14">
      <c r="A656" s="117"/>
      <c r="B656" s="146"/>
      <c r="C656" s="146"/>
      <c r="D656" s="146"/>
    </row>
    <row r="657" spans="8:12">
      <c r="L657" s="111" t="s">
        <v>0</v>
      </c>
    </row>
    <row r="659" spans="8:12">
      <c r="I659" s="111" t="s">
        <v>0</v>
      </c>
    </row>
    <row r="669" spans="8:12">
      <c r="H669" s="111" t="s">
        <v>0</v>
      </c>
    </row>
  </sheetData>
  <sheetProtection algorithmName="SHA-512" hashValue="Nq0uuno6duWjKN7lP/Qr4r1qTu4OP5H5l2XVTa4jIs15qLj7/GQPq/OeMnip4UKIjRzYUbtfploew92OH2kbDg==" saltValue="UwfA5BtWVEnyaw6lxpbVTQ==" spinCount="100000" sheet="1" objects="1" scenarios="1"/>
  <mergeCells count="4">
    <mergeCell ref="A6:M6"/>
    <mergeCell ref="A8:B9"/>
    <mergeCell ref="C7:F7"/>
    <mergeCell ref="H7:K7"/>
  </mergeCells>
  <conditionalFormatting sqref="D10:E640 I10:K650 F562:F640 D641:F650">
    <cfRule type="cellIs" dxfId="15" priority="3" stopIfTrue="1" operator="equal">
      <formula>0</formula>
    </cfRule>
  </conditionalFormatting>
  <conditionalFormatting sqref="F10:G106">
    <cfRule type="cellIs" dxfId="14" priority="3396" stopIfTrue="1" operator="equal">
      <formula>0</formula>
    </cfRule>
  </conditionalFormatting>
  <conditionalFormatting sqref="F108:G561">
    <cfRule type="cellIs" dxfId="13" priority="16" stopIfTrue="1" operator="equal">
      <formula>0</formula>
    </cfRule>
  </conditionalFormatting>
  <pageMargins left="0.7" right="0.7" top="0.75" bottom="0.75" header="0.3" footer="0.3"/>
  <pageSetup orientation="portrait" horizontalDpi="4294967295" verticalDpi="4294967295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K929"/>
  <sheetViews>
    <sheetView showGridLines="0" zoomScale="85" zoomScaleNormal="85" workbookViewId="0">
      <pane ySplit="15" topLeftCell="A917" activePane="bottomLeft" state="frozen"/>
      <selection activeCell="B1" activeCellId="1" sqref="A1:A65536 B1:B65536"/>
      <selection pane="bottomLeft" activeCell="B927" sqref="B927"/>
    </sheetView>
  </sheetViews>
  <sheetFormatPr baseColWidth="10" defaultColWidth="11.28515625" defaultRowHeight="14.25"/>
  <cols>
    <col min="1" max="1" width="47.7109375" style="54" customWidth="1"/>
    <col min="2" max="2" width="33.140625" style="54" customWidth="1"/>
    <col min="3" max="3" width="13.28515625" style="54" hidden="1" customWidth="1"/>
    <col min="4" max="4" width="10.42578125" style="54" hidden="1" customWidth="1"/>
    <col min="5" max="5" width="33.28515625" style="54" customWidth="1"/>
    <col min="6" max="6" width="20.28515625" style="54" customWidth="1"/>
    <col min="7" max="7" width="24.85546875" style="54" customWidth="1"/>
    <col min="8" max="8" width="1.28515625" style="54" customWidth="1"/>
    <col min="9" max="9" width="13.7109375" style="54" customWidth="1"/>
    <col min="10" max="10" width="14.140625" style="54" bestFit="1" customWidth="1"/>
    <col min="11" max="16384" width="11.28515625" style="54"/>
  </cols>
  <sheetData>
    <row r="1" spans="1:9">
      <c r="A1" s="53"/>
      <c r="B1" s="53"/>
      <c r="C1" s="53"/>
      <c r="D1" s="53"/>
      <c r="E1" s="53"/>
      <c r="F1" s="53"/>
      <c r="G1" s="53"/>
      <c r="H1" s="53"/>
      <c r="I1" s="53"/>
    </row>
    <row r="2" spans="1:9" ht="18">
      <c r="A2" s="6"/>
      <c r="B2" s="6"/>
      <c r="C2" s="6"/>
      <c r="D2" s="6"/>
      <c r="E2" s="53"/>
      <c r="F2" s="53"/>
      <c r="G2" s="53"/>
      <c r="H2" s="53"/>
      <c r="I2" s="53"/>
    </row>
    <row r="3" spans="1:9" ht="18">
      <c r="A3" s="6"/>
      <c r="B3" s="6"/>
      <c r="C3" s="6"/>
      <c r="D3" s="6"/>
      <c r="E3" s="2"/>
      <c r="F3" s="2"/>
      <c r="G3" s="3"/>
      <c r="H3" s="53"/>
      <c r="I3" s="53"/>
    </row>
    <row r="4" spans="1:9" ht="18" hidden="1">
      <c r="A4" s="4" t="s">
        <v>0</v>
      </c>
      <c r="B4" s="4"/>
      <c r="C4" s="4"/>
      <c r="D4" s="4"/>
      <c r="E4" s="2"/>
      <c r="F4" s="2"/>
      <c r="G4" s="3"/>
      <c r="H4" s="53"/>
      <c r="I4" s="53"/>
    </row>
    <row r="5" spans="1:9" ht="18" hidden="1">
      <c r="A5" s="4"/>
      <c r="B5" s="4"/>
      <c r="C5" s="4"/>
      <c r="D5" s="4"/>
      <c r="E5" s="2"/>
      <c r="F5" s="2"/>
      <c r="G5" s="3"/>
      <c r="H5" s="53"/>
      <c r="I5" s="53"/>
    </row>
    <row r="6" spans="1:9" ht="57.2" customHeight="1">
      <c r="A6" s="204" t="s">
        <v>240</v>
      </c>
      <c r="B6" s="205"/>
      <c r="C6" s="205"/>
      <c r="D6" s="205"/>
      <c r="E6" s="205"/>
      <c r="F6" s="205"/>
      <c r="G6" s="205"/>
      <c r="H6" s="205"/>
      <c r="I6" s="205"/>
    </row>
    <row r="7" spans="1:9" hidden="1">
      <c r="A7" s="9"/>
      <c r="B7" s="9"/>
      <c r="C7" s="9"/>
      <c r="D7" s="9"/>
      <c r="E7" s="55"/>
      <c r="F7" s="53"/>
      <c r="G7" s="53"/>
      <c r="H7" s="53"/>
      <c r="I7" s="53"/>
    </row>
    <row r="8" spans="1:9" ht="67.5" hidden="1">
      <c r="A8" s="194" t="s">
        <v>8</v>
      </c>
      <c r="B8" s="194"/>
      <c r="C8" s="27"/>
      <c r="D8" s="27"/>
      <c r="E8" s="10" t="s">
        <v>200</v>
      </c>
      <c r="F8" s="10" t="s">
        <v>2</v>
      </c>
      <c r="G8" s="10" t="s">
        <v>3</v>
      </c>
      <c r="H8" s="56"/>
      <c r="I8" s="11" t="s">
        <v>10</v>
      </c>
    </row>
    <row r="9" spans="1:9" hidden="1">
      <c r="A9" s="194"/>
      <c r="B9" s="194"/>
      <c r="C9" s="27"/>
      <c r="D9" s="27"/>
      <c r="E9" s="10" t="s">
        <v>4</v>
      </c>
      <c r="F9" s="10" t="s">
        <v>4</v>
      </c>
      <c r="G9" s="10" t="s">
        <v>4</v>
      </c>
      <c r="H9" s="56"/>
      <c r="I9" s="10" t="s">
        <v>9</v>
      </c>
    </row>
    <row r="10" spans="1:9" hidden="1">
      <c r="A10" s="57">
        <v>41671</v>
      </c>
      <c r="B10" s="57">
        <v>41308</v>
      </c>
      <c r="C10" s="57"/>
      <c r="D10" s="57"/>
      <c r="E10" s="58">
        <v>79.84</v>
      </c>
      <c r="F10" s="59">
        <f>+E10*16%</f>
        <v>12.7744</v>
      </c>
      <c r="G10" s="59">
        <f>+E10+F10</f>
        <v>92.614400000000003</v>
      </c>
      <c r="H10" s="53"/>
      <c r="I10" s="59">
        <v>83.65</v>
      </c>
    </row>
    <row r="11" spans="1:9" hidden="1">
      <c r="A11" s="57">
        <v>41674</v>
      </c>
      <c r="B11" s="57">
        <v>41311</v>
      </c>
      <c r="C11" s="57"/>
      <c r="D11" s="57"/>
      <c r="E11" s="58">
        <v>79.84</v>
      </c>
      <c r="F11" s="59">
        <f>+E11*16%</f>
        <v>12.7744</v>
      </c>
      <c r="G11" s="59">
        <f>+E11+F11</f>
        <v>92.614400000000003</v>
      </c>
      <c r="H11" s="53"/>
      <c r="I11" s="59">
        <v>83.65</v>
      </c>
    </row>
    <row r="12" spans="1:9" hidden="1">
      <c r="A12" s="54" t="s">
        <v>13</v>
      </c>
    </row>
    <row r="13" spans="1:9" hidden="1">
      <c r="E13" s="60"/>
    </row>
    <row r="14" spans="1:9" ht="28.5" customHeight="1">
      <c r="A14" s="209" t="s">
        <v>8</v>
      </c>
      <c r="B14" s="209"/>
      <c r="C14" s="29" t="s">
        <v>43</v>
      </c>
      <c r="D14" s="210" t="s">
        <v>105</v>
      </c>
      <c r="E14" s="61" t="s">
        <v>201</v>
      </c>
      <c r="F14" s="61" t="s">
        <v>156</v>
      </c>
      <c r="G14" s="61" t="s">
        <v>3</v>
      </c>
      <c r="H14" s="56"/>
      <c r="I14" s="62"/>
    </row>
    <row r="15" spans="1:9" ht="36.75" customHeight="1">
      <c r="A15" s="209"/>
      <c r="B15" s="209"/>
      <c r="C15" s="29"/>
      <c r="D15" s="211"/>
      <c r="E15" s="165" t="s">
        <v>243</v>
      </c>
      <c r="F15" s="165"/>
      <c r="G15" s="165"/>
      <c r="H15" s="56"/>
      <c r="I15" s="63"/>
    </row>
    <row r="16" spans="1:9">
      <c r="A16" s="173">
        <v>41677</v>
      </c>
      <c r="B16" s="173">
        <v>41698</v>
      </c>
      <c r="C16" s="57"/>
      <c r="D16" s="57"/>
      <c r="E16" s="94">
        <f t="shared" ref="E16:E22" si="0">1040943.2+21749</f>
        <v>1062692.2</v>
      </c>
      <c r="F16" s="95">
        <f t="shared" ref="F16:F22" si="1">1040943.2*16%</f>
        <v>166550.91199999998</v>
      </c>
      <c r="G16" s="64">
        <f t="shared" ref="G16:G21" si="2">+E16+F16</f>
        <v>1229243.112</v>
      </c>
      <c r="H16" s="53"/>
      <c r="I16" s="65"/>
    </row>
    <row r="17" spans="1:9">
      <c r="A17" s="173">
        <v>41699</v>
      </c>
      <c r="B17" s="173">
        <v>41729</v>
      </c>
      <c r="C17" s="57"/>
      <c r="D17" s="57"/>
      <c r="E17" s="94">
        <f t="shared" si="0"/>
        <v>1062692.2</v>
      </c>
      <c r="F17" s="95">
        <f t="shared" si="1"/>
        <v>166550.91199999998</v>
      </c>
      <c r="G17" s="64">
        <f t="shared" si="2"/>
        <v>1229243.112</v>
      </c>
      <c r="H17" s="53"/>
      <c r="I17" s="65"/>
    </row>
    <row r="18" spans="1:9">
      <c r="A18" s="173">
        <v>41730</v>
      </c>
      <c r="B18" s="173">
        <v>41759</v>
      </c>
      <c r="C18" s="57"/>
      <c r="D18" s="57"/>
      <c r="E18" s="94">
        <f t="shared" si="0"/>
        <v>1062692.2</v>
      </c>
      <c r="F18" s="95">
        <f t="shared" si="1"/>
        <v>166550.91199999998</v>
      </c>
      <c r="G18" s="64">
        <f t="shared" si="2"/>
        <v>1229243.112</v>
      </c>
      <c r="H18" s="53"/>
      <c r="I18" s="65"/>
    </row>
    <row r="19" spans="1:9">
      <c r="A19" s="173">
        <v>41760</v>
      </c>
      <c r="B19" s="173">
        <v>41790</v>
      </c>
      <c r="C19" s="57"/>
      <c r="D19" s="57"/>
      <c r="E19" s="94">
        <f t="shared" si="0"/>
        <v>1062692.2</v>
      </c>
      <c r="F19" s="95">
        <f t="shared" si="1"/>
        <v>166550.91199999998</v>
      </c>
      <c r="G19" s="64">
        <f t="shared" si="2"/>
        <v>1229243.112</v>
      </c>
      <c r="H19" s="53"/>
      <c r="I19" s="65"/>
    </row>
    <row r="20" spans="1:9">
      <c r="A20" s="173">
        <v>41791</v>
      </c>
      <c r="B20" s="173">
        <v>41820</v>
      </c>
      <c r="C20" s="57"/>
      <c r="D20" s="57"/>
      <c r="E20" s="94">
        <f t="shared" si="0"/>
        <v>1062692.2</v>
      </c>
      <c r="F20" s="95">
        <f t="shared" si="1"/>
        <v>166550.91199999998</v>
      </c>
      <c r="G20" s="64">
        <f t="shared" si="2"/>
        <v>1229243.112</v>
      </c>
      <c r="H20" s="53"/>
      <c r="I20" s="65"/>
    </row>
    <row r="21" spans="1:9">
      <c r="A21" s="173">
        <v>41821</v>
      </c>
      <c r="B21" s="173">
        <v>41851</v>
      </c>
      <c r="C21" s="57"/>
      <c r="D21" s="57"/>
      <c r="E21" s="94">
        <f t="shared" si="0"/>
        <v>1062692.2</v>
      </c>
      <c r="F21" s="95">
        <f t="shared" si="1"/>
        <v>166550.91199999998</v>
      </c>
      <c r="G21" s="64">
        <f t="shared" si="2"/>
        <v>1229243.112</v>
      </c>
      <c r="H21" s="53"/>
      <c r="I21" s="65"/>
    </row>
    <row r="22" spans="1:9">
      <c r="A22" s="173">
        <v>41852</v>
      </c>
      <c r="B22" s="173">
        <v>41882</v>
      </c>
      <c r="C22" s="57"/>
      <c r="D22" s="57"/>
      <c r="E22" s="94">
        <f t="shared" si="0"/>
        <v>1062692.2</v>
      </c>
      <c r="F22" s="95">
        <f t="shared" si="1"/>
        <v>166550.91199999998</v>
      </c>
      <c r="G22" s="64">
        <f t="shared" ref="G22:G27" si="3">+E22+F22</f>
        <v>1229243.112</v>
      </c>
      <c r="H22" s="53"/>
      <c r="I22" s="65"/>
    </row>
    <row r="23" spans="1:9">
      <c r="A23" s="173">
        <v>41883</v>
      </c>
      <c r="B23" s="173">
        <v>41883</v>
      </c>
      <c r="C23" s="96">
        <v>851575.40488350007</v>
      </c>
      <c r="D23" s="96"/>
      <c r="E23" s="96">
        <f t="shared" ref="E23:E29" si="4">+C23+21749</f>
        <v>873324.40488350007</v>
      </c>
      <c r="F23" s="97">
        <f t="shared" ref="F23:F28" si="5">C23*16%</f>
        <v>136252.06478136001</v>
      </c>
      <c r="G23" s="98">
        <f t="shared" si="3"/>
        <v>1009576.4696648601</v>
      </c>
      <c r="H23" s="53"/>
      <c r="I23" s="65"/>
    </row>
    <row r="24" spans="1:9">
      <c r="A24" s="173">
        <v>41884</v>
      </c>
      <c r="B24" s="173">
        <v>41886</v>
      </c>
      <c r="C24" s="96">
        <v>867881.46213120013</v>
      </c>
      <c r="D24" s="96"/>
      <c r="E24" s="96">
        <f t="shared" si="4"/>
        <v>889630.46213120013</v>
      </c>
      <c r="F24" s="97">
        <f t="shared" si="5"/>
        <v>138861.03394099203</v>
      </c>
      <c r="G24" s="98">
        <f t="shared" si="3"/>
        <v>1028491.4960721922</v>
      </c>
      <c r="H24" s="53"/>
      <c r="I24" s="65"/>
    </row>
    <row r="25" spans="1:9">
      <c r="A25" s="173">
        <v>41887</v>
      </c>
      <c r="B25" s="173">
        <v>41890</v>
      </c>
      <c r="C25" s="96">
        <v>862951.87479600008</v>
      </c>
      <c r="D25" s="96"/>
      <c r="E25" s="96">
        <f t="shared" si="4"/>
        <v>884700.87479600008</v>
      </c>
      <c r="F25" s="97">
        <f t="shared" si="5"/>
        <v>138072.29996736001</v>
      </c>
      <c r="G25" s="98">
        <f t="shared" si="3"/>
        <v>1022773.1747633601</v>
      </c>
      <c r="H25" s="53"/>
      <c r="I25" s="65"/>
    </row>
    <row r="26" spans="1:9">
      <c r="A26" s="173">
        <v>41891</v>
      </c>
      <c r="B26" s="173">
        <v>41893</v>
      </c>
      <c r="C26" s="96">
        <v>860311.82843100012</v>
      </c>
      <c r="D26" s="96"/>
      <c r="E26" s="96">
        <f t="shared" si="4"/>
        <v>882060.82843100012</v>
      </c>
      <c r="F26" s="97">
        <f t="shared" si="5"/>
        <v>137649.89254896002</v>
      </c>
      <c r="G26" s="98">
        <f t="shared" si="3"/>
        <v>1019710.7209799602</v>
      </c>
      <c r="H26" s="53"/>
      <c r="I26" s="65"/>
    </row>
    <row r="27" spans="1:9">
      <c r="A27" s="173">
        <v>41894</v>
      </c>
      <c r="B27" s="173">
        <v>41897</v>
      </c>
      <c r="C27" s="96">
        <v>835290.80173439987</v>
      </c>
      <c r="D27" s="96"/>
      <c r="E27" s="96">
        <f t="shared" si="4"/>
        <v>857039.80173439987</v>
      </c>
      <c r="F27" s="97">
        <f t="shared" si="5"/>
        <v>133646.52827750397</v>
      </c>
      <c r="G27" s="98">
        <f t="shared" si="3"/>
        <v>990686.33001190377</v>
      </c>
      <c r="H27" s="53"/>
      <c r="I27" s="65"/>
    </row>
    <row r="28" spans="1:9">
      <c r="A28" s="173">
        <v>41898</v>
      </c>
      <c r="B28" s="173">
        <v>41900</v>
      </c>
      <c r="C28" s="96">
        <v>832072.69064699998</v>
      </c>
      <c r="D28" s="96"/>
      <c r="E28" s="96">
        <f t="shared" si="4"/>
        <v>853821.69064699998</v>
      </c>
      <c r="F28" s="97">
        <f t="shared" si="5"/>
        <v>133131.63050351999</v>
      </c>
      <c r="G28" s="98">
        <f t="shared" ref="G28:G33" si="6">+E28+F28</f>
        <v>986953.32115052</v>
      </c>
      <c r="H28" s="53"/>
      <c r="I28" s="65"/>
    </row>
    <row r="29" spans="1:9">
      <c r="A29" s="173">
        <v>41901</v>
      </c>
      <c r="B29" s="173">
        <v>41904</v>
      </c>
      <c r="C29" s="96">
        <v>844705.83225600002</v>
      </c>
      <c r="D29" s="96"/>
      <c r="E29" s="96">
        <f t="shared" si="4"/>
        <v>866454.83225600002</v>
      </c>
      <c r="F29" s="97">
        <f>C29*16%</f>
        <v>135152.93316096</v>
      </c>
      <c r="G29" s="98">
        <f t="shared" si="6"/>
        <v>1001607.76541696</v>
      </c>
      <c r="H29" s="53"/>
      <c r="I29" s="65"/>
    </row>
    <row r="30" spans="1:9">
      <c r="A30" s="173">
        <v>41905</v>
      </c>
      <c r="B30" s="173">
        <v>41907</v>
      </c>
      <c r="C30" s="96">
        <v>843326.11760760017</v>
      </c>
      <c r="D30" s="96"/>
      <c r="E30" s="96">
        <f>+C30+21749</f>
        <v>865075.11760760017</v>
      </c>
      <c r="F30" s="97">
        <f>C30*16%</f>
        <v>134932.17881721602</v>
      </c>
      <c r="G30" s="98">
        <f t="shared" si="6"/>
        <v>1000007.2964248161</v>
      </c>
      <c r="H30" s="53"/>
      <c r="I30" s="65"/>
    </row>
    <row r="31" spans="1:9">
      <c r="A31" s="173">
        <v>41908</v>
      </c>
      <c r="B31" s="173">
        <v>41911</v>
      </c>
      <c r="C31" s="96">
        <v>847379.22238530021</v>
      </c>
      <c r="D31" s="96"/>
      <c r="E31" s="96">
        <f>+C31+21749</f>
        <v>869128.22238530021</v>
      </c>
      <c r="F31" s="97">
        <f>C31*16%</f>
        <v>135580.67558164804</v>
      </c>
      <c r="G31" s="98">
        <f t="shared" si="6"/>
        <v>1004708.8979669482</v>
      </c>
      <c r="H31" s="53"/>
      <c r="I31" s="65"/>
    </row>
    <row r="32" spans="1:9">
      <c r="A32" s="173">
        <v>41912</v>
      </c>
      <c r="B32" s="173">
        <v>41912</v>
      </c>
      <c r="C32" s="96">
        <v>852034.86730559997</v>
      </c>
      <c r="D32" s="96"/>
      <c r="E32" s="96">
        <f>+C32+21749</f>
        <v>873783.86730559997</v>
      </c>
      <c r="F32" s="97">
        <f>C32*16%</f>
        <v>136325.578768896</v>
      </c>
      <c r="G32" s="98">
        <f t="shared" si="6"/>
        <v>1010109.446074496</v>
      </c>
      <c r="H32" s="53"/>
      <c r="I32" s="65"/>
    </row>
    <row r="33" spans="1:9">
      <c r="A33" s="173">
        <v>41913</v>
      </c>
      <c r="B33" s="173">
        <v>41914</v>
      </c>
      <c r="C33" s="96"/>
      <c r="D33" s="96"/>
      <c r="E33" s="96">
        <v>808411.08094559994</v>
      </c>
      <c r="F33" s="97">
        <f t="shared" ref="F33:F39" si="7">E33*16%</f>
        <v>129345.77295129599</v>
      </c>
      <c r="G33" s="98">
        <f t="shared" si="6"/>
        <v>937756.85389689589</v>
      </c>
      <c r="H33" s="53"/>
      <c r="I33" s="65"/>
    </row>
    <row r="34" spans="1:9">
      <c r="A34" s="173">
        <v>41915</v>
      </c>
      <c r="B34" s="173">
        <v>41918</v>
      </c>
      <c r="C34" s="96"/>
      <c r="D34" s="96"/>
      <c r="E34" s="96">
        <v>769254.02730000007</v>
      </c>
      <c r="F34" s="97">
        <f t="shared" si="7"/>
        <v>123080.64436800001</v>
      </c>
      <c r="G34" s="98">
        <f t="shared" ref="G34:G39" si="8">+E34+F34</f>
        <v>892334.67166800005</v>
      </c>
      <c r="H34" s="53"/>
      <c r="I34" s="65"/>
    </row>
    <row r="35" spans="1:9">
      <c r="A35" s="173">
        <v>41919</v>
      </c>
      <c r="B35" s="173">
        <v>41921</v>
      </c>
      <c r="C35" s="96"/>
      <c r="D35" s="96"/>
      <c r="E35" s="96">
        <v>745233.4875546</v>
      </c>
      <c r="F35" s="97">
        <f t="shared" si="7"/>
        <v>119237.358008736</v>
      </c>
      <c r="G35" s="98">
        <f t="shared" si="8"/>
        <v>864470.84556333604</v>
      </c>
      <c r="H35" s="53"/>
      <c r="I35" s="65"/>
    </row>
    <row r="36" spans="1:9">
      <c r="A36" s="173">
        <v>41922</v>
      </c>
      <c r="B36" s="173">
        <v>41926</v>
      </c>
      <c r="C36" s="96"/>
      <c r="D36" s="96"/>
      <c r="E36" s="96">
        <v>713331.2342970001</v>
      </c>
      <c r="F36" s="97">
        <f t="shared" si="7"/>
        <v>114132.99748752001</v>
      </c>
      <c r="G36" s="98">
        <f t="shared" si="8"/>
        <v>827464.23178452009</v>
      </c>
      <c r="H36" s="53"/>
      <c r="I36" s="65"/>
    </row>
    <row r="37" spans="1:9">
      <c r="A37" s="173">
        <v>41927</v>
      </c>
      <c r="B37" s="173">
        <v>41928</v>
      </c>
      <c r="C37" s="96"/>
      <c r="D37" s="96"/>
      <c r="E37" s="96">
        <v>684749.51344800007</v>
      </c>
      <c r="F37" s="97">
        <f t="shared" si="7"/>
        <v>109559.92215168002</v>
      </c>
      <c r="G37" s="98">
        <f t="shared" si="8"/>
        <v>794309.43559968006</v>
      </c>
      <c r="H37" s="53"/>
      <c r="I37" s="65"/>
    </row>
    <row r="38" spans="1:9">
      <c r="A38" s="173">
        <v>41929</v>
      </c>
      <c r="B38" s="173">
        <v>41932</v>
      </c>
      <c r="C38" s="96"/>
      <c r="D38" s="96"/>
      <c r="E38" s="96">
        <v>613449.91520999989</v>
      </c>
      <c r="F38" s="97">
        <f t="shared" si="7"/>
        <v>98151.986433599988</v>
      </c>
      <c r="G38" s="98">
        <f t="shared" si="8"/>
        <v>711601.90164359985</v>
      </c>
      <c r="H38" s="53"/>
      <c r="I38" s="65"/>
    </row>
    <row r="39" spans="1:9">
      <c r="A39" s="173">
        <v>41933</v>
      </c>
      <c r="B39" s="173">
        <v>41935</v>
      </c>
      <c r="C39" s="96"/>
      <c r="D39" s="96"/>
      <c r="E39" s="96">
        <v>654137.35464000003</v>
      </c>
      <c r="F39" s="97">
        <f t="shared" si="7"/>
        <v>104661.9767424</v>
      </c>
      <c r="G39" s="98">
        <f t="shared" si="8"/>
        <v>758799.33138240001</v>
      </c>
      <c r="H39" s="53"/>
      <c r="I39" s="65"/>
    </row>
    <row r="40" spans="1:9">
      <c r="A40" s="173">
        <v>41936</v>
      </c>
      <c r="B40" s="173">
        <v>41939</v>
      </c>
      <c r="C40" s="96"/>
      <c r="D40" s="96"/>
      <c r="E40" s="96">
        <v>618773.19259800017</v>
      </c>
      <c r="F40" s="97">
        <f t="shared" ref="F40:F46" si="9">E40*16%</f>
        <v>99003.710815680024</v>
      </c>
      <c r="G40" s="98">
        <f t="shared" ref="G40:G45" si="10">+E40+F40</f>
        <v>717776.90341368015</v>
      </c>
      <c r="H40" s="53"/>
      <c r="I40" s="65"/>
    </row>
    <row r="41" spans="1:9">
      <c r="A41" s="173">
        <v>41940</v>
      </c>
      <c r="B41" s="173">
        <v>41942</v>
      </c>
      <c r="C41" s="96"/>
      <c r="D41" s="96"/>
      <c r="E41" s="96">
        <v>627871.32313949999</v>
      </c>
      <c r="F41" s="97">
        <f t="shared" si="9"/>
        <v>100459.41170231999</v>
      </c>
      <c r="G41" s="98">
        <f t="shared" si="10"/>
        <v>728330.73484181997</v>
      </c>
      <c r="H41" s="53"/>
      <c r="I41" s="65"/>
    </row>
    <row r="42" spans="1:9">
      <c r="A42" s="173">
        <v>41943</v>
      </c>
      <c r="B42" s="173">
        <v>41947</v>
      </c>
      <c r="C42" s="96"/>
      <c r="D42" s="96"/>
      <c r="E42" s="96">
        <v>648789.59380949999</v>
      </c>
      <c r="F42" s="97">
        <f t="shared" si="9"/>
        <v>103806.33500952</v>
      </c>
      <c r="G42" s="98">
        <f t="shared" si="10"/>
        <v>752595.92881902005</v>
      </c>
      <c r="H42" s="53"/>
      <c r="I42" s="65"/>
    </row>
    <row r="43" spans="1:9">
      <c r="A43" s="173">
        <v>41948</v>
      </c>
      <c r="B43" s="173">
        <v>41949</v>
      </c>
      <c r="C43" s="96"/>
      <c r="D43" s="96"/>
      <c r="E43" s="96">
        <v>607628.44195200002</v>
      </c>
      <c r="F43" s="97">
        <f t="shared" si="9"/>
        <v>97220.550712320008</v>
      </c>
      <c r="G43" s="98">
        <f t="shared" si="10"/>
        <v>704848.99266432005</v>
      </c>
      <c r="H43" s="53"/>
      <c r="I43" s="65"/>
    </row>
    <row r="44" spans="1:9">
      <c r="A44" s="173">
        <v>41950</v>
      </c>
      <c r="B44" s="173">
        <v>41953</v>
      </c>
      <c r="C44" s="96"/>
      <c r="D44" s="96"/>
      <c r="E44" s="96">
        <v>597313.03844099992</v>
      </c>
      <c r="F44" s="97">
        <f t="shared" si="9"/>
        <v>95570.08615055999</v>
      </c>
      <c r="G44" s="98">
        <f t="shared" si="10"/>
        <v>692883.12459155987</v>
      </c>
      <c r="H44" s="53"/>
      <c r="I44" s="65"/>
    </row>
    <row r="45" spans="1:9">
      <c r="A45" s="173">
        <v>41954</v>
      </c>
      <c r="B45" s="173">
        <v>41956</v>
      </c>
      <c r="C45" s="96"/>
      <c r="D45" s="96"/>
      <c r="E45" s="96">
        <v>607629.2315004</v>
      </c>
      <c r="F45" s="97">
        <f t="shared" si="9"/>
        <v>97220.677040063994</v>
      </c>
      <c r="G45" s="98">
        <f t="shared" si="10"/>
        <v>704849.90854046401</v>
      </c>
      <c r="H45" s="53"/>
      <c r="I45" s="65"/>
    </row>
    <row r="46" spans="1:9" ht="15.75" customHeight="1">
      <c r="A46" s="173">
        <v>41957</v>
      </c>
      <c r="B46" s="173">
        <v>41961</v>
      </c>
      <c r="C46" s="96"/>
      <c r="D46" s="96"/>
      <c r="E46" s="96">
        <v>574943.58467999997</v>
      </c>
      <c r="F46" s="97">
        <f t="shared" si="9"/>
        <v>91990.973548800001</v>
      </c>
      <c r="G46" s="98">
        <f t="shared" ref="G46:G51" si="11">+E46+F46</f>
        <v>666934.55822879996</v>
      </c>
      <c r="H46" s="53"/>
      <c r="I46" s="65"/>
    </row>
    <row r="47" spans="1:9">
      <c r="A47" s="173">
        <v>41962</v>
      </c>
      <c r="B47" s="173">
        <v>41963</v>
      </c>
      <c r="C47" s="96"/>
      <c r="D47" s="96"/>
      <c r="E47" s="96">
        <v>560990.53522979992</v>
      </c>
      <c r="F47" s="97">
        <f t="shared" ref="F47:F53" si="12">E47*16%</f>
        <v>89758.485636767989</v>
      </c>
      <c r="G47" s="98">
        <f t="shared" si="11"/>
        <v>650749.02086656797</v>
      </c>
      <c r="H47" s="53"/>
      <c r="I47" s="65"/>
    </row>
    <row r="48" spans="1:9">
      <c r="A48" s="173">
        <v>41963</v>
      </c>
      <c r="B48" s="173">
        <v>41967</v>
      </c>
      <c r="C48" s="96"/>
      <c r="D48" s="96"/>
      <c r="E48" s="96">
        <v>549831.20950519992</v>
      </c>
      <c r="F48" s="97">
        <f t="shared" si="12"/>
        <v>87972.993520831995</v>
      </c>
      <c r="G48" s="98">
        <f t="shared" si="11"/>
        <v>637804.20302603196</v>
      </c>
      <c r="H48" s="53"/>
      <c r="I48" s="65"/>
    </row>
    <row r="49" spans="1:9">
      <c r="A49" s="173">
        <v>41968</v>
      </c>
      <c r="B49" s="173">
        <v>41970</v>
      </c>
      <c r="C49" s="96"/>
      <c r="D49" s="96"/>
      <c r="E49" s="96">
        <v>584323.768729</v>
      </c>
      <c r="F49" s="97">
        <f t="shared" si="12"/>
        <v>93491.802996640006</v>
      </c>
      <c r="G49" s="98">
        <f t="shared" si="11"/>
        <v>677815.57172563998</v>
      </c>
      <c r="H49" s="53"/>
      <c r="I49" s="65"/>
    </row>
    <row r="50" spans="1:9">
      <c r="A50" s="173">
        <v>41971</v>
      </c>
      <c r="B50" s="173">
        <v>41974</v>
      </c>
      <c r="C50" s="96"/>
      <c r="D50" s="96"/>
      <c r="E50" s="96">
        <v>556885.12696299993</v>
      </c>
      <c r="F50" s="97">
        <f t="shared" si="12"/>
        <v>89101.620314079992</v>
      </c>
      <c r="G50" s="98">
        <f t="shared" si="11"/>
        <v>645986.74727707996</v>
      </c>
      <c r="H50" s="53"/>
      <c r="I50" s="65"/>
    </row>
    <row r="51" spans="1:9">
      <c r="A51" s="173">
        <v>41975</v>
      </c>
      <c r="B51" s="173">
        <v>41977</v>
      </c>
      <c r="C51" s="96"/>
      <c r="D51" s="96"/>
      <c r="E51" s="96">
        <v>556885.12696299993</v>
      </c>
      <c r="F51" s="97">
        <f t="shared" si="12"/>
        <v>89101.620314079992</v>
      </c>
      <c r="G51" s="98">
        <f t="shared" si="11"/>
        <v>645986.74727707996</v>
      </c>
      <c r="H51" s="53"/>
      <c r="I51" s="65"/>
    </row>
    <row r="52" spans="1:9">
      <c r="A52" s="173">
        <v>41978</v>
      </c>
      <c r="B52" s="173">
        <v>41982</v>
      </c>
      <c r="C52" s="96"/>
      <c r="D52" s="96"/>
      <c r="E52" s="96">
        <v>505835.35846200003</v>
      </c>
      <c r="F52" s="97">
        <f t="shared" si="12"/>
        <v>80933.657353920004</v>
      </c>
      <c r="G52" s="98">
        <f t="shared" ref="G52:G57" si="13">+E52+F52</f>
        <v>586769.01581592008</v>
      </c>
      <c r="H52" s="53"/>
      <c r="I52" s="65"/>
    </row>
    <row r="53" spans="1:9">
      <c r="A53" s="173">
        <v>41983</v>
      </c>
      <c r="B53" s="173">
        <v>41984</v>
      </c>
      <c r="C53" s="96"/>
      <c r="D53" s="96"/>
      <c r="E53" s="96">
        <v>461636.29446479998</v>
      </c>
      <c r="F53" s="97">
        <f t="shared" si="12"/>
        <v>73861.807114367999</v>
      </c>
      <c r="G53" s="98">
        <f t="shared" si="13"/>
        <v>535498.101579168</v>
      </c>
      <c r="H53" s="53"/>
      <c r="I53" s="65"/>
    </row>
    <row r="54" spans="1:9">
      <c r="A54" s="173">
        <v>41985</v>
      </c>
      <c r="B54" s="173">
        <v>41988</v>
      </c>
      <c r="C54" s="96"/>
      <c r="D54" s="96"/>
      <c r="E54" s="96">
        <v>435841.2206356001</v>
      </c>
      <c r="F54" s="97">
        <f t="shared" ref="F54:F59" si="14">E54*16%</f>
        <v>69734.595301696012</v>
      </c>
      <c r="G54" s="98">
        <f t="shared" si="13"/>
        <v>505575.81593729614</v>
      </c>
      <c r="H54" s="53"/>
      <c r="I54" s="65"/>
    </row>
    <row r="55" spans="1:9">
      <c r="A55" s="173">
        <v>41989</v>
      </c>
      <c r="B55" s="173">
        <v>41991</v>
      </c>
      <c r="C55" s="96"/>
      <c r="D55" s="96"/>
      <c r="E55" s="96">
        <v>403515.71167600004</v>
      </c>
      <c r="F55" s="97">
        <f t="shared" si="14"/>
        <v>64562.513868160007</v>
      </c>
      <c r="G55" s="98">
        <f t="shared" si="13"/>
        <v>468078.22554416006</v>
      </c>
      <c r="H55" s="53"/>
      <c r="I55" s="65"/>
    </row>
    <row r="56" spans="1:9">
      <c r="A56" s="173">
        <v>41992</v>
      </c>
      <c r="B56" s="173">
        <v>41995</v>
      </c>
      <c r="C56" s="96"/>
      <c r="D56" s="96"/>
      <c r="E56" s="96">
        <v>382977.36460199999</v>
      </c>
      <c r="F56" s="97">
        <f t="shared" si="14"/>
        <v>61276.378336319998</v>
      </c>
      <c r="G56" s="98">
        <f t="shared" si="13"/>
        <v>444253.74293831998</v>
      </c>
      <c r="H56" s="53"/>
      <c r="I56" s="65"/>
    </row>
    <row r="57" spans="1:9">
      <c r="A57" s="173">
        <v>41996</v>
      </c>
      <c r="B57" s="173">
        <v>41999</v>
      </c>
      <c r="C57" s="96"/>
      <c r="D57" s="96"/>
      <c r="E57" s="96">
        <v>384584.00169039995</v>
      </c>
      <c r="F57" s="97">
        <f t="shared" si="14"/>
        <v>61533.440270463994</v>
      </c>
      <c r="G57" s="98">
        <f t="shared" si="13"/>
        <v>446117.44196086394</v>
      </c>
      <c r="H57" s="53"/>
      <c r="I57" s="65"/>
    </row>
    <row r="58" spans="1:9">
      <c r="A58" s="173">
        <v>42000</v>
      </c>
      <c r="B58" s="173">
        <v>42002</v>
      </c>
      <c r="C58" s="96"/>
      <c r="D58" s="96"/>
      <c r="E58" s="96">
        <v>371361.71882359998</v>
      </c>
      <c r="F58" s="97">
        <f t="shared" si="14"/>
        <v>59417.875011775999</v>
      </c>
      <c r="G58" s="98">
        <f t="shared" ref="G58:G63" si="15">+E58+F58</f>
        <v>430779.59383537597</v>
      </c>
      <c r="H58" s="53"/>
      <c r="I58" s="65"/>
    </row>
    <row r="59" spans="1:9">
      <c r="A59" s="173">
        <v>42003</v>
      </c>
      <c r="B59" s="173">
        <v>42006</v>
      </c>
      <c r="C59" s="96"/>
      <c r="D59" s="96"/>
      <c r="E59" s="96">
        <v>371361.71882359998</v>
      </c>
      <c r="F59" s="97">
        <f t="shared" si="14"/>
        <v>59417.875011775999</v>
      </c>
      <c r="G59" s="98">
        <f t="shared" si="15"/>
        <v>430779.59383537597</v>
      </c>
      <c r="H59" s="53"/>
      <c r="I59" s="65"/>
    </row>
    <row r="60" spans="1:9">
      <c r="A60" s="173">
        <v>42007</v>
      </c>
      <c r="B60" s="173">
        <v>42009</v>
      </c>
      <c r="C60" s="96"/>
      <c r="D60" s="96"/>
      <c r="E60" s="96">
        <v>339362.98652480001</v>
      </c>
      <c r="F60" s="97">
        <f t="shared" ref="F60:F66" si="16">E60*16%</f>
        <v>54298.077843968</v>
      </c>
      <c r="G60" s="98">
        <f t="shared" si="15"/>
        <v>393661.06436876801</v>
      </c>
      <c r="H60" s="53"/>
      <c r="I60" s="65"/>
    </row>
    <row r="61" spans="1:9">
      <c r="A61" s="173">
        <v>42010</v>
      </c>
      <c r="B61" s="173">
        <v>42012</v>
      </c>
      <c r="C61" s="96"/>
      <c r="D61" s="96"/>
      <c r="E61" s="96">
        <v>327538.49222079996</v>
      </c>
      <c r="F61" s="97">
        <f t="shared" si="16"/>
        <v>52406.158755327997</v>
      </c>
      <c r="G61" s="98">
        <f t="shared" si="15"/>
        <v>379944.65097612794</v>
      </c>
      <c r="H61" s="53"/>
      <c r="I61" s="65"/>
    </row>
    <row r="62" spans="1:9">
      <c r="A62" s="173">
        <v>42013</v>
      </c>
      <c r="B62" s="173">
        <v>42017</v>
      </c>
      <c r="C62" s="96"/>
      <c r="D62" s="96"/>
      <c r="E62" s="96">
        <v>276471.72433499998</v>
      </c>
      <c r="F62" s="97">
        <f t="shared" si="16"/>
        <v>44235.4758936</v>
      </c>
      <c r="G62" s="98">
        <f t="shared" si="15"/>
        <v>320707.20022859995</v>
      </c>
      <c r="H62" s="53"/>
      <c r="I62" s="65"/>
    </row>
    <row r="63" spans="1:9">
      <c r="A63" s="173">
        <v>42018</v>
      </c>
      <c r="B63" s="173">
        <v>42019</v>
      </c>
      <c r="C63" s="96"/>
      <c r="D63" s="96"/>
      <c r="E63" s="96">
        <v>253387.45396249997</v>
      </c>
      <c r="F63" s="97">
        <f t="shared" si="16"/>
        <v>40541.992633999995</v>
      </c>
      <c r="G63" s="98">
        <f t="shared" si="15"/>
        <v>293929.4465965</v>
      </c>
      <c r="H63" s="53"/>
      <c r="I63" s="65"/>
    </row>
    <row r="64" spans="1:9">
      <c r="A64" s="173">
        <v>42020</v>
      </c>
      <c r="B64" s="173">
        <v>42023</v>
      </c>
      <c r="C64" s="96"/>
      <c r="D64" s="96"/>
      <c r="E64" s="96">
        <v>278669.81141999998</v>
      </c>
      <c r="F64" s="97">
        <f t="shared" si="16"/>
        <v>44587.169827199999</v>
      </c>
      <c r="G64" s="98">
        <f t="shared" ref="G64:G69" si="17">+E64+F64</f>
        <v>323256.98124719999</v>
      </c>
      <c r="H64" s="53"/>
      <c r="I64" s="65"/>
    </row>
    <row r="65" spans="1:9">
      <c r="A65" s="173">
        <v>42024</v>
      </c>
      <c r="B65" s="173">
        <v>42026</v>
      </c>
      <c r="C65" s="96"/>
      <c r="D65" s="96"/>
      <c r="E65" s="96">
        <v>269601.50035000005</v>
      </c>
      <c r="F65" s="97">
        <f t="shared" si="16"/>
        <v>43136.24005600001</v>
      </c>
      <c r="G65" s="98">
        <f t="shared" si="17"/>
        <v>312737.74040600006</v>
      </c>
      <c r="H65" s="53"/>
      <c r="I65" s="65"/>
    </row>
    <row r="66" spans="1:9">
      <c r="A66" s="173">
        <v>42027</v>
      </c>
      <c r="B66" s="173">
        <v>42030</v>
      </c>
      <c r="C66" s="96"/>
      <c r="D66" s="96"/>
      <c r="E66" s="96">
        <v>257505.77943999998</v>
      </c>
      <c r="F66" s="97">
        <f t="shared" si="16"/>
        <v>41200.924710399995</v>
      </c>
      <c r="G66" s="98">
        <f t="shared" si="17"/>
        <v>298706.70415040001</v>
      </c>
      <c r="H66" s="53"/>
      <c r="I66" s="65"/>
    </row>
    <row r="67" spans="1:9">
      <c r="A67" s="173">
        <v>42031</v>
      </c>
      <c r="B67" s="173">
        <v>42033</v>
      </c>
      <c r="C67" s="96"/>
      <c r="D67" s="96"/>
      <c r="E67" s="96">
        <v>266436.73875000002</v>
      </c>
      <c r="F67" s="97">
        <f t="shared" ref="F67:F73" si="18">E67*16%</f>
        <v>42629.878200000006</v>
      </c>
      <c r="G67" s="98">
        <f t="shared" si="17"/>
        <v>309066.61695000005</v>
      </c>
      <c r="H67" s="53"/>
      <c r="I67" s="65"/>
    </row>
    <row r="68" spans="1:9">
      <c r="A68" s="173">
        <v>42034</v>
      </c>
      <c r="B68" s="173">
        <v>42037</v>
      </c>
      <c r="C68" s="96"/>
      <c r="D68" s="96"/>
      <c r="E68" s="96">
        <v>272747.22133749997</v>
      </c>
      <c r="F68" s="97">
        <f t="shared" si="18"/>
        <v>43639.555413999995</v>
      </c>
      <c r="G68" s="98">
        <f t="shared" si="17"/>
        <v>316386.77675149997</v>
      </c>
      <c r="H68" s="53"/>
      <c r="I68" s="65"/>
    </row>
    <row r="69" spans="1:9">
      <c r="A69" s="173">
        <v>42038</v>
      </c>
      <c r="B69" s="173">
        <v>42040</v>
      </c>
      <c r="C69" s="96"/>
      <c r="D69" s="96"/>
      <c r="E69" s="96">
        <v>318870.32</v>
      </c>
      <c r="F69" s="97">
        <f t="shared" si="18"/>
        <v>51019.251199999999</v>
      </c>
      <c r="G69" s="98">
        <f t="shared" si="17"/>
        <v>369889.57120000001</v>
      </c>
      <c r="H69" s="53"/>
      <c r="I69" s="65"/>
    </row>
    <row r="70" spans="1:9">
      <c r="A70" s="173">
        <v>42041</v>
      </c>
      <c r="B70" s="173">
        <v>42044</v>
      </c>
      <c r="C70" s="96"/>
      <c r="D70" s="96"/>
      <c r="E70" s="96">
        <v>368796.9843999999</v>
      </c>
      <c r="F70" s="97">
        <f t="shared" si="18"/>
        <v>59007.517503999989</v>
      </c>
      <c r="G70" s="98">
        <f t="shared" ref="G70:G75" si="19">+E70+F70</f>
        <v>427804.50190399989</v>
      </c>
      <c r="H70" s="53"/>
      <c r="I70" s="65"/>
    </row>
    <row r="71" spans="1:9">
      <c r="A71" s="173">
        <v>42045</v>
      </c>
      <c r="B71" s="173">
        <v>42047</v>
      </c>
      <c r="C71" s="96"/>
      <c r="D71" s="96"/>
      <c r="E71" s="96">
        <v>421856.14428750001</v>
      </c>
      <c r="F71" s="97">
        <f t="shared" si="18"/>
        <v>67496.983086000007</v>
      </c>
      <c r="G71" s="98">
        <f t="shared" si="19"/>
        <v>489353.12737350003</v>
      </c>
      <c r="H71" s="53"/>
      <c r="I71" s="65"/>
    </row>
    <row r="72" spans="1:9">
      <c r="A72" s="173">
        <v>42048</v>
      </c>
      <c r="B72" s="173">
        <v>42051</v>
      </c>
      <c r="C72" s="96"/>
      <c r="D72" s="96"/>
      <c r="E72" s="96">
        <v>396202.14383750001</v>
      </c>
      <c r="F72" s="97">
        <f t="shared" si="18"/>
        <v>63392.343014000005</v>
      </c>
      <c r="G72" s="98">
        <f t="shared" si="19"/>
        <v>459594.4868515</v>
      </c>
      <c r="H72" s="53"/>
      <c r="I72" s="65"/>
    </row>
    <row r="73" spans="1:9">
      <c r="A73" s="173">
        <v>42052</v>
      </c>
      <c r="B73" s="173">
        <v>42054</v>
      </c>
      <c r="C73" s="96"/>
      <c r="D73" s="96"/>
      <c r="E73" s="96">
        <v>461989.39</v>
      </c>
      <c r="F73" s="97">
        <f t="shared" si="18"/>
        <v>73918.3024</v>
      </c>
      <c r="G73" s="98">
        <f t="shared" si="19"/>
        <v>535907.69240000006</v>
      </c>
      <c r="H73" s="53"/>
      <c r="I73" s="65"/>
    </row>
    <row r="74" spans="1:9">
      <c r="A74" s="173">
        <v>42055</v>
      </c>
      <c r="B74" s="173">
        <v>42058</v>
      </c>
      <c r="C74" s="96"/>
      <c r="D74" s="96"/>
      <c r="E74" s="96">
        <v>438679.89164999995</v>
      </c>
      <c r="F74" s="97">
        <f t="shared" ref="F74:F80" si="20">E74*16%</f>
        <v>70188.782663999998</v>
      </c>
      <c r="G74" s="98">
        <f t="shared" si="19"/>
        <v>508868.67431399995</v>
      </c>
      <c r="H74" s="53"/>
      <c r="I74" s="65"/>
    </row>
    <row r="75" spans="1:9">
      <c r="A75" s="173">
        <v>42059</v>
      </c>
      <c r="B75" s="173">
        <v>42061</v>
      </c>
      <c r="C75" s="96"/>
      <c r="D75" s="96"/>
      <c r="E75" s="96">
        <v>446322.39027999999</v>
      </c>
      <c r="F75" s="97">
        <f t="shared" si="20"/>
        <v>71411.582444800006</v>
      </c>
      <c r="G75" s="98">
        <f t="shared" si="19"/>
        <v>517733.9727248</v>
      </c>
      <c r="H75" s="53"/>
      <c r="I75" s="65"/>
    </row>
    <row r="76" spans="1:9">
      <c r="A76" s="173">
        <v>42062</v>
      </c>
      <c r="B76" s="173">
        <v>42065</v>
      </c>
      <c r="C76" s="96"/>
      <c r="D76" s="96"/>
      <c r="E76" s="96">
        <v>461535.77174250002</v>
      </c>
      <c r="F76" s="97">
        <f t="shared" si="20"/>
        <v>73845.723478800006</v>
      </c>
      <c r="G76" s="98">
        <f t="shared" ref="G76:G81" si="21">+E76+F76</f>
        <v>535381.49522130005</v>
      </c>
      <c r="H76" s="53"/>
      <c r="I76" s="65"/>
    </row>
    <row r="77" spans="1:9">
      <c r="A77" s="173">
        <v>42066</v>
      </c>
      <c r="B77" s="173">
        <v>42068</v>
      </c>
      <c r="C77" s="96"/>
      <c r="D77" s="96"/>
      <c r="E77" s="96">
        <v>469473.81390000001</v>
      </c>
      <c r="F77" s="97">
        <f t="shared" si="20"/>
        <v>75115.810224000001</v>
      </c>
      <c r="G77" s="98">
        <f t="shared" si="21"/>
        <v>544589.62412399997</v>
      </c>
      <c r="H77" s="53"/>
      <c r="I77" s="65"/>
    </row>
    <row r="78" spans="1:9">
      <c r="A78" s="173">
        <v>42069</v>
      </c>
      <c r="B78" s="173">
        <v>42072</v>
      </c>
      <c r="C78" s="96"/>
      <c r="D78" s="96"/>
      <c r="E78" s="96">
        <v>460121.11810398579</v>
      </c>
      <c r="F78" s="97">
        <f t="shared" si="20"/>
        <v>73619.378896637732</v>
      </c>
      <c r="G78" s="98">
        <f t="shared" si="21"/>
        <v>533740.49700062349</v>
      </c>
      <c r="H78" s="53"/>
      <c r="I78" s="65"/>
    </row>
    <row r="79" spans="1:9">
      <c r="A79" s="173">
        <v>42073</v>
      </c>
      <c r="B79" s="173">
        <v>42075</v>
      </c>
      <c r="C79" s="96"/>
      <c r="D79" s="96"/>
      <c r="E79" s="96">
        <v>438710.16734842508</v>
      </c>
      <c r="F79" s="97">
        <f t="shared" si="20"/>
        <v>70193.626775748009</v>
      </c>
      <c r="G79" s="98">
        <f t="shared" si="21"/>
        <v>508903.79412417312</v>
      </c>
      <c r="H79" s="53"/>
      <c r="I79" s="65"/>
    </row>
    <row r="80" spans="1:9">
      <c r="A80" s="173">
        <v>42076</v>
      </c>
      <c r="B80" s="173">
        <v>42079</v>
      </c>
      <c r="C80" s="96"/>
      <c r="D80" s="96"/>
      <c r="E80" s="96">
        <v>426634.14381859032</v>
      </c>
      <c r="F80" s="97">
        <f t="shared" si="20"/>
        <v>68261.463010974447</v>
      </c>
      <c r="G80" s="98">
        <f t="shared" si="21"/>
        <v>494895.60682956479</v>
      </c>
      <c r="H80" s="53"/>
      <c r="I80" s="65"/>
    </row>
    <row r="81" spans="1:9">
      <c r="A81" s="173">
        <f>+B80+1</f>
        <v>42080</v>
      </c>
      <c r="B81" s="173">
        <f>+A81+2</f>
        <v>42082</v>
      </c>
      <c r="C81" s="96"/>
      <c r="D81" s="96"/>
      <c r="E81" s="96">
        <v>383950.92683633533</v>
      </c>
      <c r="F81" s="97">
        <f t="shared" ref="F81:F86" si="22">E81*16%</f>
        <v>61432.148293813654</v>
      </c>
      <c r="G81" s="98">
        <f t="shared" si="21"/>
        <v>445383.07513014897</v>
      </c>
      <c r="H81" s="53"/>
      <c r="I81" s="65"/>
    </row>
    <row r="82" spans="1:9">
      <c r="A82" s="173">
        <v>42083</v>
      </c>
      <c r="B82" s="173">
        <v>42087</v>
      </c>
      <c r="C82" s="96"/>
      <c r="D82" s="96"/>
      <c r="E82" s="96">
        <v>413452.72675624996</v>
      </c>
      <c r="F82" s="97">
        <f t="shared" si="22"/>
        <v>66152.436281000002</v>
      </c>
      <c r="G82" s="98">
        <f t="shared" ref="G82:G89" si="23">+E82+F82</f>
        <v>479605.16303724993</v>
      </c>
      <c r="H82" s="53"/>
      <c r="I82" s="65"/>
    </row>
    <row r="83" spans="1:9">
      <c r="A83" s="173">
        <v>42088</v>
      </c>
      <c r="B83" s="173">
        <v>42089</v>
      </c>
      <c r="C83" s="96"/>
      <c r="D83" s="96"/>
      <c r="E83" s="96">
        <v>394604.07963313378</v>
      </c>
      <c r="F83" s="97">
        <f t="shared" si="22"/>
        <v>63136.652741301405</v>
      </c>
      <c r="G83" s="98">
        <f t="shared" si="23"/>
        <v>457740.73237443517</v>
      </c>
      <c r="H83" s="53"/>
      <c r="I83" s="65"/>
    </row>
    <row r="84" spans="1:9">
      <c r="A84" s="173">
        <v>42090</v>
      </c>
      <c r="B84" s="173">
        <v>42093</v>
      </c>
      <c r="C84" s="96"/>
      <c r="D84" s="96"/>
      <c r="E84" s="96">
        <v>397914.2334489309</v>
      </c>
      <c r="F84" s="97">
        <f t="shared" si="22"/>
        <v>63666.277351828947</v>
      </c>
      <c r="G84" s="98">
        <f t="shared" si="23"/>
        <v>461580.51080075983</v>
      </c>
      <c r="H84" s="53"/>
      <c r="I84" s="65"/>
    </row>
    <row r="85" spans="1:9">
      <c r="A85" s="173">
        <v>42094</v>
      </c>
      <c r="B85" s="173">
        <v>42095</v>
      </c>
      <c r="C85" s="96"/>
      <c r="D85" s="96"/>
      <c r="E85" s="96">
        <v>394999.01014954824</v>
      </c>
      <c r="F85" s="97">
        <f t="shared" si="22"/>
        <v>63199.841623927721</v>
      </c>
      <c r="G85" s="98">
        <f t="shared" si="23"/>
        <v>458198.85177347594</v>
      </c>
      <c r="H85" s="53"/>
      <c r="I85" s="65"/>
    </row>
    <row r="86" spans="1:9">
      <c r="A86" s="173">
        <v>42096</v>
      </c>
      <c r="B86" s="173">
        <v>42100</v>
      </c>
      <c r="C86" s="96"/>
      <c r="D86" s="96"/>
      <c r="E86" s="96">
        <v>385149.39675306599</v>
      </c>
      <c r="F86" s="97">
        <f t="shared" si="22"/>
        <v>61623.90348049056</v>
      </c>
      <c r="G86" s="98">
        <f t="shared" si="23"/>
        <v>446773.30023355654</v>
      </c>
      <c r="H86" s="53"/>
      <c r="I86" s="65"/>
    </row>
    <row r="87" spans="1:9">
      <c r="A87" s="173">
        <v>42101</v>
      </c>
      <c r="B87" s="173">
        <v>42103</v>
      </c>
      <c r="C87" s="96"/>
      <c r="D87" s="96"/>
      <c r="E87" s="96">
        <v>369133.19808684982</v>
      </c>
      <c r="F87" s="97">
        <f t="shared" ref="F87:F94" si="24">E87*16%</f>
        <v>59061.311693895972</v>
      </c>
      <c r="G87" s="98">
        <f t="shared" si="23"/>
        <v>428194.50978074578</v>
      </c>
      <c r="H87" s="53"/>
      <c r="I87" s="65"/>
    </row>
    <row r="88" spans="1:9">
      <c r="A88" s="173">
        <v>42104</v>
      </c>
      <c r="B88" s="173">
        <v>42107</v>
      </c>
      <c r="C88" s="96"/>
      <c r="D88" s="96"/>
      <c r="E88" s="96">
        <v>376633.2281108406</v>
      </c>
      <c r="F88" s="97">
        <f t="shared" si="24"/>
        <v>60261.3164977345</v>
      </c>
      <c r="G88" s="98">
        <f t="shared" si="23"/>
        <v>436894.54460857512</v>
      </c>
      <c r="H88" s="53"/>
      <c r="I88" s="65"/>
    </row>
    <row r="89" spans="1:9">
      <c r="A89" s="173">
        <v>42108</v>
      </c>
      <c r="B89" s="173">
        <v>42110</v>
      </c>
      <c r="C89" s="96"/>
      <c r="D89" s="96"/>
      <c r="E89" s="96">
        <v>408278.51942981855</v>
      </c>
      <c r="F89" s="97">
        <f t="shared" si="24"/>
        <v>65324.56310877097</v>
      </c>
      <c r="G89" s="98">
        <f t="shared" si="23"/>
        <v>473603.08253858954</v>
      </c>
      <c r="H89" s="53"/>
      <c r="I89" s="65"/>
    </row>
    <row r="90" spans="1:9">
      <c r="A90" s="173">
        <v>42111</v>
      </c>
      <c r="B90" s="173">
        <v>42114</v>
      </c>
      <c r="C90" s="96"/>
      <c r="D90" s="96"/>
      <c r="E90" s="96">
        <v>471328.00980190263</v>
      </c>
      <c r="F90" s="97">
        <f t="shared" si="24"/>
        <v>75412.481568304429</v>
      </c>
      <c r="G90" s="98">
        <f t="shared" ref="G90:G95" si="25">+E90+F90</f>
        <v>546740.49137020705</v>
      </c>
      <c r="H90" s="53"/>
      <c r="I90" s="65"/>
    </row>
    <row r="91" spans="1:9">
      <c r="A91" s="173">
        <v>42115</v>
      </c>
      <c r="B91" s="173">
        <v>42117</v>
      </c>
      <c r="C91" s="96"/>
      <c r="D91" s="96"/>
      <c r="E91" s="96">
        <v>467437.01416774886</v>
      </c>
      <c r="F91" s="97">
        <f t="shared" si="24"/>
        <v>74789.922266839814</v>
      </c>
      <c r="G91" s="98">
        <f t="shared" si="25"/>
        <v>542226.93643458863</v>
      </c>
      <c r="H91" s="53"/>
      <c r="I91" s="65"/>
    </row>
    <row r="92" spans="1:9">
      <c r="A92" s="173">
        <v>42118</v>
      </c>
      <c r="B92" s="173">
        <v>42121</v>
      </c>
      <c r="C92" s="96"/>
      <c r="D92" s="96"/>
      <c r="E92" s="96">
        <v>452096.5666263547</v>
      </c>
      <c r="F92" s="97">
        <f t="shared" si="24"/>
        <v>72335.450660216753</v>
      </c>
      <c r="G92" s="98">
        <f t="shared" si="25"/>
        <v>524432.01728657144</v>
      </c>
      <c r="H92" s="53"/>
      <c r="I92" s="65"/>
    </row>
    <row r="93" spans="1:9">
      <c r="A93" s="173">
        <v>42122</v>
      </c>
      <c r="B93" s="173">
        <v>42124</v>
      </c>
      <c r="C93" s="96"/>
      <c r="D93" s="96"/>
      <c r="E93" s="96">
        <v>483018.21802161256</v>
      </c>
      <c r="F93" s="97">
        <f t="shared" si="24"/>
        <v>77282.914883458012</v>
      </c>
      <c r="G93" s="98">
        <f t="shared" si="25"/>
        <v>560301.13290507055</v>
      </c>
      <c r="H93" s="53"/>
      <c r="I93" s="65"/>
    </row>
    <row r="94" spans="1:9">
      <c r="A94" s="173">
        <v>42125</v>
      </c>
      <c r="B94" s="173">
        <v>42128</v>
      </c>
      <c r="C94" s="96"/>
      <c r="D94" s="96"/>
      <c r="E94" s="96">
        <v>494419.03449822031</v>
      </c>
      <c r="F94" s="97">
        <f t="shared" si="24"/>
        <v>79107.045519715248</v>
      </c>
      <c r="G94" s="98">
        <f t="shared" si="25"/>
        <v>573526.0800179356</v>
      </c>
      <c r="H94" s="53"/>
      <c r="I94" s="65"/>
    </row>
    <row r="95" spans="1:9">
      <c r="A95" s="173">
        <v>42129</v>
      </c>
      <c r="B95" s="173">
        <v>42131</v>
      </c>
      <c r="C95" s="96"/>
      <c r="D95" s="96"/>
      <c r="E95" s="96">
        <v>513520.64218222722</v>
      </c>
      <c r="F95" s="97">
        <f t="shared" ref="F95:F101" si="26">E95*16%</f>
        <v>82163.302749156355</v>
      </c>
      <c r="G95" s="98">
        <f t="shared" si="25"/>
        <v>595683.94493138359</v>
      </c>
      <c r="H95" s="53"/>
      <c r="I95" s="65"/>
    </row>
    <row r="96" spans="1:9">
      <c r="A96" s="173">
        <v>42132</v>
      </c>
      <c r="B96" s="173">
        <v>42135</v>
      </c>
      <c r="C96" s="96"/>
      <c r="D96" s="96"/>
      <c r="E96" s="96">
        <v>541527.81505715288</v>
      </c>
      <c r="F96" s="97">
        <f t="shared" si="26"/>
        <v>86644.450409144469</v>
      </c>
      <c r="G96" s="98">
        <f t="shared" ref="G96:G101" si="27">+E96+F96</f>
        <v>628172.26546629739</v>
      </c>
      <c r="H96" s="53"/>
      <c r="I96" s="65"/>
    </row>
    <row r="97" spans="1:9">
      <c r="A97" s="173">
        <v>42136</v>
      </c>
      <c r="B97" s="173">
        <v>42138</v>
      </c>
      <c r="C97" s="96"/>
      <c r="D97" s="96"/>
      <c r="E97" s="96">
        <v>508735.51644817437</v>
      </c>
      <c r="F97" s="97">
        <f t="shared" si="26"/>
        <v>81397.682631707896</v>
      </c>
      <c r="G97" s="98">
        <f t="shared" si="27"/>
        <v>590133.19907988224</v>
      </c>
      <c r="H97" s="53"/>
      <c r="I97" s="65"/>
    </row>
    <row r="98" spans="1:9">
      <c r="A98" s="173">
        <v>42139</v>
      </c>
      <c r="B98" s="173">
        <v>42143</v>
      </c>
      <c r="C98" s="96"/>
      <c r="D98" s="96"/>
      <c r="E98" s="96">
        <v>527388.98020246276</v>
      </c>
      <c r="F98" s="97">
        <f t="shared" si="26"/>
        <v>84382.236832394046</v>
      </c>
      <c r="G98" s="98">
        <f t="shared" si="27"/>
        <v>611771.21703485679</v>
      </c>
      <c r="H98" s="53"/>
      <c r="I98" s="65"/>
    </row>
    <row r="99" spans="1:9">
      <c r="A99" s="173">
        <v>42144</v>
      </c>
      <c r="B99" s="173">
        <v>42145</v>
      </c>
      <c r="C99" s="96"/>
      <c r="D99" s="96"/>
      <c r="E99" s="96">
        <v>512128.92989215453</v>
      </c>
      <c r="F99" s="97">
        <f t="shared" si="26"/>
        <v>81940.628782744723</v>
      </c>
      <c r="G99" s="98">
        <f t="shared" si="27"/>
        <v>594069.55867489928</v>
      </c>
      <c r="H99" s="53"/>
      <c r="I99" s="65"/>
    </row>
    <row r="100" spans="1:9">
      <c r="A100" s="173">
        <v>42146</v>
      </c>
      <c r="B100" s="173">
        <v>42149</v>
      </c>
      <c r="C100" s="96"/>
      <c r="D100" s="96"/>
      <c r="E100" s="96">
        <v>499440.13291412464</v>
      </c>
      <c r="F100" s="97">
        <f t="shared" si="26"/>
        <v>79910.421266259946</v>
      </c>
      <c r="G100" s="98">
        <f t="shared" si="27"/>
        <v>579350.55418038461</v>
      </c>
      <c r="H100" s="53"/>
      <c r="I100" s="65"/>
    </row>
    <row r="101" spans="1:9">
      <c r="A101" s="173">
        <v>42150</v>
      </c>
      <c r="B101" s="173">
        <v>42152</v>
      </c>
      <c r="C101" s="96"/>
      <c r="D101" s="96"/>
      <c r="E101" s="96">
        <v>517318.6713580853</v>
      </c>
      <c r="F101" s="97">
        <f t="shared" si="26"/>
        <v>82770.987417293654</v>
      </c>
      <c r="G101" s="98">
        <f t="shared" si="27"/>
        <v>600089.65877537895</v>
      </c>
      <c r="H101" s="53"/>
      <c r="I101" s="65"/>
    </row>
    <row r="102" spans="1:9">
      <c r="A102" s="173">
        <v>42153</v>
      </c>
      <c r="B102" s="173">
        <v>42156</v>
      </c>
      <c r="C102" s="96"/>
      <c r="D102" s="96"/>
      <c r="E102" s="96">
        <v>496958.29567964305</v>
      </c>
      <c r="F102" s="97">
        <f t="shared" ref="F102:F108" si="28">E102*16%</f>
        <v>79513.327308742897</v>
      </c>
      <c r="G102" s="98">
        <f t="shared" ref="G102:G107" si="29">+E102+F102</f>
        <v>576471.62298838596</v>
      </c>
      <c r="H102" s="53"/>
      <c r="I102" s="65"/>
    </row>
    <row r="103" spans="1:9">
      <c r="A103" s="173">
        <v>42157</v>
      </c>
      <c r="B103" s="173">
        <v>42159</v>
      </c>
      <c r="C103" s="96"/>
      <c r="D103" s="96"/>
      <c r="E103" s="96">
        <v>545970.34860358899</v>
      </c>
      <c r="F103" s="97">
        <f t="shared" si="28"/>
        <v>87355.255776574239</v>
      </c>
      <c r="G103" s="98">
        <f t="shared" si="29"/>
        <v>633325.60438016325</v>
      </c>
      <c r="H103" s="53"/>
      <c r="I103" s="65"/>
    </row>
    <row r="104" spans="1:9">
      <c r="A104" s="173">
        <v>42160</v>
      </c>
      <c r="B104" s="173">
        <v>42164</v>
      </c>
      <c r="C104" s="96"/>
      <c r="D104" s="96"/>
      <c r="E104" s="96">
        <v>525788.59823767096</v>
      </c>
      <c r="F104" s="97">
        <f t="shared" si="28"/>
        <v>84126.175718027356</v>
      </c>
      <c r="G104" s="98">
        <f t="shared" si="29"/>
        <v>609914.77395569836</v>
      </c>
      <c r="H104" s="53"/>
      <c r="I104" s="65"/>
    </row>
    <row r="105" spans="1:9">
      <c r="A105" s="173">
        <v>42165</v>
      </c>
      <c r="B105" s="173">
        <v>42166</v>
      </c>
      <c r="C105" s="96"/>
      <c r="D105" s="96"/>
      <c r="E105" s="96">
        <v>524967.85172401799</v>
      </c>
      <c r="F105" s="97">
        <f t="shared" si="28"/>
        <v>83994.856275842874</v>
      </c>
      <c r="G105" s="98">
        <f t="shared" si="29"/>
        <v>608962.70799986087</v>
      </c>
      <c r="H105" s="53"/>
      <c r="I105" s="65"/>
    </row>
    <row r="106" spans="1:9">
      <c r="A106" s="173">
        <v>42167</v>
      </c>
      <c r="B106" s="173">
        <v>42171</v>
      </c>
      <c r="C106" s="96"/>
      <c r="D106" s="96"/>
      <c r="E106" s="96">
        <v>561822.22220909956</v>
      </c>
      <c r="F106" s="97">
        <f t="shared" si="28"/>
        <v>89891.555553455939</v>
      </c>
      <c r="G106" s="98">
        <f t="shared" si="29"/>
        <v>651713.77776255552</v>
      </c>
      <c r="H106" s="53"/>
      <c r="I106" s="65"/>
    </row>
    <row r="107" spans="1:9">
      <c r="A107" s="173">
        <v>42172</v>
      </c>
      <c r="B107" s="173">
        <v>42173</v>
      </c>
      <c r="C107" s="96"/>
      <c r="D107" s="96"/>
      <c r="E107" s="96">
        <v>524636.8449882979</v>
      </c>
      <c r="F107" s="97">
        <f t="shared" si="28"/>
        <v>83941.895198127662</v>
      </c>
      <c r="G107" s="98">
        <f t="shared" si="29"/>
        <v>608578.74018642562</v>
      </c>
      <c r="H107" s="53"/>
      <c r="I107" s="65"/>
    </row>
    <row r="108" spans="1:9">
      <c r="A108" s="173">
        <v>42174</v>
      </c>
      <c r="B108" s="173">
        <v>42177</v>
      </c>
      <c r="C108" s="96"/>
      <c r="D108" s="96"/>
      <c r="E108" s="96">
        <v>534558.10353568057</v>
      </c>
      <c r="F108" s="97">
        <f t="shared" si="28"/>
        <v>85529.296565708893</v>
      </c>
      <c r="G108" s="98">
        <f t="shared" ref="G108:G113" si="30">+E108+F108</f>
        <v>620087.4001013895</v>
      </c>
      <c r="H108" s="53"/>
      <c r="I108" s="65"/>
    </row>
    <row r="109" spans="1:9">
      <c r="A109" s="173">
        <v>42178</v>
      </c>
      <c r="B109" s="173">
        <v>42180</v>
      </c>
      <c r="C109" s="96"/>
      <c r="D109" s="96"/>
      <c r="E109" s="96">
        <v>527080.55089402897</v>
      </c>
      <c r="F109" s="97">
        <f t="shared" ref="F109:F115" si="31">E109*16%</f>
        <v>84332.888143044634</v>
      </c>
      <c r="G109" s="98">
        <f t="shared" si="30"/>
        <v>611413.43903707364</v>
      </c>
      <c r="H109" s="53"/>
      <c r="I109" s="65"/>
    </row>
    <row r="110" spans="1:9">
      <c r="A110" s="173">
        <v>42181</v>
      </c>
      <c r="B110" s="173">
        <v>42185</v>
      </c>
      <c r="C110" s="96"/>
      <c r="D110" s="96"/>
      <c r="E110" s="96">
        <v>531643.01733492909</v>
      </c>
      <c r="F110" s="97">
        <f t="shared" si="31"/>
        <v>85062.882773588659</v>
      </c>
      <c r="G110" s="98">
        <f t="shared" si="30"/>
        <v>616705.90010851773</v>
      </c>
      <c r="H110" s="53"/>
      <c r="I110" s="65"/>
    </row>
    <row r="111" spans="1:9">
      <c r="A111" s="173">
        <v>42186</v>
      </c>
      <c r="B111" s="173">
        <v>42187</v>
      </c>
      <c r="C111" s="96"/>
      <c r="D111" s="96"/>
      <c r="E111" s="96">
        <v>517414.03271949681</v>
      </c>
      <c r="F111" s="97">
        <f t="shared" si="31"/>
        <v>82786.245235119495</v>
      </c>
      <c r="G111" s="98">
        <f t="shared" si="30"/>
        <v>600200.27795461635</v>
      </c>
      <c r="H111" s="53"/>
      <c r="I111" s="65"/>
    </row>
    <row r="112" spans="1:9">
      <c r="A112" s="173">
        <v>42188</v>
      </c>
      <c r="B112" s="173">
        <v>42191</v>
      </c>
      <c r="C112" s="96"/>
      <c r="D112" s="96"/>
      <c r="E112" s="96">
        <v>521574.45063126594</v>
      </c>
      <c r="F112" s="97">
        <f t="shared" si="31"/>
        <v>83451.912101002556</v>
      </c>
      <c r="G112" s="98">
        <f t="shared" si="30"/>
        <v>605026.36273226852</v>
      </c>
      <c r="H112" s="53"/>
      <c r="I112" s="65"/>
    </row>
    <row r="113" spans="1:9">
      <c r="A113" s="173">
        <v>42192</v>
      </c>
      <c r="B113" s="173">
        <v>42194</v>
      </c>
      <c r="C113" s="96"/>
      <c r="D113" s="96"/>
      <c r="E113" s="96">
        <v>521865.05032447015</v>
      </c>
      <c r="F113" s="97">
        <f t="shared" si="31"/>
        <v>83498.408051915219</v>
      </c>
      <c r="G113" s="98">
        <f t="shared" si="30"/>
        <v>605363.45837638539</v>
      </c>
      <c r="H113" s="53"/>
      <c r="I113" s="65"/>
    </row>
    <row r="114" spans="1:9">
      <c r="A114" s="173">
        <v>42195</v>
      </c>
      <c r="B114" s="173">
        <v>42198</v>
      </c>
      <c r="C114" s="96"/>
      <c r="D114" s="96"/>
      <c r="E114" s="96">
        <v>454374.52213966503</v>
      </c>
      <c r="F114" s="97">
        <f t="shared" si="31"/>
        <v>72699.923542346412</v>
      </c>
      <c r="G114" s="98">
        <f t="shared" ref="G114:G119" si="32">+E114+F114</f>
        <v>527074.44568201143</v>
      </c>
      <c r="H114" s="53"/>
      <c r="I114" s="65"/>
    </row>
    <row r="115" spans="1:9">
      <c r="A115" s="173">
        <v>42199</v>
      </c>
      <c r="B115" s="173">
        <v>42201</v>
      </c>
      <c r="C115" s="96"/>
      <c r="D115" s="96"/>
      <c r="E115" s="96">
        <v>472711.39551159553</v>
      </c>
      <c r="F115" s="97">
        <f t="shared" si="31"/>
        <v>75633.823281855293</v>
      </c>
      <c r="G115" s="98">
        <f t="shared" si="32"/>
        <v>548345.21879345085</v>
      </c>
      <c r="H115" s="53"/>
      <c r="I115" s="65"/>
    </row>
    <row r="116" spans="1:9">
      <c r="A116" s="173">
        <v>42202</v>
      </c>
      <c r="B116" s="173">
        <v>42206</v>
      </c>
      <c r="C116" s="96"/>
      <c r="D116" s="96"/>
      <c r="E116" s="96">
        <v>446574.58268433879</v>
      </c>
      <c r="F116" s="97">
        <f t="shared" ref="F116:F122" si="33">E116*16%</f>
        <v>71451.933229494214</v>
      </c>
      <c r="G116" s="98">
        <f t="shared" si="32"/>
        <v>518026.51591383299</v>
      </c>
      <c r="H116" s="53"/>
      <c r="I116" s="65"/>
    </row>
    <row r="117" spans="1:9">
      <c r="A117" s="173">
        <v>42207</v>
      </c>
      <c r="B117" s="173">
        <v>42208</v>
      </c>
      <c r="C117" s="96"/>
      <c r="D117" s="96"/>
      <c r="E117" s="96">
        <v>441348.42979816115</v>
      </c>
      <c r="F117" s="97">
        <f t="shared" si="33"/>
        <v>70615.74876770578</v>
      </c>
      <c r="G117" s="98">
        <f t="shared" si="32"/>
        <v>511964.1785658669</v>
      </c>
      <c r="H117" s="53"/>
      <c r="I117" s="65"/>
    </row>
    <row r="118" spans="1:9">
      <c r="A118" s="173">
        <v>42209</v>
      </c>
      <c r="B118" s="173">
        <v>42212</v>
      </c>
      <c r="C118" s="96"/>
      <c r="D118" s="96"/>
      <c r="E118" s="96">
        <v>428612.37702167011</v>
      </c>
      <c r="F118" s="97">
        <f t="shared" si="33"/>
        <v>68577.980323467214</v>
      </c>
      <c r="G118" s="98">
        <f t="shared" si="32"/>
        <v>497190.35734513734</v>
      </c>
      <c r="H118" s="53"/>
      <c r="I118" s="65"/>
    </row>
    <row r="119" spans="1:9">
      <c r="A119" s="173">
        <v>42213</v>
      </c>
      <c r="B119" s="173">
        <v>42215</v>
      </c>
      <c r="C119" s="96"/>
      <c r="D119" s="96"/>
      <c r="E119" s="96">
        <v>414358.4052543618</v>
      </c>
      <c r="F119" s="97">
        <f t="shared" si="33"/>
        <v>66297.344840697886</v>
      </c>
      <c r="G119" s="98">
        <f t="shared" si="32"/>
        <v>480655.75009505969</v>
      </c>
      <c r="H119" s="53"/>
      <c r="I119" s="65"/>
    </row>
    <row r="120" spans="1:9">
      <c r="A120" s="173">
        <v>42216</v>
      </c>
      <c r="B120" s="173">
        <v>42219</v>
      </c>
      <c r="C120" s="96"/>
      <c r="D120" s="96"/>
      <c r="E120" s="96">
        <v>412637.82978419436</v>
      </c>
      <c r="F120" s="97">
        <f t="shared" si="33"/>
        <v>66022.052765471104</v>
      </c>
      <c r="G120" s="98">
        <f t="shared" ref="G120:G125" si="34">+E120+F120</f>
        <v>478659.88254966546</v>
      </c>
      <c r="H120" s="53"/>
      <c r="I120" s="65"/>
    </row>
    <row r="121" spans="1:9">
      <c r="A121" s="173">
        <v>42220</v>
      </c>
      <c r="B121" s="173">
        <v>42222</v>
      </c>
      <c r="C121" s="96"/>
      <c r="D121" s="96"/>
      <c r="E121" s="96">
        <v>384080.3825276143</v>
      </c>
      <c r="F121" s="97">
        <f t="shared" si="33"/>
        <v>61452.861204418288</v>
      </c>
      <c r="G121" s="98">
        <f t="shared" si="34"/>
        <v>445533.2437320326</v>
      </c>
      <c r="H121" s="53"/>
      <c r="I121" s="65"/>
    </row>
    <row r="122" spans="1:9">
      <c r="A122" s="173">
        <v>42223</v>
      </c>
      <c r="B122" s="173">
        <v>42226</v>
      </c>
      <c r="C122" s="96"/>
      <c r="D122" s="96"/>
      <c r="E122" s="96">
        <v>353299.31898546306</v>
      </c>
      <c r="F122" s="97">
        <f t="shared" si="33"/>
        <v>56527.89103767409</v>
      </c>
      <c r="G122" s="98">
        <f t="shared" si="34"/>
        <v>409827.21002313716</v>
      </c>
      <c r="H122" s="53"/>
      <c r="I122" s="65"/>
    </row>
    <row r="123" spans="1:9">
      <c r="A123" s="173">
        <v>42227</v>
      </c>
      <c r="B123" s="173">
        <v>42229</v>
      </c>
      <c r="C123" s="96"/>
      <c r="D123" s="96"/>
      <c r="E123" s="96">
        <v>344028.59529574646</v>
      </c>
      <c r="F123" s="97">
        <f t="shared" ref="F123:F129" si="35">E123*16%</f>
        <v>55044.575247319437</v>
      </c>
      <c r="G123" s="98">
        <f t="shared" si="34"/>
        <v>399073.17054306588</v>
      </c>
      <c r="H123" s="53"/>
      <c r="I123" s="65"/>
    </row>
    <row r="124" spans="1:9">
      <c r="A124" s="173">
        <v>42230</v>
      </c>
      <c r="B124" s="173">
        <v>42234</v>
      </c>
      <c r="C124" s="96"/>
      <c r="D124" s="96"/>
      <c r="E124" s="96">
        <v>351798.91341843799</v>
      </c>
      <c r="F124" s="97">
        <f t="shared" si="35"/>
        <v>56287.826146950079</v>
      </c>
      <c r="G124" s="98">
        <f t="shared" si="34"/>
        <v>408086.73956538807</v>
      </c>
      <c r="H124" s="53"/>
      <c r="I124" s="65"/>
    </row>
    <row r="125" spans="1:9">
      <c r="A125" s="173">
        <v>42235</v>
      </c>
      <c r="B125" s="173">
        <v>42235</v>
      </c>
      <c r="C125" s="96"/>
      <c r="D125" s="96"/>
      <c r="E125" s="96">
        <v>320368.97378854593</v>
      </c>
      <c r="F125" s="97">
        <f t="shared" si="35"/>
        <v>51259.035806167347</v>
      </c>
      <c r="G125" s="98">
        <f t="shared" si="34"/>
        <v>371628.00959471328</v>
      </c>
      <c r="H125" s="53"/>
      <c r="I125" s="65"/>
    </row>
    <row r="126" spans="1:9">
      <c r="A126" s="173">
        <v>42236</v>
      </c>
      <c r="B126" s="173">
        <v>42236</v>
      </c>
      <c r="C126" s="96"/>
      <c r="D126" s="96"/>
      <c r="E126" s="96">
        <v>359240.6549095253</v>
      </c>
      <c r="F126" s="97">
        <f t="shared" si="35"/>
        <v>57478.504785524048</v>
      </c>
      <c r="G126" s="98">
        <f t="shared" ref="G126:G131" si="36">+E126+F126</f>
        <v>416719.15969504934</v>
      </c>
      <c r="H126" s="53"/>
      <c r="I126" s="65"/>
    </row>
    <row r="127" spans="1:9">
      <c r="A127" s="173">
        <v>42237</v>
      </c>
      <c r="B127" s="173">
        <v>42240</v>
      </c>
      <c r="C127" s="96"/>
      <c r="D127" s="96"/>
      <c r="E127" s="96">
        <v>361676.84200519015</v>
      </c>
      <c r="F127" s="97">
        <f t="shared" si="35"/>
        <v>57868.294720830425</v>
      </c>
      <c r="G127" s="98">
        <f t="shared" si="36"/>
        <v>419545.1367260206</v>
      </c>
      <c r="H127" s="53"/>
      <c r="I127" s="65"/>
    </row>
    <row r="128" spans="1:9">
      <c r="A128" s="173">
        <v>42241</v>
      </c>
      <c r="B128" s="173">
        <v>42243</v>
      </c>
      <c r="C128" s="96"/>
      <c r="D128" s="96"/>
      <c r="E128" s="96">
        <v>367734.19301418384</v>
      </c>
      <c r="F128" s="97">
        <f t="shared" si="35"/>
        <v>58837.470882269416</v>
      </c>
      <c r="G128" s="98">
        <f t="shared" si="36"/>
        <v>426571.66389645328</v>
      </c>
      <c r="H128" s="53"/>
      <c r="I128" s="65"/>
    </row>
    <row r="129" spans="1:9">
      <c r="A129" s="173">
        <v>42244</v>
      </c>
      <c r="B129" s="173">
        <v>42247</v>
      </c>
      <c r="C129" s="96"/>
      <c r="D129" s="96"/>
      <c r="E129" s="96">
        <v>384664.66972103104</v>
      </c>
      <c r="F129" s="97">
        <f t="shared" si="35"/>
        <v>61546.347155364965</v>
      </c>
      <c r="G129" s="98">
        <f t="shared" si="36"/>
        <v>446211.01687639602</v>
      </c>
      <c r="H129" s="53"/>
      <c r="I129" s="65"/>
    </row>
    <row r="130" spans="1:9">
      <c r="A130" s="173">
        <v>42248</v>
      </c>
      <c r="B130" s="173">
        <v>42250</v>
      </c>
      <c r="C130" s="96"/>
      <c r="D130" s="96"/>
      <c r="E130" s="96">
        <v>384812.79182323907</v>
      </c>
      <c r="F130" s="97">
        <f t="shared" ref="F130:F136" si="37">E130*16%</f>
        <v>61570.046691718249</v>
      </c>
      <c r="G130" s="98">
        <f t="shared" si="36"/>
        <v>446382.83851495734</v>
      </c>
      <c r="H130" s="53"/>
      <c r="I130" s="65"/>
    </row>
    <row r="131" spans="1:9">
      <c r="A131" s="173">
        <v>42251</v>
      </c>
      <c r="B131" s="173">
        <v>42254</v>
      </c>
      <c r="C131" s="96"/>
      <c r="D131" s="96"/>
      <c r="E131" s="96">
        <v>372549.96770304377</v>
      </c>
      <c r="F131" s="97">
        <f t="shared" si="37"/>
        <v>59607.994832487006</v>
      </c>
      <c r="G131" s="98">
        <f t="shared" si="36"/>
        <v>432157.96253553079</v>
      </c>
      <c r="H131" s="53"/>
      <c r="I131" s="65"/>
    </row>
    <row r="132" spans="1:9">
      <c r="A132" s="173">
        <v>42255</v>
      </c>
      <c r="B132" s="173">
        <v>42257</v>
      </c>
      <c r="C132" s="96"/>
      <c r="D132" s="96"/>
      <c r="E132" s="96">
        <v>375715.92710714799</v>
      </c>
      <c r="F132" s="97">
        <f t="shared" si="37"/>
        <v>60114.548337143679</v>
      </c>
      <c r="G132" s="98">
        <f t="shared" ref="G132:G137" si="38">+E132+F132</f>
        <v>435830.47544429166</v>
      </c>
      <c r="H132" s="53"/>
      <c r="I132" s="65"/>
    </row>
    <row r="133" spans="1:9">
      <c r="A133" s="173">
        <v>42258</v>
      </c>
      <c r="B133" s="173">
        <v>42261</v>
      </c>
      <c r="C133" s="96"/>
      <c r="D133" s="96"/>
      <c r="E133" s="96">
        <v>377947.39259813516</v>
      </c>
      <c r="F133" s="97">
        <f t="shared" si="37"/>
        <v>60471.582815701629</v>
      </c>
      <c r="G133" s="98">
        <f t="shared" si="38"/>
        <v>438418.97541383677</v>
      </c>
      <c r="H133" s="53"/>
      <c r="I133" s="65"/>
    </row>
    <row r="134" spans="1:9">
      <c r="A134" s="173">
        <v>42262</v>
      </c>
      <c r="B134" s="173">
        <v>42264</v>
      </c>
      <c r="C134" s="96"/>
      <c r="D134" s="96"/>
      <c r="E134" s="96">
        <v>370976.01983649214</v>
      </c>
      <c r="F134" s="97">
        <f t="shared" si="37"/>
        <v>59356.163173838744</v>
      </c>
      <c r="G134" s="98">
        <f t="shared" si="38"/>
        <v>430332.18301033089</v>
      </c>
      <c r="H134" s="53"/>
      <c r="I134" s="65"/>
    </row>
    <row r="135" spans="1:9">
      <c r="A135" s="173">
        <v>42265</v>
      </c>
      <c r="B135" s="173">
        <v>42268</v>
      </c>
      <c r="C135" s="96"/>
      <c r="D135" s="96"/>
      <c r="E135" s="96">
        <v>364317.75070553273</v>
      </c>
      <c r="F135" s="97">
        <f t="shared" si="37"/>
        <v>58290.840112885235</v>
      </c>
      <c r="G135" s="98">
        <f t="shared" si="38"/>
        <v>422608.59081841796</v>
      </c>
      <c r="H135" s="53"/>
      <c r="I135" s="65"/>
    </row>
    <row r="136" spans="1:9">
      <c r="A136" s="173">
        <v>42269</v>
      </c>
      <c r="B136" s="173">
        <v>42271</v>
      </c>
      <c r="C136" s="96"/>
      <c r="D136" s="96"/>
      <c r="E136" s="96">
        <v>358278.4633675401</v>
      </c>
      <c r="F136" s="97">
        <f t="shared" si="37"/>
        <v>57324.554138806416</v>
      </c>
      <c r="G136" s="98">
        <f t="shared" si="38"/>
        <v>415603.01750634651</v>
      </c>
      <c r="H136" s="53"/>
      <c r="I136" s="65"/>
    </row>
    <row r="137" spans="1:9">
      <c r="A137" s="173">
        <v>42272</v>
      </c>
      <c r="B137" s="173">
        <v>42275</v>
      </c>
      <c r="C137" s="96"/>
      <c r="D137" s="96"/>
      <c r="E137" s="96">
        <v>369190.12489686237</v>
      </c>
      <c r="F137" s="97">
        <f t="shared" ref="F137:F143" si="39">E137*16%</f>
        <v>59070.419983497981</v>
      </c>
      <c r="G137" s="98">
        <f t="shared" si="38"/>
        <v>428260.54488036036</v>
      </c>
      <c r="H137" s="53"/>
      <c r="I137" s="65"/>
    </row>
    <row r="138" spans="1:9">
      <c r="A138" s="173">
        <v>42276</v>
      </c>
      <c r="B138" s="173">
        <v>42277</v>
      </c>
      <c r="C138" s="96"/>
      <c r="D138" s="96"/>
      <c r="E138" s="96">
        <v>377551.19608084706</v>
      </c>
      <c r="F138" s="97">
        <f t="shared" si="39"/>
        <v>60408.191372935529</v>
      </c>
      <c r="G138" s="98">
        <f t="shared" ref="G138:G143" si="40">+E138+F138</f>
        <v>437959.38745378261</v>
      </c>
      <c r="H138" s="53"/>
      <c r="I138" s="65"/>
    </row>
    <row r="139" spans="1:9">
      <c r="A139" s="173">
        <v>42278</v>
      </c>
      <c r="B139" s="173">
        <v>42278</v>
      </c>
      <c r="C139" s="96"/>
      <c r="D139" s="96"/>
      <c r="E139" s="96">
        <v>358189.59628182929</v>
      </c>
      <c r="F139" s="97">
        <f t="shared" si="39"/>
        <v>57310.335405092686</v>
      </c>
      <c r="G139" s="98">
        <f t="shared" si="40"/>
        <v>415499.93168692198</v>
      </c>
      <c r="H139" s="53"/>
      <c r="I139" s="65"/>
    </row>
    <row r="140" spans="1:9">
      <c r="A140" s="173">
        <v>42279</v>
      </c>
      <c r="B140" s="173">
        <v>42282</v>
      </c>
      <c r="C140" s="96"/>
      <c r="D140" s="96"/>
      <c r="E140" s="96">
        <v>356678.08387299383</v>
      </c>
      <c r="F140" s="97">
        <f t="shared" si="39"/>
        <v>57068.493419679013</v>
      </c>
      <c r="G140" s="98">
        <f t="shared" si="40"/>
        <v>413746.57729267282</v>
      </c>
      <c r="H140" s="53"/>
      <c r="I140" s="65"/>
    </row>
    <row r="141" spans="1:9">
      <c r="A141" s="173">
        <v>42283</v>
      </c>
      <c r="B141" s="173">
        <v>42285</v>
      </c>
      <c r="C141" s="96"/>
      <c r="D141" s="96"/>
      <c r="E141" s="96">
        <v>349812.86991631042</v>
      </c>
      <c r="F141" s="97">
        <f t="shared" si="39"/>
        <v>55970.059186609666</v>
      </c>
      <c r="G141" s="98">
        <f t="shared" si="40"/>
        <v>405782.92910292011</v>
      </c>
      <c r="H141" s="53"/>
      <c r="I141" s="65"/>
    </row>
    <row r="142" spans="1:9">
      <c r="A142" s="173">
        <v>42286</v>
      </c>
      <c r="B142" s="173">
        <v>42290</v>
      </c>
      <c r="C142" s="96"/>
      <c r="D142" s="96"/>
      <c r="E142" s="96">
        <v>332891.47136206878</v>
      </c>
      <c r="F142" s="97">
        <f t="shared" si="39"/>
        <v>53262.635417931007</v>
      </c>
      <c r="G142" s="98">
        <f t="shared" si="40"/>
        <v>386154.1067799998</v>
      </c>
      <c r="H142" s="53"/>
      <c r="I142" s="65"/>
    </row>
    <row r="143" spans="1:9">
      <c r="A143" s="173">
        <v>42291</v>
      </c>
      <c r="B143" s="173">
        <v>42292</v>
      </c>
      <c r="C143" s="96"/>
      <c r="D143" s="96"/>
      <c r="E143" s="96">
        <v>326265.03752136923</v>
      </c>
      <c r="F143" s="97">
        <f t="shared" si="39"/>
        <v>52202.406003419077</v>
      </c>
      <c r="G143" s="98">
        <f t="shared" si="40"/>
        <v>378467.44352478831</v>
      </c>
      <c r="H143" s="53"/>
      <c r="I143" s="65"/>
    </row>
    <row r="144" spans="1:9">
      <c r="A144" s="173">
        <v>42293</v>
      </c>
      <c r="B144" s="173">
        <v>42296</v>
      </c>
      <c r="C144" s="96"/>
      <c r="D144" s="96"/>
      <c r="E144" s="96">
        <v>332544.15482972865</v>
      </c>
      <c r="F144" s="97">
        <f t="shared" ref="F144:F150" si="41">E144*16%</f>
        <v>53207.064772756588</v>
      </c>
      <c r="G144" s="98">
        <f t="shared" ref="G144:G149" si="42">+E144+F144</f>
        <v>385751.21960248525</v>
      </c>
      <c r="H144" s="53"/>
      <c r="I144" s="65"/>
    </row>
    <row r="145" spans="1:9">
      <c r="A145" s="173">
        <v>42297</v>
      </c>
      <c r="B145" s="173">
        <v>42299</v>
      </c>
      <c r="C145" s="96"/>
      <c r="D145" s="96"/>
      <c r="E145" s="96">
        <v>332335.07941716869</v>
      </c>
      <c r="F145" s="97">
        <f t="shared" si="41"/>
        <v>53173.612706746993</v>
      </c>
      <c r="G145" s="98">
        <f t="shared" si="42"/>
        <v>385508.69212391565</v>
      </c>
      <c r="H145" s="53"/>
      <c r="I145" s="65"/>
    </row>
    <row r="146" spans="1:9">
      <c r="A146" s="173">
        <v>42300</v>
      </c>
      <c r="B146" s="173">
        <v>42303</v>
      </c>
      <c r="C146" s="96"/>
      <c r="D146" s="96"/>
      <c r="E146" s="96">
        <v>334656.61623859999</v>
      </c>
      <c r="F146" s="97">
        <f t="shared" si="41"/>
        <v>53545.058598176001</v>
      </c>
      <c r="G146" s="98">
        <f t="shared" si="42"/>
        <v>388201.67483677599</v>
      </c>
      <c r="H146" s="53"/>
      <c r="I146" s="65"/>
    </row>
    <row r="147" spans="1:9">
      <c r="A147" s="173">
        <v>42304</v>
      </c>
      <c r="B147" s="173">
        <v>42306</v>
      </c>
      <c r="C147" s="96"/>
      <c r="D147" s="96"/>
      <c r="E147" s="96">
        <v>334219.04310739518</v>
      </c>
      <c r="F147" s="97">
        <f t="shared" si="41"/>
        <v>53475.046897183231</v>
      </c>
      <c r="G147" s="98">
        <f t="shared" si="42"/>
        <v>387694.09000457841</v>
      </c>
      <c r="H147" s="53"/>
      <c r="I147" s="65"/>
    </row>
    <row r="148" spans="1:9">
      <c r="A148" s="173">
        <v>42307</v>
      </c>
      <c r="B148" s="173">
        <v>42311</v>
      </c>
      <c r="C148" s="96"/>
      <c r="D148" s="96"/>
      <c r="E148" s="96">
        <v>337133.53150870977</v>
      </c>
      <c r="F148" s="97">
        <f t="shared" si="41"/>
        <v>53941.365041393561</v>
      </c>
      <c r="G148" s="98">
        <f t="shared" si="42"/>
        <v>391074.89655010332</v>
      </c>
      <c r="H148" s="53"/>
      <c r="I148" s="65"/>
    </row>
    <row r="149" spans="1:9">
      <c r="A149" s="173">
        <v>42312</v>
      </c>
      <c r="B149" s="173">
        <v>42313</v>
      </c>
      <c r="C149" s="96"/>
      <c r="D149" s="96"/>
      <c r="E149" s="96">
        <v>331073.77201024932</v>
      </c>
      <c r="F149" s="97">
        <f t="shared" si="41"/>
        <v>52971.803521639893</v>
      </c>
      <c r="G149" s="98">
        <f t="shared" si="42"/>
        <v>384045.57553188922</v>
      </c>
      <c r="H149" s="53"/>
      <c r="I149" s="65"/>
    </row>
    <row r="150" spans="1:9">
      <c r="A150" s="173">
        <v>42314</v>
      </c>
      <c r="B150" s="173">
        <v>42317</v>
      </c>
      <c r="C150" s="96"/>
      <c r="D150" s="96"/>
      <c r="E150" s="96">
        <v>322781.58980062907</v>
      </c>
      <c r="F150" s="97">
        <f t="shared" si="41"/>
        <v>51645.054368100653</v>
      </c>
      <c r="G150" s="98">
        <f t="shared" ref="G150:G155" si="43">+E150+F150</f>
        <v>374426.64416872972</v>
      </c>
      <c r="H150" s="53"/>
      <c r="I150" s="65"/>
    </row>
    <row r="151" spans="1:9">
      <c r="A151" s="173">
        <v>42318</v>
      </c>
      <c r="B151" s="173">
        <v>42320</v>
      </c>
      <c r="C151" s="96"/>
      <c r="D151" s="96"/>
      <c r="E151" s="96">
        <v>325988.55528180901</v>
      </c>
      <c r="F151" s="97">
        <f t="shared" ref="F151:F157" si="44">E151*16%</f>
        <v>52158.168845089443</v>
      </c>
      <c r="G151" s="98">
        <f t="shared" si="43"/>
        <v>378146.72412689845</v>
      </c>
      <c r="H151" s="53"/>
      <c r="I151" s="65"/>
    </row>
    <row r="152" spans="1:9">
      <c r="A152" s="173">
        <v>42321</v>
      </c>
      <c r="B152" s="173">
        <v>42325</v>
      </c>
      <c r="C152" s="96"/>
      <c r="D152" s="96"/>
      <c r="E152" s="96">
        <v>335418.65613028046</v>
      </c>
      <c r="F152" s="97">
        <f t="shared" si="44"/>
        <v>53666.984980844878</v>
      </c>
      <c r="G152" s="98">
        <f t="shared" si="43"/>
        <v>389085.64111112535</v>
      </c>
      <c r="H152" s="53"/>
      <c r="I152" s="65"/>
    </row>
    <row r="153" spans="1:9">
      <c r="A153" s="173">
        <v>42326</v>
      </c>
      <c r="B153" s="173">
        <v>42327</v>
      </c>
      <c r="C153" s="96"/>
      <c r="D153" s="96"/>
      <c r="E153" s="96">
        <v>351113.02193539945</v>
      </c>
      <c r="F153" s="97">
        <f t="shared" si="44"/>
        <v>56178.083509663913</v>
      </c>
      <c r="G153" s="98">
        <f t="shared" si="43"/>
        <v>407291.10544506338</v>
      </c>
      <c r="H153" s="53"/>
      <c r="I153" s="65"/>
    </row>
    <row r="154" spans="1:9">
      <c r="A154" s="173">
        <v>42328</v>
      </c>
      <c r="B154" s="173">
        <v>42331</v>
      </c>
      <c r="C154" s="96"/>
      <c r="D154" s="96"/>
      <c r="E154" s="96">
        <v>350657.16898670298</v>
      </c>
      <c r="F154" s="97">
        <f t="shared" si="44"/>
        <v>56105.147037872477</v>
      </c>
      <c r="G154" s="98">
        <f t="shared" si="43"/>
        <v>406762.31602457544</v>
      </c>
      <c r="H154" s="53"/>
      <c r="I154" s="65"/>
    </row>
    <row r="155" spans="1:9">
      <c r="A155" s="173">
        <v>42332</v>
      </c>
      <c r="B155" s="173">
        <v>42334</v>
      </c>
      <c r="C155" s="96"/>
      <c r="D155" s="96"/>
      <c r="E155" s="96">
        <v>352119.55438602983</v>
      </c>
      <c r="F155" s="97">
        <f t="shared" si="44"/>
        <v>56339.128701764777</v>
      </c>
      <c r="G155" s="98">
        <f t="shared" si="43"/>
        <v>408458.68308779463</v>
      </c>
      <c r="H155" s="53"/>
      <c r="I155" s="65"/>
    </row>
    <row r="156" spans="1:9">
      <c r="A156" s="173">
        <v>42335</v>
      </c>
      <c r="B156" s="173">
        <v>42338</v>
      </c>
      <c r="C156" s="96"/>
      <c r="D156" s="96"/>
      <c r="E156" s="96">
        <v>351240.9806578405</v>
      </c>
      <c r="F156" s="97">
        <f t="shared" si="44"/>
        <v>56198.556905254482</v>
      </c>
      <c r="G156" s="98">
        <f t="shared" ref="G156:G164" si="45">+E156+F156</f>
        <v>407439.53756309499</v>
      </c>
      <c r="H156" s="53"/>
      <c r="I156" s="65"/>
    </row>
    <row r="157" spans="1:9">
      <c r="A157" s="173">
        <v>42339</v>
      </c>
      <c r="B157" s="173">
        <v>42341</v>
      </c>
      <c r="C157" s="96"/>
      <c r="D157" s="96"/>
      <c r="E157" s="96">
        <v>351240.9806578405</v>
      </c>
      <c r="F157" s="97">
        <f t="shared" si="44"/>
        <v>56198.556905254482</v>
      </c>
      <c r="G157" s="98">
        <f t="shared" si="45"/>
        <v>407439.53756309499</v>
      </c>
      <c r="H157" s="53"/>
      <c r="I157" s="65"/>
    </row>
    <row r="158" spans="1:9">
      <c r="A158" s="173">
        <v>42342</v>
      </c>
      <c r="B158" s="173">
        <v>42345</v>
      </c>
      <c r="C158" s="96"/>
      <c r="D158" s="96"/>
      <c r="E158" s="96">
        <v>357821.71495481109</v>
      </c>
      <c r="F158" s="97">
        <f t="shared" ref="F158:F165" si="46">E158*16%</f>
        <v>57251.474392769778</v>
      </c>
      <c r="G158" s="98">
        <f t="shared" si="45"/>
        <v>415073.18934758089</v>
      </c>
      <c r="H158" s="53"/>
      <c r="I158" s="65"/>
    </row>
    <row r="159" spans="1:9">
      <c r="A159" s="173">
        <v>42346</v>
      </c>
      <c r="B159" s="173">
        <v>42348</v>
      </c>
      <c r="C159" s="96"/>
      <c r="D159" s="96"/>
      <c r="E159" s="96">
        <v>359783.36786937685</v>
      </c>
      <c r="F159" s="97">
        <f t="shared" si="46"/>
        <v>57565.338859100295</v>
      </c>
      <c r="G159" s="98">
        <f t="shared" si="45"/>
        <v>417348.70672847715</v>
      </c>
      <c r="H159" s="53"/>
      <c r="I159" s="65"/>
    </row>
    <row r="160" spans="1:9">
      <c r="A160" s="173">
        <v>42349</v>
      </c>
      <c r="B160" s="173">
        <v>42352</v>
      </c>
      <c r="C160" s="96"/>
      <c r="D160" s="96"/>
      <c r="E160" s="96">
        <v>375539.42805852997</v>
      </c>
      <c r="F160" s="97">
        <f t="shared" si="46"/>
        <v>60086.308489364797</v>
      </c>
      <c r="G160" s="98">
        <f t="shared" si="45"/>
        <v>435625.73654789478</v>
      </c>
      <c r="H160" s="53"/>
      <c r="I160" s="65"/>
    </row>
    <row r="161" spans="1:9">
      <c r="A161" s="173">
        <v>42353</v>
      </c>
      <c r="B161" s="173">
        <v>42355</v>
      </c>
      <c r="C161" s="96"/>
      <c r="D161" s="96"/>
      <c r="E161" s="96">
        <v>372401.01189294341</v>
      </c>
      <c r="F161" s="97">
        <f t="shared" si="46"/>
        <v>59584.161902870947</v>
      </c>
      <c r="G161" s="98">
        <f t="shared" si="45"/>
        <v>431985.17379581433</v>
      </c>
      <c r="H161" s="53"/>
      <c r="I161" s="65"/>
    </row>
    <row r="162" spans="1:9">
      <c r="A162" s="173">
        <v>42356</v>
      </c>
      <c r="B162" s="173">
        <v>42359</v>
      </c>
      <c r="C162" s="96"/>
      <c r="D162" s="96"/>
      <c r="E162" s="96">
        <v>380229.34373371472</v>
      </c>
      <c r="F162" s="97">
        <f t="shared" si="46"/>
        <v>60836.694997394356</v>
      </c>
      <c r="G162" s="98">
        <f t="shared" si="45"/>
        <v>441066.03873110906</v>
      </c>
      <c r="H162" s="53"/>
      <c r="I162" s="65"/>
    </row>
    <row r="163" spans="1:9">
      <c r="A163" s="173">
        <v>42360</v>
      </c>
      <c r="B163" s="173">
        <v>42362</v>
      </c>
      <c r="C163" s="96"/>
      <c r="D163" s="96"/>
      <c r="E163" s="96">
        <v>380833.72019953025</v>
      </c>
      <c r="F163" s="97">
        <f t="shared" si="46"/>
        <v>60933.395231924842</v>
      </c>
      <c r="G163" s="98">
        <f t="shared" si="45"/>
        <v>441767.11543145508</v>
      </c>
      <c r="H163" s="53"/>
      <c r="I163" s="65"/>
    </row>
    <row r="164" spans="1:9">
      <c r="A164" s="173">
        <v>42363</v>
      </c>
      <c r="B164" s="173">
        <v>42366</v>
      </c>
      <c r="C164" s="96"/>
      <c r="D164" s="96"/>
      <c r="E164" s="96">
        <v>377848.39750543574</v>
      </c>
      <c r="F164" s="97">
        <f t="shared" si="46"/>
        <v>60455.743600869719</v>
      </c>
      <c r="G164" s="98">
        <f t="shared" si="45"/>
        <v>438304.14110630547</v>
      </c>
      <c r="H164" s="53"/>
      <c r="I164" s="65"/>
    </row>
    <row r="165" spans="1:9">
      <c r="A165" s="173">
        <v>42367</v>
      </c>
      <c r="B165" s="173">
        <v>42369</v>
      </c>
      <c r="C165" s="96"/>
      <c r="D165" s="96"/>
      <c r="E165" s="96">
        <v>371901.74437770451</v>
      </c>
      <c r="F165" s="97">
        <f t="shared" si="46"/>
        <v>59504.279100432723</v>
      </c>
      <c r="G165" s="98">
        <f t="shared" ref="G165:G170" si="47">+E165+F165</f>
        <v>431406.02347813721</v>
      </c>
      <c r="H165" s="53"/>
      <c r="I165" s="65"/>
    </row>
    <row r="166" spans="1:9">
      <c r="A166" s="173">
        <v>42370</v>
      </c>
      <c r="B166" s="173">
        <v>42373</v>
      </c>
      <c r="C166" s="96"/>
      <c r="D166" s="96" t="s">
        <v>107</v>
      </c>
      <c r="E166" s="96">
        <v>311766.73376107548</v>
      </c>
      <c r="F166" s="97">
        <f t="shared" ref="F166:F172" si="48">E166*16%</f>
        <v>49882.677401772075</v>
      </c>
      <c r="G166" s="98">
        <f t="shared" si="47"/>
        <v>361649.41116284754</v>
      </c>
      <c r="H166" s="53"/>
      <c r="I166" s="65"/>
    </row>
    <row r="167" spans="1:9">
      <c r="A167" s="173">
        <v>42374</v>
      </c>
      <c r="B167" s="173">
        <v>42376</v>
      </c>
      <c r="C167" s="96"/>
      <c r="D167" s="96" t="s">
        <v>107</v>
      </c>
      <c r="E167" s="96">
        <v>311198.57727147214</v>
      </c>
      <c r="F167" s="97">
        <f t="shared" si="48"/>
        <v>49791.772363435543</v>
      </c>
      <c r="G167" s="98">
        <f t="shared" si="47"/>
        <v>360990.34963490767</v>
      </c>
      <c r="H167" s="53"/>
      <c r="I167" s="65"/>
    </row>
    <row r="168" spans="1:9">
      <c r="A168" s="173">
        <v>42377</v>
      </c>
      <c r="B168" s="173">
        <v>42381</v>
      </c>
      <c r="C168" s="96"/>
      <c r="D168" s="96" t="s">
        <v>107</v>
      </c>
      <c r="E168" s="96">
        <v>316572.84361399821</v>
      </c>
      <c r="F168" s="97">
        <f t="shared" si="48"/>
        <v>50651.654978239712</v>
      </c>
      <c r="G168" s="98">
        <f t="shared" si="47"/>
        <v>367224.49859223794</v>
      </c>
      <c r="H168" s="53"/>
      <c r="I168" s="65"/>
    </row>
    <row r="169" spans="1:9">
      <c r="A169" s="173">
        <v>42382</v>
      </c>
      <c r="B169" s="173">
        <v>42383</v>
      </c>
      <c r="C169" s="96"/>
      <c r="D169" s="96" t="s">
        <v>107</v>
      </c>
      <c r="E169" s="96">
        <v>322947.06537822599</v>
      </c>
      <c r="F169" s="97">
        <f t="shared" si="48"/>
        <v>51671.530460516158</v>
      </c>
      <c r="G169" s="98">
        <f t="shared" si="47"/>
        <v>374618.59583874216</v>
      </c>
      <c r="H169" s="53"/>
      <c r="I169" s="65"/>
    </row>
    <row r="170" spans="1:9">
      <c r="A170" s="173">
        <v>42384</v>
      </c>
      <c r="B170" s="173">
        <v>42387</v>
      </c>
      <c r="C170" s="96"/>
      <c r="D170" s="96" t="s">
        <v>107</v>
      </c>
      <c r="E170" s="96">
        <v>320787.08261949063</v>
      </c>
      <c r="F170" s="97">
        <f t="shared" si="48"/>
        <v>51325.933219118502</v>
      </c>
      <c r="G170" s="98">
        <f t="shared" si="47"/>
        <v>372113.01583860914</v>
      </c>
      <c r="H170" s="53"/>
      <c r="I170" s="65"/>
    </row>
    <row r="171" spans="1:9">
      <c r="A171" s="173">
        <v>42388</v>
      </c>
      <c r="B171" s="173">
        <v>42390</v>
      </c>
      <c r="C171" s="96"/>
      <c r="D171" s="96" t="s">
        <v>107</v>
      </c>
      <c r="E171" s="96">
        <v>320213.98563867336</v>
      </c>
      <c r="F171" s="97">
        <f t="shared" si="48"/>
        <v>51234.23770218774</v>
      </c>
      <c r="G171" s="98">
        <f t="shared" ref="G171:G176" si="49">+E171+F171</f>
        <v>371448.22334086109</v>
      </c>
      <c r="H171" s="53"/>
      <c r="I171" s="65"/>
    </row>
    <row r="172" spans="1:9">
      <c r="A172" s="173">
        <v>42391</v>
      </c>
      <c r="B172" s="173">
        <v>42394</v>
      </c>
      <c r="C172" s="96"/>
      <c r="D172" s="96" t="s">
        <v>107</v>
      </c>
      <c r="E172" s="96">
        <v>325821.4431664974</v>
      </c>
      <c r="F172" s="97">
        <f t="shared" si="48"/>
        <v>52131.430906639587</v>
      </c>
      <c r="G172" s="98">
        <f t="shared" si="49"/>
        <v>377952.87407313701</v>
      </c>
      <c r="H172" s="53"/>
      <c r="I172" s="65"/>
    </row>
    <row r="173" spans="1:9">
      <c r="A173" s="173">
        <v>42395</v>
      </c>
      <c r="B173" s="173">
        <v>42397</v>
      </c>
      <c r="C173" s="96"/>
      <c r="D173" s="96" t="s">
        <v>107</v>
      </c>
      <c r="E173" s="96">
        <v>332839.90498502325</v>
      </c>
      <c r="F173" s="97">
        <f t="shared" ref="F173:F179" si="50">E173*16%</f>
        <v>53254.384797603721</v>
      </c>
      <c r="G173" s="98">
        <f t="shared" si="49"/>
        <v>386094.28978262696</v>
      </c>
      <c r="H173" s="53"/>
      <c r="I173" s="65"/>
    </row>
    <row r="174" spans="1:9">
      <c r="A174" s="173">
        <v>42398</v>
      </c>
      <c r="B174" s="173">
        <v>42400</v>
      </c>
      <c r="C174" s="96"/>
      <c r="D174" s="96" t="s">
        <v>107</v>
      </c>
      <c r="E174" s="96">
        <v>333562.20480050158</v>
      </c>
      <c r="F174" s="97">
        <f t="shared" si="50"/>
        <v>53369.952768080257</v>
      </c>
      <c r="G174" s="98">
        <f t="shared" si="49"/>
        <v>386932.15756858187</v>
      </c>
      <c r="H174" s="53"/>
      <c r="I174" s="65"/>
    </row>
    <row r="175" spans="1:9">
      <c r="A175" s="173">
        <v>42401</v>
      </c>
      <c r="B175" s="173">
        <v>42401</v>
      </c>
      <c r="C175" s="96"/>
      <c r="D175" s="96" t="s">
        <v>107</v>
      </c>
      <c r="E175" s="99">
        <v>312714.56700047024</v>
      </c>
      <c r="F175" s="97">
        <f t="shared" si="50"/>
        <v>50034.330720075239</v>
      </c>
      <c r="G175" s="98">
        <f t="shared" si="49"/>
        <v>362748.89772054547</v>
      </c>
      <c r="H175" s="53"/>
      <c r="I175" s="65"/>
    </row>
    <row r="176" spans="1:9">
      <c r="A176" s="173">
        <v>42402</v>
      </c>
      <c r="B176" s="173">
        <v>42404</v>
      </c>
      <c r="C176" s="96"/>
      <c r="D176" s="96" t="s">
        <v>107</v>
      </c>
      <c r="E176" s="96">
        <v>305963.38575661863</v>
      </c>
      <c r="F176" s="97">
        <f t="shared" si="50"/>
        <v>48954.141721058986</v>
      </c>
      <c r="G176" s="98">
        <f t="shared" si="49"/>
        <v>354917.52747767762</v>
      </c>
      <c r="H176" s="53"/>
      <c r="I176" s="65"/>
    </row>
    <row r="177" spans="1:9">
      <c r="A177" s="173">
        <v>42405</v>
      </c>
      <c r="B177" s="173">
        <v>42408</v>
      </c>
      <c r="C177" s="96"/>
      <c r="D177" s="96" t="s">
        <v>107</v>
      </c>
      <c r="E177" s="96">
        <v>313815.9877604784</v>
      </c>
      <c r="F177" s="97">
        <f t="shared" si="50"/>
        <v>50210.558041676544</v>
      </c>
      <c r="G177" s="98">
        <f t="shared" ref="G177:G182" si="51">+E177+F177</f>
        <v>364026.54580215493</v>
      </c>
      <c r="H177" s="53"/>
      <c r="I177" s="65"/>
    </row>
    <row r="178" spans="1:9">
      <c r="A178" s="173">
        <v>42409</v>
      </c>
      <c r="B178" s="173">
        <v>42411</v>
      </c>
      <c r="C178" s="96"/>
      <c r="D178" s="96" t="s">
        <v>107</v>
      </c>
      <c r="E178" s="96">
        <v>307151.88267427252</v>
      </c>
      <c r="F178" s="97">
        <f t="shared" si="50"/>
        <v>49144.301227883603</v>
      </c>
      <c r="G178" s="98">
        <f t="shared" si="51"/>
        <v>356296.18390215613</v>
      </c>
      <c r="H178" s="53"/>
      <c r="I178" s="65"/>
    </row>
    <row r="179" spans="1:9">
      <c r="A179" s="173">
        <v>42412</v>
      </c>
      <c r="B179" s="173">
        <v>42415</v>
      </c>
      <c r="C179" s="96"/>
      <c r="D179" s="96" t="s">
        <v>107</v>
      </c>
      <c r="E179" s="96">
        <v>314208.75681198679</v>
      </c>
      <c r="F179" s="97">
        <f t="shared" si="50"/>
        <v>50273.40108991789</v>
      </c>
      <c r="G179" s="98">
        <f t="shared" si="51"/>
        <v>364482.15790190466</v>
      </c>
      <c r="H179" s="53"/>
      <c r="I179" s="65"/>
    </row>
    <row r="180" spans="1:9">
      <c r="A180" s="173">
        <v>42416</v>
      </c>
      <c r="B180" s="173">
        <v>42418</v>
      </c>
      <c r="C180" s="96"/>
      <c r="D180" s="96" t="s">
        <v>107</v>
      </c>
      <c r="E180" s="96">
        <v>318188.32248481701</v>
      </c>
      <c r="F180" s="97">
        <f t="shared" ref="F180:F186" si="52">E180*16%</f>
        <v>50910.131597570726</v>
      </c>
      <c r="G180" s="98">
        <f t="shared" si="51"/>
        <v>369098.45408238773</v>
      </c>
      <c r="H180" s="53"/>
      <c r="I180" s="65"/>
    </row>
    <row r="181" spans="1:9">
      <c r="A181" s="173">
        <v>42419</v>
      </c>
      <c r="B181" s="173">
        <v>42422</v>
      </c>
      <c r="C181" s="96"/>
      <c r="D181" s="96" t="s">
        <v>107</v>
      </c>
      <c r="E181" s="96">
        <v>315592.71191329224</v>
      </c>
      <c r="F181" s="97">
        <f t="shared" si="52"/>
        <v>50494.833906126762</v>
      </c>
      <c r="G181" s="98">
        <f t="shared" si="51"/>
        <v>366087.54581941897</v>
      </c>
      <c r="H181" s="53"/>
      <c r="I181" s="65"/>
    </row>
    <row r="182" spans="1:9">
      <c r="A182" s="173">
        <v>42423</v>
      </c>
      <c r="B182" s="173">
        <v>42425</v>
      </c>
      <c r="C182" s="96"/>
      <c r="D182" s="96" t="s">
        <v>107</v>
      </c>
      <c r="E182" s="96">
        <v>309215.77287889679</v>
      </c>
      <c r="F182" s="97">
        <f t="shared" si="52"/>
        <v>49474.52366062349</v>
      </c>
      <c r="G182" s="98">
        <f t="shared" si="51"/>
        <v>358690.29653952026</v>
      </c>
      <c r="H182" s="53"/>
      <c r="I182" s="65"/>
    </row>
    <row r="183" spans="1:9">
      <c r="A183" s="173">
        <v>42426</v>
      </c>
      <c r="B183" s="173">
        <v>42429</v>
      </c>
      <c r="C183" s="96"/>
      <c r="D183" s="96" t="s">
        <v>107</v>
      </c>
      <c r="E183" s="96">
        <v>307780.8689619475</v>
      </c>
      <c r="F183" s="97">
        <f t="shared" si="52"/>
        <v>49244.9390339116</v>
      </c>
      <c r="G183" s="98">
        <f t="shared" ref="G183:G188" si="53">+E183+F183</f>
        <v>357025.80799585913</v>
      </c>
      <c r="H183" s="53"/>
      <c r="I183" s="65"/>
    </row>
    <row r="184" spans="1:9">
      <c r="A184" s="173">
        <v>42430</v>
      </c>
      <c r="B184" s="173">
        <v>42432</v>
      </c>
      <c r="C184" s="96"/>
      <c r="D184" s="96" t="s">
        <v>107</v>
      </c>
      <c r="E184" s="96">
        <v>306634.05743891123</v>
      </c>
      <c r="F184" s="97">
        <f t="shared" si="52"/>
        <v>49061.449190225801</v>
      </c>
      <c r="G184" s="98">
        <f t="shared" si="53"/>
        <v>355695.50662913703</v>
      </c>
      <c r="H184" s="53"/>
      <c r="I184" s="65"/>
    </row>
    <row r="185" spans="1:9">
      <c r="A185" s="173">
        <v>42433</v>
      </c>
      <c r="B185" s="173">
        <v>42436</v>
      </c>
      <c r="C185" s="96"/>
      <c r="D185" s="96" t="s">
        <v>107</v>
      </c>
      <c r="E185" s="96">
        <v>302808.26455511502</v>
      </c>
      <c r="F185" s="97">
        <f t="shared" si="52"/>
        <v>48449.322328818402</v>
      </c>
      <c r="G185" s="98">
        <f t="shared" si="53"/>
        <v>351257.5868839334</v>
      </c>
      <c r="H185" s="53"/>
      <c r="I185" s="65"/>
    </row>
    <row r="186" spans="1:9">
      <c r="A186" s="173">
        <v>42437</v>
      </c>
      <c r="B186" s="173">
        <v>42439</v>
      </c>
      <c r="C186" s="96"/>
      <c r="D186" s="96" t="s">
        <v>107</v>
      </c>
      <c r="E186" s="96">
        <v>296710.15449360636</v>
      </c>
      <c r="F186" s="97">
        <f t="shared" si="52"/>
        <v>47473.624718977015</v>
      </c>
      <c r="G186" s="98">
        <f t="shared" si="53"/>
        <v>344183.77921258338</v>
      </c>
      <c r="H186" s="53"/>
      <c r="I186" s="65"/>
    </row>
    <row r="187" spans="1:9">
      <c r="A187" s="173">
        <v>42440</v>
      </c>
      <c r="B187" s="173">
        <v>42443</v>
      </c>
      <c r="C187" s="96"/>
      <c r="D187" s="96" t="s">
        <v>107</v>
      </c>
      <c r="E187" s="96">
        <v>292344.30416398606</v>
      </c>
      <c r="F187" s="97">
        <f t="shared" ref="F187:F193" si="54">E187*16%</f>
        <v>46775.088666237767</v>
      </c>
      <c r="G187" s="98">
        <f t="shared" si="53"/>
        <v>339119.39283022383</v>
      </c>
      <c r="H187" s="53"/>
      <c r="I187" s="65"/>
    </row>
    <row r="188" spans="1:9">
      <c r="A188" s="173">
        <v>42444</v>
      </c>
      <c r="B188" s="173">
        <v>42446</v>
      </c>
      <c r="C188" s="96"/>
      <c r="D188" s="96" t="s">
        <v>107</v>
      </c>
      <c r="E188" s="96">
        <v>296825.02091433044</v>
      </c>
      <c r="F188" s="97">
        <f t="shared" si="54"/>
        <v>47492.00334629287</v>
      </c>
      <c r="G188" s="98">
        <f t="shared" si="53"/>
        <v>344317.02426062332</v>
      </c>
      <c r="H188" s="53"/>
      <c r="I188" s="65"/>
    </row>
    <row r="189" spans="1:9">
      <c r="A189" s="173">
        <v>42447</v>
      </c>
      <c r="B189" s="173">
        <v>42451</v>
      </c>
      <c r="C189" s="96"/>
      <c r="D189" s="96" t="s">
        <v>107</v>
      </c>
      <c r="E189" s="96">
        <v>294195.13568500901</v>
      </c>
      <c r="F189" s="97">
        <f t="shared" si="54"/>
        <v>47071.221709601443</v>
      </c>
      <c r="G189" s="98">
        <f t="shared" ref="G189:G194" si="55">+E189+F189</f>
        <v>341266.35739461047</v>
      </c>
      <c r="H189" s="53"/>
      <c r="I189" s="65"/>
    </row>
    <row r="190" spans="1:9">
      <c r="A190" s="173">
        <v>42452</v>
      </c>
      <c r="B190" s="173">
        <v>42457</v>
      </c>
      <c r="C190" s="96"/>
      <c r="D190" s="96" t="s">
        <v>107</v>
      </c>
      <c r="E190" s="96">
        <v>283997.03547733033</v>
      </c>
      <c r="F190" s="97">
        <f t="shared" si="54"/>
        <v>45439.525676372854</v>
      </c>
      <c r="G190" s="98">
        <f t="shared" si="55"/>
        <v>329436.56115370319</v>
      </c>
      <c r="H190" s="53"/>
      <c r="I190" s="65"/>
    </row>
    <row r="191" spans="1:9">
      <c r="A191" s="173">
        <v>42458</v>
      </c>
      <c r="B191" s="173">
        <v>42460</v>
      </c>
      <c r="C191" s="96"/>
      <c r="D191" s="96" t="s">
        <v>107</v>
      </c>
      <c r="E191" s="96">
        <v>283349.52234760305</v>
      </c>
      <c r="F191" s="97">
        <f t="shared" si="54"/>
        <v>45335.923575616493</v>
      </c>
      <c r="G191" s="98">
        <f t="shared" si="55"/>
        <v>328685.44592321955</v>
      </c>
      <c r="H191" s="53"/>
      <c r="I191" s="65"/>
    </row>
    <row r="192" spans="1:9">
      <c r="A192" s="173">
        <v>42461</v>
      </c>
      <c r="B192" s="173">
        <v>42464</v>
      </c>
      <c r="C192" s="96"/>
      <c r="D192" s="96" t="s">
        <v>107</v>
      </c>
      <c r="E192" s="96">
        <v>282750.1790072117</v>
      </c>
      <c r="F192" s="97">
        <f t="shared" si="54"/>
        <v>45240.028641153876</v>
      </c>
      <c r="G192" s="98">
        <f t="shared" si="55"/>
        <v>327990.20764836558</v>
      </c>
      <c r="H192" s="53"/>
      <c r="I192" s="65"/>
    </row>
    <row r="193" spans="1:9">
      <c r="A193" s="173">
        <v>42465</v>
      </c>
      <c r="B193" s="173">
        <v>42467</v>
      </c>
      <c r="C193" s="96"/>
      <c r="D193" s="96" t="s">
        <v>107</v>
      </c>
      <c r="E193" s="96">
        <v>277960.99033669679</v>
      </c>
      <c r="F193" s="97">
        <f t="shared" si="54"/>
        <v>44473.758453871487</v>
      </c>
      <c r="G193" s="98">
        <f t="shared" si="55"/>
        <v>322434.74879056826</v>
      </c>
      <c r="H193" s="53"/>
      <c r="I193" s="65"/>
    </row>
    <row r="194" spans="1:9">
      <c r="A194" s="173">
        <v>42468</v>
      </c>
      <c r="B194" s="173">
        <v>42471</v>
      </c>
      <c r="C194" s="96"/>
      <c r="D194" s="96" t="s">
        <v>107</v>
      </c>
      <c r="E194" s="96">
        <v>285852.49870886636</v>
      </c>
      <c r="F194" s="97">
        <f t="shared" ref="F194:F200" si="56">E194*16%</f>
        <v>45736.399793418619</v>
      </c>
      <c r="G194" s="98">
        <f t="shared" si="55"/>
        <v>331588.89850228501</v>
      </c>
      <c r="H194" s="53"/>
      <c r="I194" s="65"/>
    </row>
    <row r="195" spans="1:9">
      <c r="A195" s="173">
        <v>42472</v>
      </c>
      <c r="B195" s="173">
        <v>42474</v>
      </c>
      <c r="C195" s="96"/>
      <c r="D195" s="96" t="s">
        <v>107</v>
      </c>
      <c r="E195" s="96">
        <v>288055.34022888273</v>
      </c>
      <c r="F195" s="97">
        <f t="shared" si="56"/>
        <v>46088.854436621237</v>
      </c>
      <c r="G195" s="98">
        <f t="shared" ref="G195:G200" si="57">+E195+F195</f>
        <v>334144.19466550398</v>
      </c>
      <c r="H195" s="53"/>
      <c r="I195" s="65"/>
    </row>
    <row r="196" spans="1:9">
      <c r="A196" s="173">
        <v>42475</v>
      </c>
      <c r="B196" s="173">
        <v>42478</v>
      </c>
      <c r="C196" s="96"/>
      <c r="D196" s="96" t="s">
        <v>107</v>
      </c>
      <c r="E196" s="96">
        <v>281290.26385349192</v>
      </c>
      <c r="F196" s="97">
        <f t="shared" si="56"/>
        <v>45006.442216558709</v>
      </c>
      <c r="G196" s="98">
        <f t="shared" si="57"/>
        <v>326296.70607005066</v>
      </c>
      <c r="H196" s="53"/>
      <c r="I196" s="65"/>
    </row>
    <row r="197" spans="1:9">
      <c r="A197" s="173">
        <v>42479</v>
      </c>
      <c r="B197" s="173">
        <v>42481</v>
      </c>
      <c r="C197" s="96"/>
      <c r="D197" s="96" t="s">
        <v>107</v>
      </c>
      <c r="E197" s="96">
        <v>277974.885468236</v>
      </c>
      <c r="F197" s="97">
        <f t="shared" si="56"/>
        <v>44475.981674917763</v>
      </c>
      <c r="G197" s="98">
        <f t="shared" si="57"/>
        <v>322450.86714315374</v>
      </c>
      <c r="H197" s="53"/>
      <c r="I197" s="65"/>
    </row>
    <row r="198" spans="1:9">
      <c r="A198" s="173">
        <v>42482</v>
      </c>
      <c r="B198" s="173">
        <v>42485</v>
      </c>
      <c r="C198" s="96"/>
      <c r="D198" s="96" t="s">
        <v>107</v>
      </c>
      <c r="E198" s="96">
        <v>269769.34712328023</v>
      </c>
      <c r="F198" s="97">
        <f t="shared" si="56"/>
        <v>43163.09553972484</v>
      </c>
      <c r="G198" s="98">
        <f t="shared" si="57"/>
        <v>312932.44266300509</v>
      </c>
      <c r="H198" s="53"/>
      <c r="I198" s="65"/>
    </row>
    <row r="199" spans="1:9">
      <c r="A199" s="173">
        <v>42486</v>
      </c>
      <c r="B199" s="173">
        <v>42488</v>
      </c>
      <c r="C199" s="96"/>
      <c r="D199" s="96" t="s">
        <v>107</v>
      </c>
      <c r="E199" s="96">
        <v>271297.8115925935</v>
      </c>
      <c r="F199" s="97">
        <f t="shared" si="56"/>
        <v>43407.649854814961</v>
      </c>
      <c r="G199" s="98">
        <f t="shared" si="57"/>
        <v>314705.46144740848</v>
      </c>
      <c r="H199" s="53"/>
      <c r="I199" s="65"/>
    </row>
    <row r="200" spans="1:9">
      <c r="A200" s="173">
        <v>42489</v>
      </c>
      <c r="B200" s="173">
        <v>42492</v>
      </c>
      <c r="C200" s="96"/>
      <c r="D200" s="96" t="s">
        <v>107</v>
      </c>
      <c r="E200" s="96">
        <v>272842.0238776512</v>
      </c>
      <c r="F200" s="97">
        <f t="shared" si="56"/>
        <v>43654.723820424195</v>
      </c>
      <c r="G200" s="98">
        <f t="shared" si="57"/>
        <v>316496.74769807537</v>
      </c>
      <c r="H200" s="53"/>
      <c r="I200" s="65"/>
    </row>
    <row r="201" spans="1:9">
      <c r="A201" s="173">
        <v>42493</v>
      </c>
      <c r="B201" s="173">
        <v>42495</v>
      </c>
      <c r="C201" s="96"/>
      <c r="D201" s="96" t="s">
        <v>107</v>
      </c>
      <c r="E201" s="96">
        <v>267316.39323555806</v>
      </c>
      <c r="F201" s="97">
        <f t="shared" ref="F201:F207" si="58">E201*16%</f>
        <v>42770.622917689288</v>
      </c>
      <c r="G201" s="98">
        <f t="shared" ref="G201:G206" si="59">+E201+F201</f>
        <v>310087.01615324733</v>
      </c>
      <c r="H201" s="53"/>
      <c r="I201" s="65"/>
    </row>
    <row r="202" spans="1:9">
      <c r="A202" s="173">
        <v>42496</v>
      </c>
      <c r="B202" s="173">
        <v>42500</v>
      </c>
      <c r="C202" s="96"/>
      <c r="D202" s="96" t="s">
        <v>107</v>
      </c>
      <c r="E202" s="96">
        <v>268223.2821540173</v>
      </c>
      <c r="F202" s="97">
        <f t="shared" si="58"/>
        <v>42915.725144642769</v>
      </c>
      <c r="G202" s="98">
        <f t="shared" si="59"/>
        <v>311139.00729866006</v>
      </c>
      <c r="H202" s="53"/>
      <c r="I202" s="65"/>
    </row>
    <row r="203" spans="1:9">
      <c r="A203" s="173">
        <v>42501</v>
      </c>
      <c r="B203" s="173">
        <v>42502</v>
      </c>
      <c r="C203" s="96"/>
      <c r="D203" s="96" t="s">
        <v>107</v>
      </c>
      <c r="E203" s="96">
        <v>275088.40347649041</v>
      </c>
      <c r="F203" s="97">
        <f t="shared" si="58"/>
        <v>44014.144556238469</v>
      </c>
      <c r="G203" s="98">
        <f t="shared" si="59"/>
        <v>319102.5480327289</v>
      </c>
      <c r="H203" s="53"/>
      <c r="I203" s="65"/>
    </row>
    <row r="204" spans="1:9">
      <c r="A204" s="173">
        <v>42503</v>
      </c>
      <c r="B204" s="173">
        <v>42506</v>
      </c>
      <c r="C204" s="96"/>
      <c r="D204" s="96" t="s">
        <v>107</v>
      </c>
      <c r="E204" s="96">
        <v>276007.33484228363</v>
      </c>
      <c r="F204" s="97">
        <f t="shared" si="58"/>
        <v>44161.17357476538</v>
      </c>
      <c r="G204" s="98">
        <f t="shared" si="59"/>
        <v>320168.50841704902</v>
      </c>
      <c r="H204" s="53"/>
      <c r="I204" s="65"/>
    </row>
    <row r="205" spans="1:9">
      <c r="A205" s="173">
        <v>42507</v>
      </c>
      <c r="B205" s="173">
        <v>42509</v>
      </c>
      <c r="C205" s="96"/>
      <c r="D205" s="96" t="s">
        <v>107</v>
      </c>
      <c r="E205" s="96">
        <v>271870.29101200902</v>
      </c>
      <c r="F205" s="97">
        <f t="shared" si="58"/>
        <v>43499.246561921442</v>
      </c>
      <c r="G205" s="98">
        <f t="shared" si="59"/>
        <v>315369.53757393046</v>
      </c>
      <c r="H205" s="53"/>
      <c r="I205" s="65"/>
    </row>
    <row r="206" spans="1:9">
      <c r="A206" s="173">
        <v>42510</v>
      </c>
      <c r="B206" s="173">
        <v>42513</v>
      </c>
      <c r="C206" s="96"/>
      <c r="D206" s="96" t="s">
        <v>107</v>
      </c>
      <c r="E206" s="96">
        <v>280770.55196804821</v>
      </c>
      <c r="F206" s="97">
        <f t="shared" si="58"/>
        <v>44923.288314887715</v>
      </c>
      <c r="G206" s="98">
        <f t="shared" si="59"/>
        <v>325693.84028293594</v>
      </c>
      <c r="H206" s="53"/>
      <c r="I206" s="65"/>
    </row>
    <row r="207" spans="1:9">
      <c r="A207" s="173">
        <v>42514</v>
      </c>
      <c r="B207" s="173">
        <v>42516</v>
      </c>
      <c r="C207" s="96"/>
      <c r="D207" s="96" t="s">
        <v>107</v>
      </c>
      <c r="E207" s="96">
        <v>283095.70461148676</v>
      </c>
      <c r="F207" s="97">
        <f t="shared" si="58"/>
        <v>45295.312737837885</v>
      </c>
      <c r="G207" s="98">
        <f t="shared" ref="G207:G212" si="60">+E207+F207</f>
        <v>328391.01734932465</v>
      </c>
      <c r="H207" s="53"/>
      <c r="I207" s="65"/>
    </row>
    <row r="208" spans="1:9">
      <c r="A208" s="173">
        <v>42517</v>
      </c>
      <c r="B208" s="173">
        <v>42521</v>
      </c>
      <c r="C208" s="96"/>
      <c r="D208" s="96" t="s">
        <v>107</v>
      </c>
      <c r="E208" s="96">
        <v>300460.46902288153</v>
      </c>
      <c r="F208" s="97">
        <f t="shared" ref="F208:F214" si="61">E208*16%</f>
        <v>48073.675043661045</v>
      </c>
      <c r="G208" s="98">
        <f t="shared" si="60"/>
        <v>348534.14406654256</v>
      </c>
      <c r="H208" s="53"/>
      <c r="I208" s="65"/>
    </row>
    <row r="209" spans="1:9">
      <c r="A209" s="173">
        <v>42522</v>
      </c>
      <c r="B209" s="173">
        <v>42523</v>
      </c>
      <c r="C209" s="96"/>
      <c r="D209" s="96" t="s">
        <v>107</v>
      </c>
      <c r="E209" s="96">
        <v>287676.46630891354</v>
      </c>
      <c r="F209" s="97">
        <f t="shared" si="61"/>
        <v>46028.234609426167</v>
      </c>
      <c r="G209" s="98">
        <f t="shared" si="60"/>
        <v>333704.70091833972</v>
      </c>
      <c r="H209" s="53"/>
      <c r="I209" s="65"/>
    </row>
    <row r="210" spans="1:9">
      <c r="A210" s="173">
        <v>42524</v>
      </c>
      <c r="B210" s="173">
        <v>42528</v>
      </c>
      <c r="C210" s="96"/>
      <c r="D210" s="96" t="s">
        <v>107</v>
      </c>
      <c r="E210" s="96">
        <v>295938.33551712922</v>
      </c>
      <c r="F210" s="97">
        <f t="shared" si="61"/>
        <v>47350.133682740678</v>
      </c>
      <c r="G210" s="98">
        <f t="shared" si="60"/>
        <v>343288.4691998699</v>
      </c>
      <c r="H210" s="53"/>
      <c r="I210" s="65"/>
    </row>
    <row r="211" spans="1:9">
      <c r="A211" s="173">
        <v>42529</v>
      </c>
      <c r="B211" s="173">
        <v>42530</v>
      </c>
      <c r="C211" s="96"/>
      <c r="D211" s="96" t="s">
        <v>107</v>
      </c>
      <c r="E211" s="96">
        <v>309361.12213041092</v>
      </c>
      <c r="F211" s="97">
        <f t="shared" si="61"/>
        <v>49497.779540865748</v>
      </c>
      <c r="G211" s="98">
        <f t="shared" si="60"/>
        <v>358858.90167127666</v>
      </c>
      <c r="H211" s="53"/>
      <c r="I211" s="65"/>
    </row>
    <row r="212" spans="1:9">
      <c r="A212" s="173">
        <v>42531</v>
      </c>
      <c r="B212" s="173">
        <v>42534</v>
      </c>
      <c r="C212" s="96"/>
      <c r="D212" s="96" t="s">
        <v>107</v>
      </c>
      <c r="E212" s="96">
        <v>341334.17489994277</v>
      </c>
      <c r="F212" s="97">
        <f t="shared" si="61"/>
        <v>54613.467983990842</v>
      </c>
      <c r="G212" s="98">
        <f t="shared" si="60"/>
        <v>395947.64288393361</v>
      </c>
      <c r="H212" s="53"/>
      <c r="I212" s="65"/>
    </row>
    <row r="213" spans="1:9">
      <c r="A213" s="173">
        <v>42535</v>
      </c>
      <c r="B213" s="173">
        <v>42537</v>
      </c>
      <c r="C213" s="96"/>
      <c r="D213" s="96" t="s">
        <v>107</v>
      </c>
      <c r="E213" s="96">
        <v>321236.03987757512</v>
      </c>
      <c r="F213" s="97">
        <f t="shared" si="61"/>
        <v>51397.766380412024</v>
      </c>
      <c r="G213" s="98">
        <f t="shared" ref="G213:G218" si="62">+E213+F213</f>
        <v>372633.80625798716</v>
      </c>
      <c r="H213" s="53"/>
      <c r="I213" s="65"/>
    </row>
    <row r="214" spans="1:9">
      <c r="A214" s="173">
        <v>42538</v>
      </c>
      <c r="B214" s="173">
        <v>42541</v>
      </c>
      <c r="C214" s="96"/>
      <c r="D214" s="96" t="s">
        <v>107</v>
      </c>
      <c r="E214" s="96">
        <v>300462.98867340077</v>
      </c>
      <c r="F214" s="97">
        <f t="shared" si="61"/>
        <v>48074.078187744126</v>
      </c>
      <c r="G214" s="98">
        <f t="shared" si="62"/>
        <v>348537.06686114491</v>
      </c>
      <c r="H214" s="53"/>
      <c r="I214" s="65"/>
    </row>
    <row r="215" spans="1:9">
      <c r="A215" s="173">
        <f t="shared" ref="A215:A220" si="63">+B214+1</f>
        <v>42542</v>
      </c>
      <c r="B215" s="173">
        <v>42544</v>
      </c>
      <c r="C215" s="96"/>
      <c r="D215" s="96" t="s">
        <v>107</v>
      </c>
      <c r="E215" s="96">
        <v>303539.29421856836</v>
      </c>
      <c r="F215" s="97">
        <f t="shared" ref="F215:F220" si="64">E215*16%</f>
        <v>48566.28707497094</v>
      </c>
      <c r="G215" s="98">
        <f t="shared" si="62"/>
        <v>352105.58129353932</v>
      </c>
      <c r="H215" s="53"/>
      <c r="I215" s="65"/>
    </row>
    <row r="216" spans="1:9">
      <c r="A216" s="173">
        <f t="shared" si="63"/>
        <v>42545</v>
      </c>
      <c r="B216" s="173">
        <v>42548</v>
      </c>
      <c r="C216" s="96"/>
      <c r="D216" s="96" t="s">
        <v>107</v>
      </c>
      <c r="E216" s="96">
        <v>328090.46565413155</v>
      </c>
      <c r="F216" s="97">
        <f t="shared" si="64"/>
        <v>52494.474504661048</v>
      </c>
      <c r="G216" s="98">
        <f t="shared" si="62"/>
        <v>380584.9401587926</v>
      </c>
      <c r="H216" s="53"/>
      <c r="I216" s="65"/>
    </row>
    <row r="217" spans="1:9">
      <c r="A217" s="173">
        <f t="shared" si="63"/>
        <v>42549</v>
      </c>
      <c r="B217" s="173">
        <v>42551</v>
      </c>
      <c r="C217" s="96"/>
      <c r="D217" s="96" t="s">
        <v>107</v>
      </c>
      <c r="E217" s="96">
        <v>292567.33955203247</v>
      </c>
      <c r="F217" s="97">
        <f t="shared" si="64"/>
        <v>46810.774328325198</v>
      </c>
      <c r="G217" s="98">
        <f t="shared" si="62"/>
        <v>339378.11388035765</v>
      </c>
      <c r="H217" s="53"/>
      <c r="I217" s="65"/>
    </row>
    <row r="218" spans="1:9">
      <c r="A218" s="173">
        <f t="shared" si="63"/>
        <v>42552</v>
      </c>
      <c r="B218" s="173">
        <v>42556</v>
      </c>
      <c r="C218" s="96"/>
      <c r="D218" s="96" t="s">
        <v>133</v>
      </c>
      <c r="E218" s="96">
        <v>412006.06447021157</v>
      </c>
      <c r="F218" s="97">
        <f t="shared" si="64"/>
        <v>65920.970315233848</v>
      </c>
      <c r="G218" s="98">
        <f t="shared" si="62"/>
        <v>477927.03478544543</v>
      </c>
      <c r="H218" s="53"/>
      <c r="I218" s="65"/>
    </row>
    <row r="219" spans="1:9">
      <c r="A219" s="173">
        <f t="shared" si="63"/>
        <v>42557</v>
      </c>
      <c r="B219" s="173">
        <v>42558</v>
      </c>
      <c r="C219" s="96"/>
      <c r="D219" s="96" t="s">
        <v>133</v>
      </c>
      <c r="E219" s="96">
        <v>382706.39672001707</v>
      </c>
      <c r="F219" s="97">
        <f t="shared" si="64"/>
        <v>61233.023475202732</v>
      </c>
      <c r="G219" s="98">
        <f t="shared" ref="G219:G224" si="65">+E219+F219</f>
        <v>443939.42019521981</v>
      </c>
      <c r="H219" s="53"/>
      <c r="I219" s="65"/>
    </row>
    <row r="220" spans="1:9">
      <c r="A220" s="173">
        <f t="shared" si="63"/>
        <v>42559</v>
      </c>
      <c r="B220" s="173">
        <v>42562</v>
      </c>
      <c r="C220" s="96"/>
      <c r="D220" s="96" t="s">
        <v>133</v>
      </c>
      <c r="E220" s="96">
        <v>372857.66458365507</v>
      </c>
      <c r="F220" s="97">
        <f t="shared" si="64"/>
        <v>59657.22633338481</v>
      </c>
      <c r="G220" s="98">
        <f t="shared" si="65"/>
        <v>432514.89091703988</v>
      </c>
      <c r="H220" s="53"/>
      <c r="I220" s="65"/>
    </row>
    <row r="221" spans="1:9">
      <c r="A221" s="173">
        <f t="shared" ref="A221:A227" si="66">+B220+1</f>
        <v>42563</v>
      </c>
      <c r="B221" s="173">
        <v>42565</v>
      </c>
      <c r="C221" s="96"/>
      <c r="D221" s="96" t="s">
        <v>133</v>
      </c>
      <c r="E221" s="96">
        <v>350793.64882136538</v>
      </c>
      <c r="F221" s="97">
        <f t="shared" ref="F221:F227" si="67">E221*16%</f>
        <v>56126.98381141846</v>
      </c>
      <c r="G221" s="98">
        <f t="shared" si="65"/>
        <v>406920.63263278385</v>
      </c>
      <c r="H221" s="53"/>
      <c r="I221" s="65"/>
    </row>
    <row r="222" spans="1:9">
      <c r="A222" s="173">
        <f t="shared" si="66"/>
        <v>42566</v>
      </c>
      <c r="B222" s="173">
        <v>42569</v>
      </c>
      <c r="C222" s="96"/>
      <c r="D222" s="96" t="s">
        <v>133</v>
      </c>
      <c r="E222" s="96">
        <v>338616.7305799594</v>
      </c>
      <c r="F222" s="97">
        <f t="shared" si="67"/>
        <v>54178.676892793505</v>
      </c>
      <c r="G222" s="98">
        <f t="shared" si="65"/>
        <v>392795.40747275291</v>
      </c>
      <c r="H222" s="53"/>
      <c r="I222" s="65"/>
    </row>
    <row r="223" spans="1:9">
      <c r="A223" s="173">
        <f t="shared" si="66"/>
        <v>42570</v>
      </c>
      <c r="B223" s="173">
        <v>42572</v>
      </c>
      <c r="C223" s="96"/>
      <c r="D223" s="96" t="s">
        <v>133</v>
      </c>
      <c r="E223" s="96">
        <v>370602.46991336747</v>
      </c>
      <c r="F223" s="97">
        <f t="shared" si="67"/>
        <v>59296.395186138798</v>
      </c>
      <c r="G223" s="98">
        <f t="shared" si="65"/>
        <v>429898.86509950628</v>
      </c>
      <c r="H223" s="53"/>
      <c r="I223" s="65"/>
    </row>
    <row r="224" spans="1:9">
      <c r="A224" s="173">
        <f t="shared" si="66"/>
        <v>42573</v>
      </c>
      <c r="B224" s="173">
        <v>42576</v>
      </c>
      <c r="C224" s="96"/>
      <c r="D224" s="96" t="s">
        <v>133</v>
      </c>
      <c r="E224" s="96">
        <v>357499.07000047062</v>
      </c>
      <c r="F224" s="97">
        <f t="shared" si="67"/>
        <v>57199.851200075296</v>
      </c>
      <c r="G224" s="98">
        <f t="shared" si="65"/>
        <v>414698.92120054591</v>
      </c>
      <c r="H224" s="53"/>
      <c r="I224" s="65"/>
    </row>
    <row r="225" spans="1:9">
      <c r="A225" s="173">
        <f t="shared" si="66"/>
        <v>42577</v>
      </c>
      <c r="B225" s="173">
        <v>42579</v>
      </c>
      <c r="C225" s="96"/>
      <c r="D225" s="96" t="s">
        <v>133</v>
      </c>
      <c r="E225" s="96">
        <v>332788.57328131038</v>
      </c>
      <c r="F225" s="97">
        <f t="shared" si="67"/>
        <v>53246.171725009663</v>
      </c>
      <c r="G225" s="98">
        <f t="shared" ref="G225:G230" si="68">+E225+F225</f>
        <v>386034.74500632007</v>
      </c>
      <c r="H225" s="53"/>
      <c r="I225" s="65"/>
    </row>
    <row r="226" spans="1:9">
      <c r="A226" s="173">
        <f t="shared" si="66"/>
        <v>42580</v>
      </c>
      <c r="B226" s="173">
        <v>42583</v>
      </c>
      <c r="C226" s="96"/>
      <c r="D226" s="96" t="s">
        <v>133</v>
      </c>
      <c r="E226" s="96">
        <v>304708.94872029364</v>
      </c>
      <c r="F226" s="97">
        <f t="shared" si="67"/>
        <v>48753.431795246986</v>
      </c>
      <c r="G226" s="98">
        <f t="shared" si="68"/>
        <v>353462.3805155406</v>
      </c>
      <c r="H226" s="53"/>
      <c r="I226" s="65"/>
    </row>
    <row r="227" spans="1:9">
      <c r="A227" s="173">
        <f t="shared" si="66"/>
        <v>42584</v>
      </c>
      <c r="B227" s="173">
        <v>42586</v>
      </c>
      <c r="C227" s="96"/>
      <c r="D227" s="96" t="s">
        <v>133</v>
      </c>
      <c r="E227" s="96">
        <v>314854.12206315878</v>
      </c>
      <c r="F227" s="97">
        <f t="shared" si="67"/>
        <v>50376.659530105404</v>
      </c>
      <c r="G227" s="98">
        <f t="shared" si="68"/>
        <v>365230.7815932642</v>
      </c>
      <c r="H227" s="53"/>
      <c r="I227" s="65"/>
    </row>
    <row r="228" spans="1:9">
      <c r="A228" s="173">
        <f t="shared" ref="A228:A234" si="69">+B227+1</f>
        <v>42587</v>
      </c>
      <c r="B228" s="173">
        <v>42590</v>
      </c>
      <c r="C228" s="96"/>
      <c r="D228" s="96" t="s">
        <v>133</v>
      </c>
      <c r="E228" s="96">
        <v>289378.55137315142</v>
      </c>
      <c r="F228" s="97">
        <f t="shared" ref="F228:F234" si="70">E228*16%</f>
        <v>46300.568219704226</v>
      </c>
      <c r="G228" s="98">
        <f t="shared" si="68"/>
        <v>335679.11959285563</v>
      </c>
      <c r="H228" s="53"/>
      <c r="I228" s="65"/>
    </row>
    <row r="229" spans="1:9">
      <c r="A229" s="173">
        <f t="shared" si="69"/>
        <v>42591</v>
      </c>
      <c r="B229" s="173">
        <v>42593</v>
      </c>
      <c r="C229" s="96"/>
      <c r="D229" s="96" t="s">
        <v>133</v>
      </c>
      <c r="E229" s="96">
        <v>305268.45317465853</v>
      </c>
      <c r="F229" s="97">
        <f t="shared" si="70"/>
        <v>48842.952507945367</v>
      </c>
      <c r="G229" s="98">
        <f t="shared" si="68"/>
        <v>354111.40568260389</v>
      </c>
      <c r="H229" s="53"/>
      <c r="I229" s="65"/>
    </row>
    <row r="230" spans="1:9">
      <c r="A230" s="173">
        <f t="shared" si="69"/>
        <v>42594</v>
      </c>
      <c r="B230" s="173">
        <v>42598</v>
      </c>
      <c r="C230" s="96"/>
      <c r="D230" s="96" t="s">
        <v>133</v>
      </c>
      <c r="E230" s="96">
        <v>301054.64275677892</v>
      </c>
      <c r="F230" s="97">
        <f t="shared" si="70"/>
        <v>48168.742841084626</v>
      </c>
      <c r="G230" s="98">
        <f t="shared" si="68"/>
        <v>349223.38559786353</v>
      </c>
      <c r="H230" s="53"/>
      <c r="I230" s="65"/>
    </row>
    <row r="231" spans="1:9">
      <c r="A231" s="173">
        <f t="shared" si="69"/>
        <v>42599</v>
      </c>
      <c r="B231" s="173">
        <v>42600</v>
      </c>
      <c r="C231" s="96"/>
      <c r="D231" s="96" t="s">
        <v>133</v>
      </c>
      <c r="E231" s="96">
        <v>355663.89983659581</v>
      </c>
      <c r="F231" s="97">
        <f t="shared" si="70"/>
        <v>56906.223973855333</v>
      </c>
      <c r="G231" s="98">
        <f t="shared" ref="G231:G236" si="71">+E231+F231</f>
        <v>412570.12381045113</v>
      </c>
      <c r="H231" s="53"/>
      <c r="I231" s="65"/>
    </row>
    <row r="232" spans="1:9">
      <c r="A232" s="173">
        <f t="shared" si="69"/>
        <v>42601</v>
      </c>
      <c r="B232" s="173">
        <v>42604</v>
      </c>
      <c r="C232" s="96"/>
      <c r="D232" s="96" t="s">
        <v>133</v>
      </c>
      <c r="E232" s="96">
        <v>392571.20953771909</v>
      </c>
      <c r="F232" s="97">
        <f t="shared" si="70"/>
        <v>62811.393526035055</v>
      </c>
      <c r="G232" s="98">
        <f t="shared" si="71"/>
        <v>455382.60306375416</v>
      </c>
      <c r="H232" s="53"/>
      <c r="I232" s="65"/>
    </row>
    <row r="233" spans="1:9">
      <c r="A233" s="173">
        <f t="shared" si="69"/>
        <v>42605</v>
      </c>
      <c r="B233" s="173">
        <v>42607</v>
      </c>
      <c r="C233" s="96"/>
      <c r="D233" s="96" t="s">
        <v>133</v>
      </c>
      <c r="E233" s="96">
        <v>409643.66978644097</v>
      </c>
      <c r="F233" s="97">
        <f t="shared" si="70"/>
        <v>65542.987165830549</v>
      </c>
      <c r="G233" s="98">
        <f t="shared" si="71"/>
        <v>475186.65695227153</v>
      </c>
      <c r="H233" s="53"/>
      <c r="I233" s="65"/>
    </row>
    <row r="234" spans="1:9">
      <c r="A234" s="173">
        <f t="shared" si="69"/>
        <v>42608</v>
      </c>
      <c r="B234" s="173">
        <v>42611</v>
      </c>
      <c r="C234" s="96"/>
      <c r="D234" s="96" t="s">
        <v>133</v>
      </c>
      <c r="E234" s="96">
        <v>386257.79286910681</v>
      </c>
      <c r="F234" s="97">
        <f t="shared" si="70"/>
        <v>61801.246859057093</v>
      </c>
      <c r="G234" s="98">
        <f t="shared" si="71"/>
        <v>448059.03972816392</v>
      </c>
      <c r="H234" s="53"/>
      <c r="I234" s="65"/>
    </row>
    <row r="235" spans="1:9">
      <c r="A235" s="173">
        <f t="shared" ref="A235:A241" si="72">+B234+1</f>
        <v>42612</v>
      </c>
      <c r="B235" s="173">
        <v>42614</v>
      </c>
      <c r="C235" s="96"/>
      <c r="D235" s="96" t="s">
        <v>133</v>
      </c>
      <c r="E235" s="96">
        <v>401534.97124489245</v>
      </c>
      <c r="F235" s="97">
        <f t="shared" ref="F235:F241" si="73">E235*16%</f>
        <v>64245.595399182792</v>
      </c>
      <c r="G235" s="98">
        <f t="shared" si="71"/>
        <v>465780.56664407527</v>
      </c>
      <c r="H235" s="53"/>
      <c r="I235" s="65"/>
    </row>
    <row r="236" spans="1:9">
      <c r="A236" s="173">
        <f t="shared" si="72"/>
        <v>42615</v>
      </c>
      <c r="B236" s="173">
        <v>42618</v>
      </c>
      <c r="C236" s="96"/>
      <c r="D236" s="96" t="s">
        <v>133</v>
      </c>
      <c r="E236" s="96">
        <v>359645.07734468463</v>
      </c>
      <c r="F236" s="97">
        <f t="shared" si="73"/>
        <v>57543.212375149538</v>
      </c>
      <c r="G236" s="98">
        <f t="shared" si="71"/>
        <v>417188.28971983417</v>
      </c>
      <c r="H236" s="53"/>
      <c r="I236" s="65"/>
    </row>
    <row r="237" spans="1:9">
      <c r="A237" s="173">
        <f t="shared" si="72"/>
        <v>42619</v>
      </c>
      <c r="B237" s="173">
        <v>42621</v>
      </c>
      <c r="C237" s="96"/>
      <c r="D237" s="96" t="s">
        <v>133</v>
      </c>
      <c r="E237" s="96">
        <v>370327.54207585531</v>
      </c>
      <c r="F237" s="97">
        <f t="shared" si="73"/>
        <v>59252.406732136849</v>
      </c>
      <c r="G237" s="98">
        <f t="shared" ref="G237:G242" si="74">+E237+F237</f>
        <v>429579.94880799216</v>
      </c>
      <c r="H237" s="53"/>
      <c r="I237" s="65"/>
    </row>
    <row r="238" spans="1:9">
      <c r="A238" s="173">
        <f t="shared" si="72"/>
        <v>42622</v>
      </c>
      <c r="B238" s="173">
        <v>42625</v>
      </c>
      <c r="C238" s="96"/>
      <c r="D238" s="96" t="s">
        <v>133</v>
      </c>
      <c r="E238" s="96">
        <v>380198.49530657486</v>
      </c>
      <c r="F238" s="97">
        <f t="shared" si="73"/>
        <v>60831.759249051975</v>
      </c>
      <c r="G238" s="98">
        <f t="shared" si="74"/>
        <v>441030.25455562683</v>
      </c>
      <c r="H238" s="53"/>
      <c r="I238" s="65"/>
    </row>
    <row r="239" spans="1:9">
      <c r="A239" s="173">
        <f t="shared" si="72"/>
        <v>42626</v>
      </c>
      <c r="B239" s="173">
        <v>42628</v>
      </c>
      <c r="C239" s="96"/>
      <c r="D239" s="96" t="s">
        <v>133</v>
      </c>
      <c r="E239" s="96">
        <v>385279.07908937935</v>
      </c>
      <c r="F239" s="97">
        <f t="shared" si="73"/>
        <v>61644.652654300698</v>
      </c>
      <c r="G239" s="98">
        <f t="shared" si="74"/>
        <v>446923.73174368002</v>
      </c>
      <c r="H239" s="53"/>
      <c r="I239" s="65"/>
    </row>
    <row r="240" spans="1:9">
      <c r="A240" s="173">
        <f t="shared" si="72"/>
        <v>42629</v>
      </c>
      <c r="B240" s="173">
        <v>42632</v>
      </c>
      <c r="C240" s="96"/>
      <c r="D240" s="96" t="s">
        <v>133</v>
      </c>
      <c r="E240" s="96">
        <v>377153.51000545808</v>
      </c>
      <c r="F240" s="97">
        <f t="shared" si="73"/>
        <v>60344.561600873298</v>
      </c>
      <c r="G240" s="98">
        <f t="shared" si="74"/>
        <v>437498.07160633139</v>
      </c>
      <c r="H240" s="53"/>
      <c r="I240" s="65"/>
    </row>
    <row r="241" spans="1:9">
      <c r="A241" s="173">
        <f t="shared" si="72"/>
        <v>42633</v>
      </c>
      <c r="B241" s="173">
        <v>42635</v>
      </c>
      <c r="C241" s="96"/>
      <c r="D241" s="96" t="s">
        <v>133</v>
      </c>
      <c r="E241" s="96">
        <v>373466.12004252913</v>
      </c>
      <c r="F241" s="97">
        <f t="shared" si="73"/>
        <v>59754.579206804665</v>
      </c>
      <c r="G241" s="98">
        <f t="shared" si="74"/>
        <v>433220.69924933382</v>
      </c>
      <c r="H241" s="53"/>
      <c r="I241" s="65"/>
    </row>
    <row r="242" spans="1:9">
      <c r="A242" s="173">
        <f t="shared" ref="A242:A248" si="75">+B241+1</f>
        <v>42636</v>
      </c>
      <c r="B242" s="173">
        <v>42639</v>
      </c>
      <c r="C242" s="96"/>
      <c r="D242" s="96" t="s">
        <v>133</v>
      </c>
      <c r="E242" s="96">
        <v>387423.5666149836</v>
      </c>
      <c r="F242" s="97">
        <f t="shared" ref="F242:F248" si="76">E242*16%</f>
        <v>61987.770658397378</v>
      </c>
      <c r="G242" s="98">
        <f t="shared" si="74"/>
        <v>449411.33727338095</v>
      </c>
      <c r="H242" s="53"/>
      <c r="I242" s="65"/>
    </row>
    <row r="243" spans="1:9">
      <c r="A243" s="173">
        <f t="shared" si="75"/>
        <v>42640</v>
      </c>
      <c r="B243" s="173">
        <v>42642</v>
      </c>
      <c r="C243" s="96"/>
      <c r="D243" s="96" t="s">
        <v>133</v>
      </c>
      <c r="E243" s="96">
        <v>366107.62397571246</v>
      </c>
      <c r="F243" s="97">
        <f t="shared" si="76"/>
        <v>58577.219836113996</v>
      </c>
      <c r="G243" s="98">
        <f t="shared" ref="G243:G248" si="77">+E243+F243</f>
        <v>424684.84381182643</v>
      </c>
      <c r="H243" s="53"/>
      <c r="I243" s="65"/>
    </row>
    <row r="244" spans="1:9">
      <c r="A244" s="173">
        <f t="shared" si="75"/>
        <v>42643</v>
      </c>
      <c r="B244" s="173">
        <v>42646</v>
      </c>
      <c r="C244" s="96"/>
      <c r="D244" s="96" t="s">
        <v>133</v>
      </c>
      <c r="E244" s="96">
        <v>405833.90323858138</v>
      </c>
      <c r="F244" s="97">
        <f t="shared" si="76"/>
        <v>64933.424518173022</v>
      </c>
      <c r="G244" s="98">
        <f t="shared" si="77"/>
        <v>470767.32775675441</v>
      </c>
      <c r="H244" s="53"/>
      <c r="I244" s="65"/>
    </row>
    <row r="245" spans="1:9">
      <c r="A245" s="173">
        <f t="shared" si="75"/>
        <v>42647</v>
      </c>
      <c r="B245" s="173">
        <v>42649</v>
      </c>
      <c r="C245" s="96"/>
      <c r="D245" s="96" t="s">
        <v>133</v>
      </c>
      <c r="E245" s="96">
        <v>414756.91762690636</v>
      </c>
      <c r="F245" s="97">
        <f t="shared" si="76"/>
        <v>66361.106820305024</v>
      </c>
      <c r="G245" s="98">
        <f t="shared" si="77"/>
        <v>481118.02444721141</v>
      </c>
      <c r="H245" s="53"/>
      <c r="I245" s="65"/>
    </row>
    <row r="246" spans="1:9">
      <c r="A246" s="173">
        <f t="shared" si="75"/>
        <v>42650</v>
      </c>
      <c r="B246" s="173">
        <v>42653</v>
      </c>
      <c r="C246" s="96"/>
      <c r="D246" s="96" t="s">
        <v>133</v>
      </c>
      <c r="E246" s="96">
        <v>458931.76895159751</v>
      </c>
      <c r="F246" s="97">
        <f t="shared" si="76"/>
        <v>73429.083032255599</v>
      </c>
      <c r="G246" s="98">
        <f t="shared" si="77"/>
        <v>532360.85198385315</v>
      </c>
      <c r="H246" s="53"/>
      <c r="I246" s="65"/>
    </row>
    <row r="247" spans="1:9">
      <c r="A247" s="173">
        <f t="shared" si="75"/>
        <v>42654</v>
      </c>
      <c r="B247" s="173">
        <v>42656</v>
      </c>
      <c r="C247" s="96"/>
      <c r="D247" s="96" t="s">
        <v>133</v>
      </c>
      <c r="E247" s="96">
        <v>460411.49053459422</v>
      </c>
      <c r="F247" s="97">
        <f t="shared" si="76"/>
        <v>73665.838485535074</v>
      </c>
      <c r="G247" s="98">
        <f t="shared" si="77"/>
        <v>534077.32902012928</v>
      </c>
      <c r="H247" s="53"/>
      <c r="I247" s="65"/>
    </row>
    <row r="248" spans="1:9">
      <c r="A248" s="173">
        <f t="shared" si="75"/>
        <v>42657</v>
      </c>
      <c r="B248" s="173">
        <v>42661</v>
      </c>
      <c r="C248" s="96"/>
      <c r="D248" s="96" t="s">
        <v>133</v>
      </c>
      <c r="E248" s="96">
        <v>457956.07875249296</v>
      </c>
      <c r="F248" s="97">
        <f t="shared" si="76"/>
        <v>73272.972600398876</v>
      </c>
      <c r="G248" s="98">
        <f t="shared" si="77"/>
        <v>531229.05135289184</v>
      </c>
      <c r="H248" s="53"/>
      <c r="I248" s="65"/>
    </row>
    <row r="249" spans="1:9">
      <c r="A249" s="173">
        <f t="shared" ref="A249:A255" si="78">+B248+1</f>
        <v>42662</v>
      </c>
      <c r="B249" s="173">
        <v>42663</v>
      </c>
      <c r="C249" s="96"/>
      <c r="D249" s="96" t="s">
        <v>133</v>
      </c>
      <c r="E249" s="96">
        <v>450151.3130548122</v>
      </c>
      <c r="F249" s="97">
        <f t="shared" ref="F249:F255" si="79">E249*16%</f>
        <v>72024.210088769949</v>
      </c>
      <c r="G249" s="98">
        <f t="shared" ref="G249:G254" si="80">+E249+F249</f>
        <v>522175.52314358216</v>
      </c>
      <c r="H249" s="53"/>
      <c r="I249" s="65"/>
    </row>
    <row r="250" spans="1:9">
      <c r="A250" s="173">
        <f t="shared" si="78"/>
        <v>42664</v>
      </c>
      <c r="B250" s="173">
        <v>42667</v>
      </c>
      <c r="C250" s="96"/>
      <c r="D250" s="96" t="s">
        <v>133</v>
      </c>
      <c r="E250" s="96">
        <v>471438.8466344804</v>
      </c>
      <c r="F250" s="97">
        <f t="shared" si="79"/>
        <v>75430.215461516869</v>
      </c>
      <c r="G250" s="98">
        <f t="shared" si="80"/>
        <v>546869.06209599727</v>
      </c>
      <c r="H250" s="53"/>
      <c r="I250" s="65"/>
    </row>
    <row r="251" spans="1:9">
      <c r="A251" s="173">
        <f t="shared" si="78"/>
        <v>42668</v>
      </c>
      <c r="B251" s="173">
        <v>42670</v>
      </c>
      <c r="C251" s="96"/>
      <c r="D251" s="96" t="s">
        <v>133</v>
      </c>
      <c r="E251" s="96">
        <v>464763.55380592047</v>
      </c>
      <c r="F251" s="97">
        <f t="shared" si="79"/>
        <v>74362.168608947279</v>
      </c>
      <c r="G251" s="98">
        <f t="shared" si="80"/>
        <v>539125.72241486772</v>
      </c>
      <c r="H251" s="53"/>
      <c r="I251" s="65"/>
    </row>
    <row r="252" spans="1:9">
      <c r="A252" s="173">
        <f t="shared" si="78"/>
        <v>42671</v>
      </c>
      <c r="B252" s="173">
        <v>42674</v>
      </c>
      <c r="C252" s="96"/>
      <c r="D252" s="96" t="s">
        <v>133</v>
      </c>
      <c r="E252" s="96">
        <v>443397.4108354245</v>
      </c>
      <c r="F252" s="97">
        <f t="shared" si="79"/>
        <v>70943.585733667918</v>
      </c>
      <c r="G252" s="98">
        <f t="shared" si="80"/>
        <v>514340.99656909239</v>
      </c>
      <c r="H252" s="53"/>
      <c r="I252" s="65"/>
    </row>
    <row r="253" spans="1:9">
      <c r="A253" s="173">
        <f t="shared" si="78"/>
        <v>42675</v>
      </c>
      <c r="B253" s="173">
        <v>42677</v>
      </c>
      <c r="C253" s="96"/>
      <c r="D253" s="96" t="s">
        <v>133</v>
      </c>
      <c r="E253" s="96">
        <v>443359.44686581381</v>
      </c>
      <c r="F253" s="97">
        <f t="shared" si="79"/>
        <v>70937.511498530206</v>
      </c>
      <c r="G253" s="98">
        <f t="shared" si="80"/>
        <v>514296.95836434403</v>
      </c>
      <c r="H253" s="53"/>
      <c r="I253" s="65"/>
    </row>
    <row r="254" spans="1:9">
      <c r="A254" s="173">
        <f t="shared" si="78"/>
        <v>42678</v>
      </c>
      <c r="B254" s="173">
        <v>42682</v>
      </c>
      <c r="C254" s="96"/>
      <c r="D254" s="96" t="s">
        <v>133</v>
      </c>
      <c r="E254" s="96">
        <v>410280.78318216291</v>
      </c>
      <c r="F254" s="97">
        <f t="shared" si="79"/>
        <v>65644.925309146071</v>
      </c>
      <c r="G254" s="98">
        <f t="shared" si="80"/>
        <v>475925.70849130896</v>
      </c>
      <c r="H254" s="53"/>
      <c r="I254" s="65"/>
    </row>
    <row r="255" spans="1:9">
      <c r="A255" s="173">
        <f t="shared" si="78"/>
        <v>42683</v>
      </c>
      <c r="B255" s="173">
        <v>42684</v>
      </c>
      <c r="C255" s="96"/>
      <c r="D255" s="96" t="s">
        <v>133</v>
      </c>
      <c r="E255" s="96">
        <v>435168.84115555225</v>
      </c>
      <c r="F255" s="97">
        <f t="shared" si="79"/>
        <v>69627.014584888355</v>
      </c>
      <c r="G255" s="98">
        <f t="shared" ref="G255:G260" si="81">+E255+F255</f>
        <v>504795.8557404406</v>
      </c>
      <c r="H255" s="53"/>
      <c r="I255" s="65"/>
    </row>
    <row r="256" spans="1:9">
      <c r="A256" s="173">
        <f t="shared" ref="A256:A261" si="82">+B255+1</f>
        <v>42685</v>
      </c>
      <c r="B256" s="173">
        <v>42689</v>
      </c>
      <c r="C256" s="96"/>
      <c r="D256" s="96" t="s">
        <v>133</v>
      </c>
      <c r="E256" s="96">
        <v>424877.17421989539</v>
      </c>
      <c r="F256" s="97">
        <f t="shared" ref="F256:F261" si="83">E256*16%</f>
        <v>67980.347875183259</v>
      </c>
      <c r="G256" s="98">
        <f t="shared" si="81"/>
        <v>492857.52209507866</v>
      </c>
      <c r="H256" s="53"/>
      <c r="I256" s="65"/>
    </row>
    <row r="257" spans="1:9">
      <c r="A257" s="173">
        <f t="shared" si="82"/>
        <v>42690</v>
      </c>
      <c r="B257" s="173">
        <v>42691</v>
      </c>
      <c r="C257" s="96"/>
      <c r="D257" s="96" t="s">
        <v>133</v>
      </c>
      <c r="E257" s="96">
        <v>403962.54953461705</v>
      </c>
      <c r="F257" s="97">
        <f t="shared" si="83"/>
        <v>64634.007925538732</v>
      </c>
      <c r="G257" s="98">
        <f t="shared" si="81"/>
        <v>468596.5574601558</v>
      </c>
      <c r="H257" s="53"/>
      <c r="I257" s="65"/>
    </row>
    <row r="258" spans="1:9">
      <c r="A258" s="173">
        <f t="shared" si="82"/>
        <v>42692</v>
      </c>
      <c r="B258" s="173">
        <v>42695</v>
      </c>
      <c r="C258" s="96"/>
      <c r="D258" s="96" t="s">
        <v>133</v>
      </c>
      <c r="E258" s="96">
        <v>435175.26688193722</v>
      </c>
      <c r="F258" s="97">
        <f t="shared" si="83"/>
        <v>69628.042701109953</v>
      </c>
      <c r="G258" s="98">
        <f t="shared" si="81"/>
        <v>504803.30958304717</v>
      </c>
      <c r="H258" s="53"/>
      <c r="I258" s="65"/>
    </row>
    <row r="259" spans="1:9">
      <c r="A259" s="173">
        <f t="shared" si="82"/>
        <v>42696</v>
      </c>
      <c r="B259" s="173">
        <v>42698</v>
      </c>
      <c r="C259" s="96"/>
      <c r="D259" s="96" t="s">
        <v>133</v>
      </c>
      <c r="E259" s="96">
        <v>444416.74595147453</v>
      </c>
      <c r="F259" s="97">
        <f t="shared" si="83"/>
        <v>71106.679352235922</v>
      </c>
      <c r="G259" s="98">
        <f t="shared" si="81"/>
        <v>515523.42530371045</v>
      </c>
      <c r="H259" s="53"/>
      <c r="I259" s="65"/>
    </row>
    <row r="260" spans="1:9">
      <c r="A260" s="173">
        <f t="shared" si="82"/>
        <v>42699</v>
      </c>
      <c r="B260" s="173">
        <v>42702</v>
      </c>
      <c r="C260" s="96"/>
      <c r="D260" s="96" t="s">
        <v>133</v>
      </c>
      <c r="E260" s="96">
        <v>485136.44560129201</v>
      </c>
      <c r="F260" s="97">
        <f t="shared" si="83"/>
        <v>77621.831296206728</v>
      </c>
      <c r="G260" s="98">
        <f t="shared" si="81"/>
        <v>562758.27689749876</v>
      </c>
      <c r="H260" s="53"/>
      <c r="I260" s="65"/>
    </row>
    <row r="261" spans="1:9">
      <c r="A261" s="173">
        <f t="shared" si="82"/>
        <v>42703</v>
      </c>
      <c r="B261" s="173">
        <v>42705</v>
      </c>
      <c r="C261" s="96"/>
      <c r="D261" s="96" t="s">
        <v>133</v>
      </c>
      <c r="E261" s="96">
        <v>485136.44560129201</v>
      </c>
      <c r="F261" s="97">
        <f t="shared" si="83"/>
        <v>77621.831296206728</v>
      </c>
      <c r="G261" s="98">
        <f t="shared" ref="G261:G266" si="84">+E261+F261</f>
        <v>562758.27689749876</v>
      </c>
      <c r="H261" s="53"/>
      <c r="I261" s="65"/>
    </row>
    <row r="262" spans="1:9">
      <c r="A262" s="173">
        <f t="shared" ref="A262:A268" si="85">+B261+1</f>
        <v>42706</v>
      </c>
      <c r="B262" s="173">
        <v>42709</v>
      </c>
      <c r="C262" s="96"/>
      <c r="D262" s="96" t="s">
        <v>133</v>
      </c>
      <c r="E262" s="96">
        <v>524820.14647575631</v>
      </c>
      <c r="F262" s="97">
        <f t="shared" ref="F262:F268" si="86">E262*16%</f>
        <v>83971.223436121014</v>
      </c>
      <c r="G262" s="98">
        <f t="shared" si="84"/>
        <v>608791.36991187732</v>
      </c>
      <c r="H262" s="53"/>
      <c r="I262" s="65"/>
    </row>
    <row r="263" spans="1:9">
      <c r="A263" s="173">
        <f t="shared" si="85"/>
        <v>42710</v>
      </c>
      <c r="B263" s="173">
        <v>42713</v>
      </c>
      <c r="C263" s="96"/>
      <c r="D263" s="96" t="s">
        <v>133</v>
      </c>
      <c r="E263" s="96">
        <v>539853.69132050185</v>
      </c>
      <c r="F263" s="97">
        <f t="shared" si="86"/>
        <v>86376.590611280291</v>
      </c>
      <c r="G263" s="98">
        <f t="shared" si="84"/>
        <v>626230.28193178214</v>
      </c>
      <c r="H263" s="53"/>
      <c r="I263" s="65"/>
    </row>
    <row r="264" spans="1:9">
      <c r="A264" s="173">
        <f t="shared" si="85"/>
        <v>42714</v>
      </c>
      <c r="B264" s="173">
        <v>42716</v>
      </c>
      <c r="C264" s="96"/>
      <c r="D264" s="96" t="s">
        <v>133</v>
      </c>
      <c r="E264" s="96">
        <v>545590.36677846499</v>
      </c>
      <c r="F264" s="97">
        <f t="shared" si="86"/>
        <v>87294.458684554396</v>
      </c>
      <c r="G264" s="98">
        <f t="shared" si="84"/>
        <v>632884.82546301943</v>
      </c>
      <c r="H264" s="53"/>
      <c r="I264" s="65"/>
    </row>
    <row r="265" spans="1:9">
      <c r="A265" s="173">
        <f t="shared" si="85"/>
        <v>42717</v>
      </c>
      <c r="B265" s="173">
        <v>42719</v>
      </c>
      <c r="C265" s="96"/>
      <c r="D265" s="96" t="s">
        <v>133</v>
      </c>
      <c r="E265" s="96">
        <v>551129.35527367797</v>
      </c>
      <c r="F265" s="97">
        <f t="shared" si="86"/>
        <v>88180.696843788479</v>
      </c>
      <c r="G265" s="98">
        <f t="shared" si="84"/>
        <v>639310.05211746646</v>
      </c>
      <c r="H265" s="53"/>
      <c r="I265" s="65"/>
    </row>
    <row r="266" spans="1:9">
      <c r="A266" s="173">
        <f t="shared" si="85"/>
        <v>42720</v>
      </c>
      <c r="B266" s="173">
        <v>42723</v>
      </c>
      <c r="C266" s="96"/>
      <c r="D266" s="96" t="s">
        <v>133</v>
      </c>
      <c r="E266" s="96">
        <v>555286.77863020997</v>
      </c>
      <c r="F266" s="97">
        <f t="shared" si="86"/>
        <v>88845.88458083359</v>
      </c>
      <c r="G266" s="98">
        <f t="shared" si="84"/>
        <v>644132.66321104357</v>
      </c>
      <c r="H266" s="53"/>
      <c r="I266" s="65"/>
    </row>
    <row r="267" spans="1:9">
      <c r="A267" s="173">
        <f t="shared" si="85"/>
        <v>42724</v>
      </c>
      <c r="B267" s="173">
        <v>42726</v>
      </c>
      <c r="C267" s="96"/>
      <c r="D267" s="96" t="s">
        <v>133</v>
      </c>
      <c r="E267" s="96">
        <v>560524.77387382754</v>
      </c>
      <c r="F267" s="97">
        <f t="shared" si="86"/>
        <v>89683.963819812401</v>
      </c>
      <c r="G267" s="98">
        <f t="shared" ref="G267:G272" si="87">+E267+F267</f>
        <v>650208.73769363994</v>
      </c>
      <c r="H267" s="53"/>
      <c r="I267" s="65"/>
    </row>
    <row r="268" spans="1:9">
      <c r="A268" s="173">
        <f t="shared" si="85"/>
        <v>42727</v>
      </c>
      <c r="B268" s="173">
        <v>42730</v>
      </c>
      <c r="C268" s="96"/>
      <c r="D268" s="96" t="s">
        <v>133</v>
      </c>
      <c r="E268" s="96">
        <v>549164.41137440223</v>
      </c>
      <c r="F268" s="97">
        <f t="shared" si="86"/>
        <v>87866.305819904359</v>
      </c>
      <c r="G268" s="98">
        <f t="shared" si="87"/>
        <v>637030.71719430655</v>
      </c>
      <c r="H268" s="53"/>
      <c r="I268" s="65"/>
    </row>
    <row r="269" spans="1:9">
      <c r="A269" s="173">
        <f t="shared" ref="A269:A275" si="88">+B268+1</f>
        <v>42731</v>
      </c>
      <c r="B269" s="173">
        <v>42733</v>
      </c>
      <c r="C269" s="96"/>
      <c r="D269" s="96" t="s">
        <v>133</v>
      </c>
      <c r="E269" s="96">
        <v>567096.25710100005</v>
      </c>
      <c r="F269" s="97">
        <f>E269*16%</f>
        <v>90735.401136160013</v>
      </c>
      <c r="G269" s="98">
        <f t="shared" si="87"/>
        <v>657831.65823716007</v>
      </c>
      <c r="H269" s="53"/>
      <c r="I269" s="65"/>
    </row>
    <row r="270" spans="1:9">
      <c r="A270" s="173">
        <f t="shared" si="88"/>
        <v>42734</v>
      </c>
      <c r="B270" s="173">
        <v>42735</v>
      </c>
      <c r="C270" s="96"/>
      <c r="D270" s="96" t="s">
        <v>133</v>
      </c>
      <c r="E270" s="96">
        <v>600679.28009364719</v>
      </c>
      <c r="F270" s="97">
        <f>E270*16%</f>
        <v>96108.684814983557</v>
      </c>
      <c r="G270" s="98">
        <f t="shared" si="87"/>
        <v>696787.9649086307</v>
      </c>
      <c r="H270" s="53"/>
      <c r="I270" s="65"/>
    </row>
    <row r="271" spans="1:9">
      <c r="A271" s="173">
        <f t="shared" si="88"/>
        <v>42736</v>
      </c>
      <c r="B271" s="173">
        <v>42737</v>
      </c>
      <c r="C271" s="96"/>
      <c r="D271" s="96" t="s">
        <v>161</v>
      </c>
      <c r="E271" s="96">
        <v>674609.03764363448</v>
      </c>
      <c r="F271" s="97">
        <f t="shared" ref="F271:F276" si="89">E271*19%</f>
        <v>128175.71715229056</v>
      </c>
      <c r="G271" s="98">
        <f t="shared" si="87"/>
        <v>802784.75479592499</v>
      </c>
      <c r="H271" s="53"/>
      <c r="I271" s="65"/>
    </row>
    <row r="272" spans="1:9">
      <c r="A272" s="173">
        <f t="shared" si="88"/>
        <v>42738</v>
      </c>
      <c r="B272" s="173">
        <v>42740</v>
      </c>
      <c r="C272" s="96"/>
      <c r="D272" s="96" t="s">
        <v>161</v>
      </c>
      <c r="E272" s="96">
        <v>676575.08821294201</v>
      </c>
      <c r="F272" s="97">
        <f t="shared" si="89"/>
        <v>128549.26676045898</v>
      </c>
      <c r="G272" s="98">
        <f t="shared" si="87"/>
        <v>805124.35497340094</v>
      </c>
      <c r="H272" s="53"/>
      <c r="I272" s="65"/>
    </row>
    <row r="273" spans="1:9">
      <c r="A273" s="173">
        <f t="shared" si="88"/>
        <v>42741</v>
      </c>
      <c r="B273" s="173">
        <v>42745</v>
      </c>
      <c r="C273" s="96"/>
      <c r="D273" s="96" t="s">
        <v>165</v>
      </c>
      <c r="E273" s="96">
        <v>683006.39673558564</v>
      </c>
      <c r="F273" s="97">
        <f t="shared" si="89"/>
        <v>129771.21537976127</v>
      </c>
      <c r="G273" s="98">
        <f t="shared" ref="G273:G278" si="90">+E273+F273</f>
        <v>812777.61211534694</v>
      </c>
      <c r="H273" s="53"/>
      <c r="I273" s="65"/>
    </row>
    <row r="274" spans="1:9">
      <c r="A274" s="173">
        <f t="shared" si="88"/>
        <v>42746</v>
      </c>
      <c r="B274" s="173">
        <v>42747</v>
      </c>
      <c r="C274" s="96"/>
      <c r="D274" s="96" t="s">
        <v>165</v>
      </c>
      <c r="E274" s="96">
        <v>642470.8421621013</v>
      </c>
      <c r="F274" s="97">
        <f t="shared" si="89"/>
        <v>122069.46001079924</v>
      </c>
      <c r="G274" s="98">
        <f t="shared" si="90"/>
        <v>764540.30217290053</v>
      </c>
      <c r="H274" s="53"/>
      <c r="I274" s="65"/>
    </row>
    <row r="275" spans="1:9">
      <c r="A275" s="173">
        <f t="shared" si="88"/>
        <v>42748</v>
      </c>
      <c r="B275" s="173">
        <v>42751</v>
      </c>
      <c r="C275" s="96"/>
      <c r="D275" s="96" t="s">
        <v>165</v>
      </c>
      <c r="E275" s="96">
        <v>651936.00567671796</v>
      </c>
      <c r="F275" s="97">
        <f t="shared" si="89"/>
        <v>123867.84107857641</v>
      </c>
      <c r="G275" s="98">
        <f t="shared" si="90"/>
        <v>775803.84675529436</v>
      </c>
      <c r="H275" s="53"/>
      <c r="I275" s="65"/>
    </row>
    <row r="276" spans="1:9">
      <c r="A276" s="173">
        <f t="shared" ref="A276:A281" si="91">+B275+1</f>
        <v>42752</v>
      </c>
      <c r="B276" s="173">
        <v>42754</v>
      </c>
      <c r="C276" s="96"/>
      <c r="D276" s="96" t="s">
        <v>165</v>
      </c>
      <c r="E276" s="96">
        <v>657779.51061132329</v>
      </c>
      <c r="F276" s="97">
        <f t="shared" si="89"/>
        <v>124978.10701615142</v>
      </c>
      <c r="G276" s="98">
        <f t="shared" si="90"/>
        <v>782757.61762747471</v>
      </c>
      <c r="H276" s="53"/>
      <c r="I276" s="65"/>
    </row>
    <row r="277" spans="1:9">
      <c r="A277" s="173">
        <f t="shared" si="91"/>
        <v>42755</v>
      </c>
      <c r="B277" s="173">
        <v>42758</v>
      </c>
      <c r="C277" s="96"/>
      <c r="D277" s="96" t="s">
        <v>165</v>
      </c>
      <c r="E277" s="96">
        <v>624050.75856689969</v>
      </c>
      <c r="F277" s="97">
        <f t="shared" ref="F277:F283" si="92">E277*19%</f>
        <v>118569.64412771094</v>
      </c>
      <c r="G277" s="98">
        <f t="shared" si="90"/>
        <v>742620.40269461065</v>
      </c>
      <c r="H277" s="53"/>
      <c r="I277" s="65"/>
    </row>
    <row r="278" spans="1:9">
      <c r="A278" s="173">
        <f t="shared" si="91"/>
        <v>42759</v>
      </c>
      <c r="B278" s="173">
        <v>42761</v>
      </c>
      <c r="C278" s="96"/>
      <c r="D278" s="96" t="s">
        <v>165</v>
      </c>
      <c r="E278" s="96">
        <v>647792.06986119994</v>
      </c>
      <c r="F278" s="97">
        <f t="shared" si="92"/>
        <v>123080.49327362799</v>
      </c>
      <c r="G278" s="98">
        <f t="shared" si="90"/>
        <v>770872.56313482788</v>
      </c>
      <c r="H278" s="53"/>
      <c r="I278" s="65"/>
    </row>
    <row r="279" spans="1:9">
      <c r="A279" s="173">
        <f t="shared" si="91"/>
        <v>42762</v>
      </c>
      <c r="B279" s="173">
        <v>42765</v>
      </c>
      <c r="C279" s="96"/>
      <c r="D279" s="96" t="s">
        <v>165</v>
      </c>
      <c r="E279" s="96">
        <v>635554.36813882762</v>
      </c>
      <c r="F279" s="97">
        <f t="shared" si="92"/>
        <v>120755.32994637724</v>
      </c>
      <c r="G279" s="98">
        <f t="shared" ref="G279:G284" si="93">+E279+F279</f>
        <v>756309.69808520481</v>
      </c>
      <c r="H279" s="53"/>
      <c r="I279" s="65"/>
    </row>
    <row r="280" spans="1:9">
      <c r="A280" s="173">
        <f t="shared" si="91"/>
        <v>42766</v>
      </c>
      <c r="B280" s="173">
        <v>42768</v>
      </c>
      <c r="C280" s="96"/>
      <c r="D280" s="96" t="s">
        <v>165</v>
      </c>
      <c r="E280" s="96">
        <v>634217.64042815892</v>
      </c>
      <c r="F280" s="97">
        <f t="shared" si="92"/>
        <v>120501.35168135019</v>
      </c>
      <c r="G280" s="98">
        <f t="shared" si="93"/>
        <v>754718.99210950907</v>
      </c>
      <c r="H280" s="53"/>
      <c r="I280" s="65"/>
    </row>
    <row r="281" spans="1:9">
      <c r="A281" s="173">
        <f t="shared" si="91"/>
        <v>42769</v>
      </c>
      <c r="B281" s="173">
        <v>42772</v>
      </c>
      <c r="C281" s="96"/>
      <c r="D281" s="96" t="s">
        <v>165</v>
      </c>
      <c r="E281" s="96">
        <v>635347.78149871656</v>
      </c>
      <c r="F281" s="97">
        <f t="shared" si="92"/>
        <v>120716.07848475614</v>
      </c>
      <c r="G281" s="98">
        <f t="shared" si="93"/>
        <v>756063.85998347274</v>
      </c>
      <c r="H281" s="53"/>
      <c r="I281" s="65"/>
    </row>
    <row r="282" spans="1:9">
      <c r="A282" s="173">
        <f t="shared" ref="A282:A288" si="94">+B281+1</f>
        <v>42773</v>
      </c>
      <c r="B282" s="173">
        <v>42775</v>
      </c>
      <c r="C282" s="96"/>
      <c r="D282" s="96" t="s">
        <v>165</v>
      </c>
      <c r="E282" s="96">
        <v>644336.64090125682</v>
      </c>
      <c r="F282" s="97">
        <f t="shared" si="92"/>
        <v>122423.9617712388</v>
      </c>
      <c r="G282" s="98">
        <f t="shared" si="93"/>
        <v>766760.60267249565</v>
      </c>
      <c r="H282" s="53"/>
      <c r="I282" s="65"/>
    </row>
    <row r="283" spans="1:9">
      <c r="A283" s="173">
        <f t="shared" si="94"/>
        <v>42776</v>
      </c>
      <c r="B283" s="173">
        <v>42779</v>
      </c>
      <c r="C283" s="96"/>
      <c r="D283" s="96" t="s">
        <v>165</v>
      </c>
      <c r="E283" s="96">
        <v>627294.53503055347</v>
      </c>
      <c r="F283" s="97">
        <f t="shared" si="92"/>
        <v>119185.96165580516</v>
      </c>
      <c r="G283" s="98">
        <f t="shared" si="93"/>
        <v>746480.49668635859</v>
      </c>
      <c r="H283" s="53"/>
      <c r="I283" s="65"/>
    </row>
    <row r="284" spans="1:9">
      <c r="A284" s="173">
        <f t="shared" si="94"/>
        <v>42780</v>
      </c>
      <c r="B284" s="173">
        <v>42782</v>
      </c>
      <c r="C284" s="96"/>
      <c r="D284" s="96" t="s">
        <v>165</v>
      </c>
      <c r="E284" s="96">
        <v>655518.70416057785</v>
      </c>
      <c r="F284" s="97">
        <f t="shared" ref="F284:F290" si="95">E284*19%</f>
        <v>124548.55379050979</v>
      </c>
      <c r="G284" s="98">
        <f t="shared" si="93"/>
        <v>780067.25795108767</v>
      </c>
      <c r="H284" s="53"/>
      <c r="I284" s="65"/>
    </row>
    <row r="285" spans="1:9">
      <c r="A285" s="173">
        <f t="shared" si="94"/>
        <v>42783</v>
      </c>
      <c r="B285" s="173">
        <v>42786</v>
      </c>
      <c r="C285" s="96"/>
      <c r="D285" s="96" t="s">
        <v>165</v>
      </c>
      <c r="E285" s="96">
        <v>640904.55329205387</v>
      </c>
      <c r="F285" s="97">
        <f t="shared" si="95"/>
        <v>121771.86512549024</v>
      </c>
      <c r="G285" s="98">
        <f t="shared" ref="G285:G290" si="96">+E285+F285</f>
        <v>762676.4184175441</v>
      </c>
      <c r="H285" s="53"/>
      <c r="I285" s="65"/>
    </row>
    <row r="286" spans="1:9">
      <c r="A286" s="173">
        <f t="shared" si="94"/>
        <v>42787</v>
      </c>
      <c r="B286" s="173">
        <v>42789</v>
      </c>
      <c r="C286" s="96"/>
      <c r="D286" s="96" t="s">
        <v>165</v>
      </c>
      <c r="E286" s="96">
        <v>631513.23035912076</v>
      </c>
      <c r="F286" s="97">
        <f t="shared" si="95"/>
        <v>119987.51376823295</v>
      </c>
      <c r="G286" s="98">
        <f t="shared" si="96"/>
        <v>751500.74412735365</v>
      </c>
      <c r="H286" s="53"/>
      <c r="I286" s="65"/>
    </row>
    <row r="287" spans="1:9">
      <c r="A287" s="173">
        <f t="shared" si="94"/>
        <v>42790</v>
      </c>
      <c r="B287" s="173">
        <v>42793</v>
      </c>
      <c r="C287" s="96"/>
      <c r="D287" s="96" t="s">
        <v>165</v>
      </c>
      <c r="E287" s="96">
        <v>629555.19511924637</v>
      </c>
      <c r="F287" s="97">
        <f t="shared" si="95"/>
        <v>119615.48707265682</v>
      </c>
      <c r="G287" s="98">
        <f t="shared" si="96"/>
        <v>749170.68219190324</v>
      </c>
      <c r="H287" s="53"/>
      <c r="I287" s="65"/>
    </row>
    <row r="288" spans="1:9">
      <c r="A288" s="173">
        <f t="shared" si="94"/>
        <v>42794</v>
      </c>
      <c r="B288" s="173">
        <v>42796</v>
      </c>
      <c r="C288" s="96"/>
      <c r="D288" s="96" t="s">
        <v>165</v>
      </c>
      <c r="E288" s="96">
        <v>645706.79165254917</v>
      </c>
      <c r="F288" s="97">
        <f t="shared" si="95"/>
        <v>122684.29041398434</v>
      </c>
      <c r="G288" s="98">
        <f t="shared" si="96"/>
        <v>768391.0820665335</v>
      </c>
      <c r="H288" s="53"/>
      <c r="I288" s="65"/>
    </row>
    <row r="289" spans="1:9">
      <c r="A289" s="173">
        <f t="shared" ref="A289:A295" si="97">+B288+1</f>
        <v>42797</v>
      </c>
      <c r="B289" s="173">
        <v>42800</v>
      </c>
      <c r="C289" s="96"/>
      <c r="D289" s="96" t="s">
        <v>165</v>
      </c>
      <c r="E289" s="96">
        <v>658190.12842246471</v>
      </c>
      <c r="F289" s="97">
        <f t="shared" si="95"/>
        <v>125056.12440026829</v>
      </c>
      <c r="G289" s="98">
        <f t="shared" si="96"/>
        <v>783246.25282273302</v>
      </c>
      <c r="H289" s="53"/>
      <c r="I289" s="65"/>
    </row>
    <row r="290" spans="1:9">
      <c r="A290" s="173">
        <f t="shared" si="97"/>
        <v>42801</v>
      </c>
      <c r="B290" s="173">
        <v>42803</v>
      </c>
      <c r="C290" s="96"/>
      <c r="D290" s="96" t="s">
        <v>165</v>
      </c>
      <c r="E290" s="96">
        <v>652058.69413015654</v>
      </c>
      <c r="F290" s="97">
        <f t="shared" si="95"/>
        <v>123891.15188472974</v>
      </c>
      <c r="G290" s="98">
        <f t="shared" si="96"/>
        <v>775949.84601488628</v>
      </c>
      <c r="H290" s="53"/>
      <c r="I290" s="65"/>
    </row>
    <row r="291" spans="1:9">
      <c r="A291" s="173">
        <f t="shared" si="97"/>
        <v>42804</v>
      </c>
      <c r="B291" s="173">
        <v>42807</v>
      </c>
      <c r="C291" s="96"/>
      <c r="D291" s="96" t="s">
        <v>165</v>
      </c>
      <c r="E291" s="96">
        <v>610541.91724253085</v>
      </c>
      <c r="F291" s="97">
        <f t="shared" ref="F291:F296" si="98">E291*19%</f>
        <v>116002.96427608086</v>
      </c>
      <c r="G291" s="98">
        <f t="shared" ref="G291:G296" si="99">+E291+F291</f>
        <v>726544.88151861168</v>
      </c>
      <c r="H291" s="53"/>
      <c r="I291" s="65"/>
    </row>
    <row r="292" spans="1:9">
      <c r="A292" s="173">
        <f t="shared" si="97"/>
        <v>42808</v>
      </c>
      <c r="B292" s="173">
        <v>42810</v>
      </c>
      <c r="C292" s="96"/>
      <c r="D292" s="96" t="s">
        <v>165</v>
      </c>
      <c r="E292" s="96">
        <v>587611.51470875379</v>
      </c>
      <c r="F292" s="97">
        <f t="shared" si="98"/>
        <v>111646.18779466322</v>
      </c>
      <c r="G292" s="98">
        <f t="shared" si="99"/>
        <v>699257.70250341704</v>
      </c>
      <c r="H292" s="53"/>
      <c r="I292" s="65"/>
    </row>
    <row r="293" spans="1:9">
      <c r="A293" s="173">
        <f t="shared" si="97"/>
        <v>42811</v>
      </c>
      <c r="B293" s="173">
        <v>42815</v>
      </c>
      <c r="C293" s="96"/>
      <c r="D293" s="96" t="s">
        <v>165</v>
      </c>
      <c r="E293" s="96">
        <v>585745.73264375597</v>
      </c>
      <c r="F293" s="97">
        <f t="shared" si="98"/>
        <v>111291.68920231363</v>
      </c>
      <c r="G293" s="98">
        <f t="shared" si="99"/>
        <v>697037.42184606963</v>
      </c>
      <c r="H293" s="53"/>
      <c r="I293" s="65"/>
    </row>
    <row r="294" spans="1:9">
      <c r="A294" s="173">
        <f t="shared" si="97"/>
        <v>42816</v>
      </c>
      <c r="B294" s="173">
        <v>42817</v>
      </c>
      <c r="C294" s="96"/>
      <c r="D294" s="96" t="s">
        <v>165</v>
      </c>
      <c r="E294" s="96">
        <v>561003.95952740463</v>
      </c>
      <c r="F294" s="97">
        <f t="shared" si="98"/>
        <v>106590.75231020688</v>
      </c>
      <c r="G294" s="98">
        <f t="shared" si="99"/>
        <v>667594.71183761151</v>
      </c>
      <c r="H294" s="53"/>
      <c r="I294" s="65"/>
    </row>
    <row r="295" spans="1:9">
      <c r="A295" s="173">
        <f t="shared" si="97"/>
        <v>42818</v>
      </c>
      <c r="B295" s="173">
        <v>42821</v>
      </c>
      <c r="C295" s="96"/>
      <c r="D295" s="96" t="s">
        <v>165</v>
      </c>
      <c r="E295" s="96">
        <v>546253.38687499019</v>
      </c>
      <c r="F295" s="97">
        <f t="shared" si="98"/>
        <v>103788.14350624813</v>
      </c>
      <c r="G295" s="98">
        <f t="shared" si="99"/>
        <v>650041.53038123832</v>
      </c>
      <c r="H295" s="53"/>
      <c r="I295" s="65"/>
    </row>
    <row r="296" spans="1:9">
      <c r="A296" s="173">
        <f t="shared" ref="A296:A302" si="100">+B295+1</f>
        <v>42822</v>
      </c>
      <c r="B296" s="173">
        <v>42824</v>
      </c>
      <c r="C296" s="96"/>
      <c r="D296" s="96" t="s">
        <v>165</v>
      </c>
      <c r="E296" s="96">
        <v>548431.57843165589</v>
      </c>
      <c r="F296" s="97">
        <f t="shared" si="98"/>
        <v>104201.99990201462</v>
      </c>
      <c r="G296" s="98">
        <f t="shared" si="99"/>
        <v>652633.57833367051</v>
      </c>
      <c r="H296" s="53"/>
      <c r="I296" s="65"/>
    </row>
    <row r="297" spans="1:9">
      <c r="A297" s="173">
        <f t="shared" si="100"/>
        <v>42825</v>
      </c>
      <c r="B297" s="173">
        <v>42825</v>
      </c>
      <c r="C297" s="96"/>
      <c r="D297" s="96" t="s">
        <v>165</v>
      </c>
      <c r="E297" s="96">
        <v>572768.94146407617</v>
      </c>
      <c r="F297" s="97">
        <f t="shared" ref="F297:F302" si="101">E297*19%</f>
        <v>108826.09887817447</v>
      </c>
      <c r="G297" s="98">
        <f t="shared" ref="G297:G302" si="102">+E297+F297</f>
        <v>681595.04034225061</v>
      </c>
      <c r="H297" s="53"/>
      <c r="I297" s="65"/>
    </row>
    <row r="298" spans="1:9">
      <c r="A298" s="173">
        <f t="shared" si="100"/>
        <v>42826</v>
      </c>
      <c r="B298" s="173">
        <v>42828</v>
      </c>
      <c r="C298" s="96"/>
      <c r="D298" s="96" t="s">
        <v>165</v>
      </c>
      <c r="E298" s="96">
        <v>580538.91066457576</v>
      </c>
      <c r="F298" s="97">
        <f t="shared" si="101"/>
        <v>110302.39302626939</v>
      </c>
      <c r="G298" s="98">
        <f t="shared" si="102"/>
        <v>690841.30369084515</v>
      </c>
      <c r="H298" s="53"/>
      <c r="I298" s="65"/>
    </row>
    <row r="299" spans="1:9">
      <c r="A299" s="173">
        <f t="shared" si="100"/>
        <v>42829</v>
      </c>
      <c r="B299" s="173">
        <v>42831</v>
      </c>
      <c r="C299" s="96"/>
      <c r="D299" s="96" t="s">
        <v>165</v>
      </c>
      <c r="E299" s="96">
        <v>583243.94447062956</v>
      </c>
      <c r="F299" s="97">
        <f t="shared" si="101"/>
        <v>110816.34944941962</v>
      </c>
      <c r="G299" s="98">
        <f t="shared" si="102"/>
        <v>694060.29392004921</v>
      </c>
      <c r="H299" s="53"/>
      <c r="I299" s="65"/>
    </row>
    <row r="300" spans="1:9">
      <c r="A300" s="173">
        <f t="shared" si="100"/>
        <v>42832</v>
      </c>
      <c r="B300" s="173">
        <v>42835</v>
      </c>
      <c r="C300" s="96"/>
      <c r="D300" s="96" t="s">
        <v>165</v>
      </c>
      <c r="E300" s="96">
        <v>594499.71985886269</v>
      </c>
      <c r="F300" s="97">
        <f t="shared" si="101"/>
        <v>112954.94677318391</v>
      </c>
      <c r="G300" s="98">
        <f t="shared" si="102"/>
        <v>707454.66663204657</v>
      </c>
      <c r="H300" s="53"/>
      <c r="I300" s="65"/>
    </row>
    <row r="301" spans="1:9">
      <c r="A301" s="173">
        <f t="shared" si="100"/>
        <v>42836</v>
      </c>
      <c r="B301" s="173">
        <v>42837</v>
      </c>
      <c r="C301" s="96"/>
      <c r="D301" s="96" t="s">
        <v>165</v>
      </c>
      <c r="E301" s="96">
        <v>608934.90884389833</v>
      </c>
      <c r="F301" s="97">
        <f t="shared" si="101"/>
        <v>115697.63268034068</v>
      </c>
      <c r="G301" s="98">
        <f t="shared" si="102"/>
        <v>724632.541524239</v>
      </c>
      <c r="H301" s="53"/>
      <c r="I301" s="65"/>
    </row>
    <row r="302" spans="1:9">
      <c r="A302" s="173">
        <f t="shared" si="100"/>
        <v>42838</v>
      </c>
      <c r="B302" s="173">
        <v>42842</v>
      </c>
      <c r="C302" s="96"/>
      <c r="D302" s="96" t="s">
        <v>172</v>
      </c>
      <c r="E302" s="96">
        <v>641498.82213040721</v>
      </c>
      <c r="F302" s="97">
        <f t="shared" si="101"/>
        <v>121884.77620477737</v>
      </c>
      <c r="G302" s="98">
        <f t="shared" si="102"/>
        <v>763383.59833518462</v>
      </c>
      <c r="H302" s="53"/>
      <c r="I302" s="65"/>
    </row>
    <row r="303" spans="1:9">
      <c r="A303" s="173">
        <f>+B302+1</f>
        <v>42843</v>
      </c>
      <c r="B303" s="173">
        <v>42845</v>
      </c>
      <c r="C303" s="96"/>
      <c r="D303" s="96" t="s">
        <v>172</v>
      </c>
      <c r="E303" s="96">
        <v>646969.04886890447</v>
      </c>
      <c r="F303" s="97">
        <f t="shared" ref="F303:F309" si="103">E303*19%</f>
        <v>122924.11928509185</v>
      </c>
      <c r="G303" s="98">
        <f t="shared" ref="G303:G308" si="104">+E303+F303</f>
        <v>769893.16815399635</v>
      </c>
      <c r="H303" s="53"/>
      <c r="I303" s="65"/>
    </row>
    <row r="304" spans="1:9">
      <c r="A304" s="173">
        <f>+B303+1</f>
        <v>42846</v>
      </c>
      <c r="B304" s="173">
        <v>42849</v>
      </c>
      <c r="C304" s="96"/>
      <c r="D304" s="96" t="s">
        <v>172</v>
      </c>
      <c r="E304" s="96">
        <v>597628.92818394932</v>
      </c>
      <c r="F304" s="97">
        <f t="shared" si="103"/>
        <v>113549.49635495037</v>
      </c>
      <c r="G304" s="98">
        <f t="shared" si="104"/>
        <v>711178.42453889968</v>
      </c>
      <c r="H304" s="53"/>
      <c r="I304" s="65"/>
    </row>
    <row r="305" spans="1:9">
      <c r="A305" s="173">
        <f>+Crudos!A479</f>
        <v>42850</v>
      </c>
      <c r="B305" s="173">
        <f>+Crudos!B479</f>
        <v>42852</v>
      </c>
      <c r="C305" s="96"/>
      <c r="D305" s="96" t="s">
        <v>172</v>
      </c>
      <c r="E305" s="96">
        <v>581776.99776278948</v>
      </c>
      <c r="F305" s="97">
        <f t="shared" si="103"/>
        <v>110537.62957493</v>
      </c>
      <c r="G305" s="98">
        <f t="shared" si="104"/>
        <v>692314.62733771955</v>
      </c>
      <c r="H305" s="53"/>
      <c r="I305" s="65"/>
    </row>
    <row r="306" spans="1:9">
      <c r="A306" s="173">
        <f>+Crudos!A480</f>
        <v>42853</v>
      </c>
      <c r="B306" s="173">
        <f>+Crudos!B480</f>
        <v>42857</v>
      </c>
      <c r="C306" s="96"/>
      <c r="D306" s="96" t="s">
        <v>172</v>
      </c>
      <c r="E306" s="96">
        <v>593514.5457693116</v>
      </c>
      <c r="F306" s="97">
        <f t="shared" si="103"/>
        <v>112767.7636961692</v>
      </c>
      <c r="G306" s="98">
        <f t="shared" si="104"/>
        <v>706282.30946548085</v>
      </c>
      <c r="H306" s="53"/>
      <c r="I306" s="65"/>
    </row>
    <row r="307" spans="1:9">
      <c r="A307" s="173">
        <f>+Crudos!A481</f>
        <v>42858</v>
      </c>
      <c r="B307" s="173">
        <f>+Crudos!B481</f>
        <v>42859</v>
      </c>
      <c r="C307" s="96"/>
      <c r="D307" s="96" t="s">
        <v>172</v>
      </c>
      <c r="E307" s="96">
        <v>602578.34316014627</v>
      </c>
      <c r="F307" s="97">
        <f t="shared" si="103"/>
        <v>114489.88520042779</v>
      </c>
      <c r="G307" s="98">
        <f t="shared" si="104"/>
        <v>717068.22836057399</v>
      </c>
      <c r="H307" s="53"/>
      <c r="I307" s="65"/>
    </row>
    <row r="308" spans="1:9">
      <c r="A308" s="173">
        <f>+Crudos!A482</f>
        <v>42860</v>
      </c>
      <c r="B308" s="173">
        <f>+Crudos!B482</f>
        <v>42863</v>
      </c>
      <c r="C308" s="96"/>
      <c r="D308" s="96" t="s">
        <v>172</v>
      </c>
      <c r="E308" s="96">
        <v>594646.01830225135</v>
      </c>
      <c r="F308" s="97">
        <f t="shared" si="103"/>
        <v>112982.74347742776</v>
      </c>
      <c r="G308" s="98">
        <f t="shared" si="104"/>
        <v>707628.7617796791</v>
      </c>
      <c r="H308" s="53"/>
      <c r="I308" s="65"/>
    </row>
    <row r="309" spans="1:9">
      <c r="A309" s="173">
        <f>+Crudos!A483</f>
        <v>42864</v>
      </c>
      <c r="B309" s="173">
        <f>+Crudos!B483</f>
        <v>42866</v>
      </c>
      <c r="C309" s="96"/>
      <c r="D309" s="96" t="s">
        <v>172</v>
      </c>
      <c r="E309" s="96">
        <v>580376.94777623191</v>
      </c>
      <c r="F309" s="97">
        <f t="shared" si="103"/>
        <v>110271.62007748407</v>
      </c>
      <c r="G309" s="98">
        <f t="shared" ref="G309:G314" si="105">+E309+F309</f>
        <v>690648.56785371597</v>
      </c>
      <c r="H309" s="53"/>
      <c r="I309" s="65"/>
    </row>
    <row r="310" spans="1:9">
      <c r="A310" s="173">
        <f>+Crudos!A484</f>
        <v>42867</v>
      </c>
      <c r="B310" s="173">
        <f>+Crudos!B484</f>
        <v>42870</v>
      </c>
      <c r="C310" s="96"/>
      <c r="D310" s="96" t="s">
        <v>172</v>
      </c>
      <c r="E310" s="96">
        <v>596463.41690166807</v>
      </c>
      <c r="F310" s="97">
        <f t="shared" ref="F310:F316" si="106">E310*19%</f>
        <v>113328.04921131693</v>
      </c>
      <c r="G310" s="98">
        <f t="shared" si="105"/>
        <v>709791.46611298504</v>
      </c>
      <c r="H310" s="53"/>
      <c r="I310" s="65"/>
    </row>
    <row r="311" spans="1:9">
      <c r="A311" s="173">
        <f>+Crudos!A485</f>
        <v>42871</v>
      </c>
      <c r="B311" s="173">
        <f>+Crudos!B485</f>
        <v>42873</v>
      </c>
      <c r="C311" s="96"/>
      <c r="D311" s="96" t="s">
        <v>172</v>
      </c>
      <c r="E311" s="96">
        <v>607521.93823769339</v>
      </c>
      <c r="F311" s="97">
        <f t="shared" si="106"/>
        <v>115429.16826516174</v>
      </c>
      <c r="G311" s="98">
        <f t="shared" si="105"/>
        <v>722951.1065028552</v>
      </c>
      <c r="H311" s="53"/>
      <c r="I311" s="65"/>
    </row>
    <row r="312" spans="1:9">
      <c r="A312" s="173">
        <f>+Crudos!A486</f>
        <v>42874</v>
      </c>
      <c r="B312" s="173">
        <f>+Crudos!B486</f>
        <v>42877</v>
      </c>
      <c r="C312" s="96"/>
      <c r="D312" s="96" t="s">
        <v>172</v>
      </c>
      <c r="E312" s="96">
        <v>618197.39611719991</v>
      </c>
      <c r="F312" s="97">
        <f t="shared" si="106"/>
        <v>117457.50526226798</v>
      </c>
      <c r="G312" s="98">
        <f t="shared" si="105"/>
        <v>735654.90137946792</v>
      </c>
      <c r="H312" s="53"/>
      <c r="I312" s="65"/>
    </row>
    <row r="313" spans="1:9">
      <c r="A313" s="173">
        <f>+Crudos!A487</f>
        <v>42878</v>
      </c>
      <c r="B313" s="173">
        <f>+Crudos!B487</f>
        <v>42880</v>
      </c>
      <c r="C313" s="96"/>
      <c r="D313" s="96" t="s">
        <v>172</v>
      </c>
      <c r="E313" s="96">
        <v>646270.53690105979</v>
      </c>
      <c r="F313" s="97">
        <f t="shared" si="106"/>
        <v>122791.40201120137</v>
      </c>
      <c r="G313" s="98">
        <f t="shared" si="105"/>
        <v>769061.93891226116</v>
      </c>
      <c r="H313" s="53"/>
      <c r="I313" s="65"/>
    </row>
    <row r="314" spans="1:9">
      <c r="A314" s="173">
        <f>+Crudos!A488</f>
        <v>42881</v>
      </c>
      <c r="B314" s="173">
        <f>+Crudos!B488</f>
        <v>42885</v>
      </c>
      <c r="C314" s="96"/>
      <c r="D314" s="96" t="s">
        <v>172</v>
      </c>
      <c r="E314" s="96">
        <v>652754.73091190308</v>
      </c>
      <c r="F314" s="97">
        <f t="shared" si="106"/>
        <v>124023.39887326158</v>
      </c>
      <c r="G314" s="98">
        <f t="shared" si="105"/>
        <v>776778.12978516473</v>
      </c>
      <c r="H314" s="53"/>
      <c r="I314" s="65"/>
    </row>
    <row r="315" spans="1:9">
      <c r="A315" s="173">
        <f>+Crudos!A489</f>
        <v>42886</v>
      </c>
      <c r="B315" s="173">
        <f>+Crudos!B489</f>
        <v>42887</v>
      </c>
      <c r="C315" s="96"/>
      <c r="D315" s="96" t="s">
        <v>172</v>
      </c>
      <c r="E315" s="96">
        <v>622152.57552539813</v>
      </c>
      <c r="F315" s="97">
        <f t="shared" si="106"/>
        <v>118208.98934982564</v>
      </c>
      <c r="G315" s="98">
        <f t="shared" ref="G315:G320" si="107">+E315+F315</f>
        <v>740361.56487522379</v>
      </c>
      <c r="H315" s="53"/>
      <c r="I315" s="65"/>
    </row>
    <row r="316" spans="1:9">
      <c r="A316" s="173">
        <f>+Crudos!A490</f>
        <v>42888</v>
      </c>
      <c r="B316" s="173">
        <f>+Crudos!B490</f>
        <v>42891</v>
      </c>
      <c r="C316" s="96"/>
      <c r="D316" s="96" t="s">
        <v>172</v>
      </c>
      <c r="E316" s="96">
        <v>598774.83806733892</v>
      </c>
      <c r="F316" s="97">
        <f t="shared" si="106"/>
        <v>113767.21923279439</v>
      </c>
      <c r="G316" s="98">
        <f t="shared" si="107"/>
        <v>712542.05730013328</v>
      </c>
      <c r="H316" s="53"/>
      <c r="I316" s="65"/>
    </row>
    <row r="317" spans="1:9">
      <c r="A317" s="173">
        <f>+Crudos!A491</f>
        <v>42892</v>
      </c>
      <c r="B317" s="173">
        <f>+Crudos!B491</f>
        <v>42894</v>
      </c>
      <c r="C317" s="96"/>
      <c r="D317" s="96" t="s">
        <v>172</v>
      </c>
      <c r="E317" s="96">
        <v>583877.03692406474</v>
      </c>
      <c r="F317" s="97">
        <f t="shared" ref="F317:F323" si="108">E317*19%</f>
        <v>110936.6370155723</v>
      </c>
      <c r="G317" s="98">
        <f t="shared" si="107"/>
        <v>694813.67393963702</v>
      </c>
      <c r="H317" s="53"/>
      <c r="I317" s="65"/>
    </row>
    <row r="318" spans="1:9">
      <c r="A318" s="173">
        <f>+Crudos!A492</f>
        <v>42895</v>
      </c>
      <c r="B318" s="173">
        <f>+Crudos!B492</f>
        <v>42898</v>
      </c>
      <c r="C318" s="96"/>
      <c r="D318" s="96" t="s">
        <v>172</v>
      </c>
      <c r="E318" s="96">
        <v>558639.48304414866</v>
      </c>
      <c r="F318" s="97">
        <f t="shared" si="108"/>
        <v>106141.50177838825</v>
      </c>
      <c r="G318" s="98">
        <f t="shared" si="107"/>
        <v>664780.98482253694</v>
      </c>
      <c r="H318" s="53"/>
      <c r="I318" s="65"/>
    </row>
    <row r="319" spans="1:9">
      <c r="A319" s="173">
        <f>+Crudos!A493</f>
        <v>42899</v>
      </c>
      <c r="B319" s="173">
        <f>+Crudos!B493</f>
        <v>42901</v>
      </c>
      <c r="C319" s="96"/>
      <c r="D319" s="96" t="s">
        <v>172</v>
      </c>
      <c r="E319" s="96">
        <v>571784.61466876825</v>
      </c>
      <c r="F319" s="97">
        <f t="shared" si="108"/>
        <v>108639.07678706596</v>
      </c>
      <c r="G319" s="98">
        <f t="shared" si="107"/>
        <v>680423.6914558342</v>
      </c>
      <c r="H319" s="53"/>
      <c r="I319" s="65"/>
    </row>
    <row r="320" spans="1:9">
      <c r="A320" s="173">
        <f>+Crudos!A494</f>
        <v>42902</v>
      </c>
      <c r="B320" s="173">
        <f>+Crudos!B494</f>
        <v>42906</v>
      </c>
      <c r="C320" s="96"/>
      <c r="D320" s="96" t="s">
        <v>172</v>
      </c>
      <c r="E320" s="96">
        <v>559899.99194417556</v>
      </c>
      <c r="F320" s="97">
        <f t="shared" si="108"/>
        <v>106380.99846939335</v>
      </c>
      <c r="G320" s="98">
        <f t="shared" si="107"/>
        <v>666280.99041356891</v>
      </c>
      <c r="H320" s="53"/>
      <c r="I320" s="65"/>
    </row>
    <row r="321" spans="1:9">
      <c r="A321" s="173">
        <f>+Crudos!A495</f>
        <v>42907</v>
      </c>
      <c r="B321" s="173">
        <f>+Crudos!B495</f>
        <v>42908</v>
      </c>
      <c r="C321" s="96"/>
      <c r="D321" s="96" t="s">
        <v>172</v>
      </c>
      <c r="E321" s="96">
        <v>563886.63548823108</v>
      </c>
      <c r="F321" s="97">
        <f t="shared" si="108"/>
        <v>107138.46074276391</v>
      </c>
      <c r="G321" s="98">
        <f t="shared" ref="G321:G326" si="109">+E321+F321</f>
        <v>671025.09623099503</v>
      </c>
      <c r="H321" s="53"/>
      <c r="I321" s="65"/>
    </row>
    <row r="322" spans="1:9">
      <c r="A322" s="173">
        <f>+Crudos!A496</f>
        <v>42909</v>
      </c>
      <c r="B322" s="173">
        <f>+Crudos!B496</f>
        <v>42913</v>
      </c>
      <c r="C322" s="96"/>
      <c r="D322" s="96" t="s">
        <v>172</v>
      </c>
      <c r="E322" s="96">
        <v>550611.98950399959</v>
      </c>
      <c r="F322" s="97">
        <f t="shared" si="108"/>
        <v>104616.27800575993</v>
      </c>
      <c r="G322" s="98">
        <f t="shared" si="109"/>
        <v>655228.26750975952</v>
      </c>
      <c r="H322" s="53"/>
      <c r="I322" s="65"/>
    </row>
    <row r="323" spans="1:9">
      <c r="A323" s="173">
        <f>+Crudos!A497</f>
        <v>42914</v>
      </c>
      <c r="B323" s="173">
        <f>+Crudos!B497</f>
        <v>42915</v>
      </c>
      <c r="C323" s="96"/>
      <c r="D323" s="96" t="s">
        <v>172</v>
      </c>
      <c r="E323" s="96">
        <v>570984.81460273964</v>
      </c>
      <c r="F323" s="97">
        <f t="shared" si="108"/>
        <v>108487.11477452054</v>
      </c>
      <c r="G323" s="98">
        <f t="shared" si="109"/>
        <v>679471.92937726015</v>
      </c>
      <c r="H323" s="53"/>
      <c r="I323" s="65"/>
    </row>
    <row r="324" spans="1:9">
      <c r="A324" s="173">
        <f>+Crudos!A498</f>
        <v>42916</v>
      </c>
      <c r="B324" s="173">
        <f>+Crudos!B498</f>
        <v>42916</v>
      </c>
      <c r="C324" s="96"/>
      <c r="D324" s="96" t="s">
        <v>172</v>
      </c>
      <c r="E324" s="96">
        <v>605888.44386566291</v>
      </c>
      <c r="F324" s="97">
        <f t="shared" ref="F324:F330" si="110">E324*19%</f>
        <v>115118.80433447595</v>
      </c>
      <c r="G324" s="98">
        <f t="shared" si="109"/>
        <v>721007.2482001388</v>
      </c>
      <c r="H324" s="53"/>
      <c r="I324" s="65"/>
    </row>
    <row r="325" spans="1:9">
      <c r="A325" s="173">
        <f>+Crudos!A499</f>
        <v>42917</v>
      </c>
      <c r="B325" s="173">
        <f>+Crudos!B499</f>
        <v>42920</v>
      </c>
      <c r="C325" s="96"/>
      <c r="D325" s="96" t="s">
        <v>178</v>
      </c>
      <c r="E325" s="96">
        <v>643254.3670149484</v>
      </c>
      <c r="F325" s="97">
        <f t="shared" si="110"/>
        <v>122218.3297328402</v>
      </c>
      <c r="G325" s="98">
        <f t="shared" si="109"/>
        <v>765472.69674778858</v>
      </c>
      <c r="H325" s="53"/>
      <c r="I325" s="65"/>
    </row>
    <row r="326" spans="1:9">
      <c r="A326" s="173">
        <f>+Crudos!A500</f>
        <v>42921</v>
      </c>
      <c r="B326" s="173">
        <f>+Crudos!B500</f>
        <v>42922</v>
      </c>
      <c r="C326" s="96"/>
      <c r="D326" s="96" t="s">
        <v>178</v>
      </c>
      <c r="E326" s="96">
        <v>676973.40728876798</v>
      </c>
      <c r="F326" s="97">
        <f t="shared" si="110"/>
        <v>128624.94738486591</v>
      </c>
      <c r="G326" s="98">
        <f t="shared" si="109"/>
        <v>805598.35467363393</v>
      </c>
      <c r="H326" s="53"/>
      <c r="I326" s="65"/>
    </row>
    <row r="327" spans="1:9">
      <c r="A327" s="173">
        <f>+Crudos!A501</f>
        <v>42923</v>
      </c>
      <c r="B327" s="173">
        <f>+Crudos!B501</f>
        <v>42926</v>
      </c>
      <c r="C327" s="96"/>
      <c r="D327" s="96" t="s">
        <v>178</v>
      </c>
      <c r="E327" s="96">
        <v>658209.44265530421</v>
      </c>
      <c r="F327" s="97">
        <f t="shared" si="110"/>
        <v>125059.7941045078</v>
      </c>
      <c r="G327" s="98">
        <f t="shared" ref="G327:G332" si="111">+E327+F327</f>
        <v>783269.23675981199</v>
      </c>
      <c r="H327" s="53"/>
      <c r="I327" s="65"/>
    </row>
    <row r="328" spans="1:9">
      <c r="A328" s="173">
        <f>+Crudos!A502</f>
        <v>42927</v>
      </c>
      <c r="B328" s="173">
        <f>+Crudos!B502</f>
        <v>42929</v>
      </c>
      <c r="C328" s="96"/>
      <c r="D328" s="96" t="s">
        <v>178</v>
      </c>
      <c r="E328" s="96">
        <v>646066.33651820524</v>
      </c>
      <c r="F328" s="97">
        <f t="shared" si="110"/>
        <v>122752.603938459</v>
      </c>
      <c r="G328" s="98">
        <f t="shared" si="111"/>
        <v>768818.94045666419</v>
      </c>
      <c r="H328" s="53"/>
      <c r="I328" s="65"/>
    </row>
    <row r="329" spans="1:9">
      <c r="A329" s="173">
        <f>+Crudos!A503</f>
        <v>42930</v>
      </c>
      <c r="B329" s="173">
        <f>+Crudos!B503</f>
        <v>42933</v>
      </c>
      <c r="C329" s="96"/>
      <c r="D329" s="96" t="s">
        <v>178</v>
      </c>
      <c r="E329" s="96">
        <v>670846.57135865709</v>
      </c>
      <c r="F329" s="97">
        <f t="shared" si="110"/>
        <v>127460.84855814485</v>
      </c>
      <c r="G329" s="98">
        <f t="shared" si="111"/>
        <v>798307.41991680197</v>
      </c>
      <c r="H329" s="53"/>
      <c r="I329" s="65"/>
    </row>
    <row r="330" spans="1:9">
      <c r="A330" s="173">
        <f>+Crudos!A504</f>
        <v>42934</v>
      </c>
      <c r="B330" s="173">
        <f>+Crudos!B504</f>
        <v>42935</v>
      </c>
      <c r="C330" s="96"/>
      <c r="D330" s="96" t="s">
        <v>178</v>
      </c>
      <c r="E330" s="96">
        <v>703537.97896143305</v>
      </c>
      <c r="F330" s="97">
        <f t="shared" si="110"/>
        <v>133672.21600267227</v>
      </c>
      <c r="G330" s="98">
        <f t="shared" si="111"/>
        <v>837210.19496410526</v>
      </c>
      <c r="H330" s="53"/>
      <c r="I330" s="65"/>
    </row>
    <row r="331" spans="1:9">
      <c r="A331" s="173">
        <f>+Crudos!A505</f>
        <v>42936</v>
      </c>
      <c r="B331" s="173">
        <f>+Crudos!B505</f>
        <v>42940</v>
      </c>
      <c r="C331" s="96"/>
      <c r="D331" s="96" t="s">
        <v>178</v>
      </c>
      <c r="E331" s="96">
        <v>693420.97691703122</v>
      </c>
      <c r="F331" s="97">
        <f t="shared" ref="F331:F337" si="112">E331*19%</f>
        <v>131749.98561423592</v>
      </c>
      <c r="G331" s="98">
        <f t="shared" si="111"/>
        <v>825170.9625312672</v>
      </c>
      <c r="H331" s="53"/>
      <c r="I331" s="65"/>
    </row>
    <row r="332" spans="1:9">
      <c r="A332" s="173">
        <f>+Crudos!A506</f>
        <v>42941</v>
      </c>
      <c r="B332" s="173">
        <f>+Crudos!B506</f>
        <v>42943</v>
      </c>
      <c r="C332" s="96"/>
      <c r="D332" s="96" t="s">
        <v>178</v>
      </c>
      <c r="E332" s="96">
        <v>663798.8414526186</v>
      </c>
      <c r="F332" s="97">
        <f t="shared" si="112"/>
        <v>126121.77987599754</v>
      </c>
      <c r="G332" s="98">
        <f t="shared" si="111"/>
        <v>789920.62132861617</v>
      </c>
      <c r="H332" s="53"/>
      <c r="I332" s="65"/>
    </row>
    <row r="333" spans="1:9">
      <c r="A333" s="173">
        <f>+Crudos!A507</f>
        <v>42944</v>
      </c>
      <c r="B333" s="173">
        <f>+Crudos!B507</f>
        <v>42947</v>
      </c>
      <c r="C333" s="96"/>
      <c r="D333" s="96" t="s">
        <v>178</v>
      </c>
      <c r="E333" s="96">
        <v>709689.85083077045</v>
      </c>
      <c r="F333" s="97">
        <f t="shared" si="112"/>
        <v>134841.07165784639</v>
      </c>
      <c r="G333" s="98">
        <f t="shared" ref="G333:G338" si="113">+E333+F333</f>
        <v>844530.92248861678</v>
      </c>
      <c r="H333" s="53"/>
      <c r="I333" s="65"/>
    </row>
    <row r="334" spans="1:9">
      <c r="A334" s="173">
        <f>+Crudos!A508</f>
        <v>42948</v>
      </c>
      <c r="B334" s="173">
        <f>+Crudos!B508</f>
        <v>42950</v>
      </c>
      <c r="C334" s="96"/>
      <c r="D334" s="96" t="s">
        <v>178</v>
      </c>
      <c r="E334" s="96">
        <v>725294.88576156599</v>
      </c>
      <c r="F334" s="97">
        <f t="shared" si="112"/>
        <v>137806.02829469755</v>
      </c>
      <c r="G334" s="98">
        <f t="shared" si="113"/>
        <v>863100.91405626351</v>
      </c>
      <c r="H334" s="53"/>
      <c r="I334" s="65"/>
    </row>
    <row r="335" spans="1:9">
      <c r="A335" s="173">
        <f>+Crudos!A509</f>
        <v>42951</v>
      </c>
      <c r="B335" s="173">
        <f>+Crudos!B509</f>
        <v>42955</v>
      </c>
      <c r="C335" s="96"/>
      <c r="D335" s="96" t="s">
        <v>178</v>
      </c>
      <c r="E335" s="96">
        <v>694936.81534348591</v>
      </c>
      <c r="F335" s="97">
        <f t="shared" si="112"/>
        <v>132037.99491526233</v>
      </c>
      <c r="G335" s="98">
        <f t="shared" si="113"/>
        <v>826974.81025874824</v>
      </c>
      <c r="H335" s="53"/>
      <c r="I335" s="65"/>
    </row>
    <row r="336" spans="1:9">
      <c r="A336" s="173">
        <f>+Crudos!A510</f>
        <v>42956</v>
      </c>
      <c r="B336" s="173">
        <f>+Crudos!B510</f>
        <v>42957</v>
      </c>
      <c r="C336" s="96"/>
      <c r="D336" s="96" t="s">
        <v>178</v>
      </c>
      <c r="E336" s="96">
        <v>708480.16414629994</v>
      </c>
      <c r="F336" s="97">
        <f t="shared" si="112"/>
        <v>134611.23118779698</v>
      </c>
      <c r="G336" s="98">
        <f t="shared" si="113"/>
        <v>843091.39533409686</v>
      </c>
      <c r="H336" s="53"/>
      <c r="I336" s="65"/>
    </row>
    <row r="337" spans="1:9">
      <c r="A337" s="173">
        <f>+Crudos!A511</f>
        <v>42958</v>
      </c>
      <c r="B337" s="173">
        <f>+Crudos!B511</f>
        <v>42961</v>
      </c>
      <c r="C337" s="96"/>
      <c r="D337" s="96" t="s">
        <v>178</v>
      </c>
      <c r="E337" s="96">
        <v>717552.34925609303</v>
      </c>
      <c r="F337" s="97">
        <f t="shared" si="112"/>
        <v>136334.94635865767</v>
      </c>
      <c r="G337" s="98">
        <f t="shared" si="113"/>
        <v>853887.29561475071</v>
      </c>
      <c r="H337" s="53"/>
      <c r="I337" s="65"/>
    </row>
    <row r="338" spans="1:9">
      <c r="A338" s="173">
        <f>+Crudos!A512</f>
        <v>42962</v>
      </c>
      <c r="B338" s="173">
        <f>+Crudos!B512</f>
        <v>42964</v>
      </c>
      <c r="C338" s="96"/>
      <c r="D338" s="96" t="s">
        <v>178</v>
      </c>
      <c r="E338" s="96">
        <v>705400.73559312371</v>
      </c>
      <c r="F338" s="97">
        <f t="shared" ref="F338:F344" si="114">E338*19%</f>
        <v>134026.13976269349</v>
      </c>
      <c r="G338" s="98">
        <f t="shared" si="113"/>
        <v>839426.87535581714</v>
      </c>
      <c r="H338" s="53"/>
      <c r="I338" s="65"/>
    </row>
    <row r="339" spans="1:9">
      <c r="A339" s="173">
        <f>+Crudos!A513</f>
        <v>42965</v>
      </c>
      <c r="B339" s="173">
        <f>+Crudos!B513</f>
        <v>42969</v>
      </c>
      <c r="C339" s="96"/>
      <c r="D339" s="96" t="s">
        <v>178</v>
      </c>
      <c r="E339" s="96">
        <v>660423.03468420205</v>
      </c>
      <c r="F339" s="97">
        <f t="shared" si="114"/>
        <v>125480.37658999838</v>
      </c>
      <c r="G339" s="98">
        <f t="shared" ref="G339:G344" si="115">+E339+F339</f>
        <v>785903.41127420042</v>
      </c>
      <c r="H339" s="53"/>
      <c r="I339" s="65"/>
    </row>
    <row r="340" spans="1:9">
      <c r="A340" s="173">
        <f>+Crudos!A514</f>
        <v>42970</v>
      </c>
      <c r="B340" s="173">
        <f>+Crudos!B514</f>
        <v>42971</v>
      </c>
      <c r="C340" s="96"/>
      <c r="D340" s="96" t="s">
        <v>178</v>
      </c>
      <c r="E340" s="96">
        <v>680143.00042415992</v>
      </c>
      <c r="F340" s="97">
        <f t="shared" si="114"/>
        <v>129227.17008059038</v>
      </c>
      <c r="G340" s="98">
        <f t="shared" si="115"/>
        <v>809370.17050475033</v>
      </c>
      <c r="H340" s="53"/>
      <c r="I340" s="65"/>
    </row>
    <row r="341" spans="1:9">
      <c r="A341" s="173">
        <f>+Crudos!A515</f>
        <v>42972</v>
      </c>
      <c r="B341" s="173">
        <f>+Crudos!B515</f>
        <v>42975</v>
      </c>
      <c r="C341" s="96"/>
      <c r="D341" s="96" t="s">
        <v>178</v>
      </c>
      <c r="E341" s="96">
        <v>700929.35019555956</v>
      </c>
      <c r="F341" s="97">
        <f t="shared" si="114"/>
        <v>133176.5765371563</v>
      </c>
      <c r="G341" s="98">
        <f t="shared" si="115"/>
        <v>834105.92673271592</v>
      </c>
      <c r="H341" s="53"/>
      <c r="I341" s="65"/>
    </row>
    <row r="342" spans="1:9">
      <c r="A342" s="173">
        <f>+Crudos!A516</f>
        <v>42976</v>
      </c>
      <c r="B342" s="173">
        <f>+Crudos!B516</f>
        <v>42978</v>
      </c>
      <c r="C342" s="96"/>
      <c r="D342" s="96" t="s">
        <v>178</v>
      </c>
      <c r="E342" s="96">
        <v>701351.11993049388</v>
      </c>
      <c r="F342" s="97">
        <f t="shared" si="114"/>
        <v>133256.71278679383</v>
      </c>
      <c r="G342" s="98">
        <f t="shared" si="115"/>
        <v>834607.8327172877</v>
      </c>
      <c r="H342" s="53"/>
      <c r="I342" s="65"/>
    </row>
    <row r="343" spans="1:9">
      <c r="A343" s="173">
        <f>+Crudos!A517</f>
        <v>42979</v>
      </c>
      <c r="B343" s="173">
        <f>+Crudos!B517</f>
        <v>42982</v>
      </c>
      <c r="C343" s="96"/>
      <c r="D343" s="96" t="s">
        <v>178</v>
      </c>
      <c r="E343" s="96">
        <v>684211.02435705299</v>
      </c>
      <c r="F343" s="97">
        <f t="shared" si="114"/>
        <v>130000.09462784007</v>
      </c>
      <c r="G343" s="98">
        <f t="shared" si="115"/>
        <v>814211.11898489308</v>
      </c>
      <c r="H343" s="53"/>
      <c r="I343" s="65"/>
    </row>
    <row r="344" spans="1:9">
      <c r="A344" s="173">
        <f>+Crudos!A518</f>
        <v>42983</v>
      </c>
      <c r="B344" s="173">
        <f>+Crudos!B518</f>
        <v>42985</v>
      </c>
      <c r="C344" s="96"/>
      <c r="D344" s="96" t="s">
        <v>178</v>
      </c>
      <c r="E344" s="96">
        <v>721150.19343333074</v>
      </c>
      <c r="F344" s="97">
        <f t="shared" si="114"/>
        <v>137018.53675233285</v>
      </c>
      <c r="G344" s="98">
        <f t="shared" si="115"/>
        <v>858168.73018566356</v>
      </c>
      <c r="H344" s="53"/>
      <c r="I344" s="65"/>
    </row>
    <row r="345" spans="1:9">
      <c r="A345" s="173">
        <f>+Crudos!A519</f>
        <v>42986</v>
      </c>
      <c r="B345" s="173">
        <f>+Crudos!B519</f>
        <v>42989</v>
      </c>
      <c r="C345" s="96"/>
      <c r="D345" s="96" t="s">
        <v>178</v>
      </c>
      <c r="E345" s="96">
        <v>735714.59232020739</v>
      </c>
      <c r="F345" s="97">
        <f t="shared" ref="F345:F351" si="116">E345*19%</f>
        <v>139785.77254083942</v>
      </c>
      <c r="G345" s="98">
        <f t="shared" ref="G345:G350" si="117">+E345+F345</f>
        <v>875500.36486104678</v>
      </c>
      <c r="H345" s="53"/>
      <c r="I345" s="65"/>
    </row>
    <row r="346" spans="1:9">
      <c r="A346" s="173">
        <f>+Crudos!A520</f>
        <v>42990</v>
      </c>
      <c r="B346" s="173">
        <f>+Crudos!B520</f>
        <v>42992</v>
      </c>
      <c r="C346" s="96"/>
      <c r="D346" s="96" t="s">
        <v>178</v>
      </c>
      <c r="E346" s="96">
        <v>723904.65747154155</v>
      </c>
      <c r="F346" s="97">
        <f t="shared" si="116"/>
        <v>137541.88491959291</v>
      </c>
      <c r="G346" s="98">
        <f t="shared" si="117"/>
        <v>861446.54239113443</v>
      </c>
      <c r="H346" s="53"/>
      <c r="I346" s="65"/>
    </row>
    <row r="347" spans="1:9">
      <c r="A347" s="173">
        <f>+Crudos!A521</f>
        <v>42993</v>
      </c>
      <c r="B347" s="173">
        <f>+Crudos!B521</f>
        <v>42996</v>
      </c>
      <c r="C347" s="96"/>
      <c r="D347" s="96" t="s">
        <v>178</v>
      </c>
      <c r="E347" s="96">
        <v>749137.45921647141</v>
      </c>
      <c r="F347" s="97">
        <f t="shared" si="116"/>
        <v>142336.11725112956</v>
      </c>
      <c r="G347" s="98">
        <f t="shared" si="117"/>
        <v>891473.576467601</v>
      </c>
      <c r="H347" s="53"/>
      <c r="I347" s="65"/>
    </row>
    <row r="348" spans="1:9">
      <c r="A348" s="173">
        <f>+Crudos!A522</f>
        <v>42997</v>
      </c>
      <c r="B348" s="173">
        <f>+Crudos!B522</f>
        <v>42999</v>
      </c>
      <c r="C348" s="96"/>
      <c r="D348" s="96" t="s">
        <v>178</v>
      </c>
      <c r="E348" s="96">
        <v>761816.64940933569</v>
      </c>
      <c r="F348" s="97">
        <f t="shared" si="116"/>
        <v>144745.16338777379</v>
      </c>
      <c r="G348" s="98">
        <f t="shared" si="117"/>
        <v>906561.81279710948</v>
      </c>
      <c r="H348" s="53"/>
      <c r="I348" s="65"/>
    </row>
    <row r="349" spans="1:9">
      <c r="A349" s="173">
        <f>+Crudos!A523</f>
        <v>43000</v>
      </c>
      <c r="B349" s="173">
        <f>+Crudos!B523</f>
        <v>43003</v>
      </c>
      <c r="C349" s="96"/>
      <c r="D349" s="96" t="s">
        <v>178</v>
      </c>
      <c r="E349" s="96">
        <v>728270.15208579449</v>
      </c>
      <c r="F349" s="97">
        <f t="shared" si="116"/>
        <v>138371.32889630095</v>
      </c>
      <c r="G349" s="98">
        <f t="shared" si="117"/>
        <v>866641.48098209547</v>
      </c>
      <c r="H349" s="53"/>
      <c r="I349" s="65"/>
    </row>
    <row r="350" spans="1:9">
      <c r="A350" s="173">
        <f>+Crudos!A524</f>
        <v>43004</v>
      </c>
      <c r="B350" s="173">
        <f>+Crudos!B524</f>
        <v>43006</v>
      </c>
      <c r="C350" s="96"/>
      <c r="D350" s="96" t="s">
        <v>178</v>
      </c>
      <c r="E350" s="96">
        <v>725218.33655557421</v>
      </c>
      <c r="F350" s="97">
        <f t="shared" si="116"/>
        <v>137791.4839455591</v>
      </c>
      <c r="G350" s="98">
        <f t="shared" si="117"/>
        <v>863009.82050113333</v>
      </c>
      <c r="H350" s="53"/>
      <c r="I350" s="65"/>
    </row>
    <row r="351" spans="1:9">
      <c r="A351" s="173">
        <f>+Crudos!A525</f>
        <v>43007</v>
      </c>
      <c r="B351" s="173">
        <f>+Crudos!B525</f>
        <v>43008</v>
      </c>
      <c r="C351" s="96"/>
      <c r="D351" s="96" t="s">
        <v>178</v>
      </c>
      <c r="E351" s="96">
        <v>747121.43619609613</v>
      </c>
      <c r="F351" s="97">
        <f t="shared" si="116"/>
        <v>141953.07287725827</v>
      </c>
      <c r="G351" s="98">
        <f t="shared" ref="G351:G356" si="118">+E351+F351</f>
        <v>889074.50907335442</v>
      </c>
      <c r="H351" s="53"/>
      <c r="I351" s="65"/>
    </row>
    <row r="352" spans="1:9">
      <c r="A352" s="173">
        <f>+Crudos!A526</f>
        <v>43009</v>
      </c>
      <c r="B352" s="173">
        <f>+Crudos!B526</f>
        <v>43010</v>
      </c>
      <c r="C352" s="96"/>
      <c r="D352" s="96" t="s">
        <v>178</v>
      </c>
      <c r="E352" s="96">
        <v>747121.43619609613</v>
      </c>
      <c r="F352" s="97">
        <f t="shared" ref="F352:F358" si="119">E352*19%</f>
        <v>141953.07287725827</v>
      </c>
      <c r="G352" s="98">
        <f t="shared" si="118"/>
        <v>889074.50907335442</v>
      </c>
      <c r="H352" s="53"/>
      <c r="I352" s="65"/>
    </row>
    <row r="353" spans="1:9">
      <c r="A353" s="173">
        <f>+Crudos!A527</f>
        <v>43011</v>
      </c>
      <c r="B353" s="173">
        <f>+Crudos!B527</f>
        <v>43013</v>
      </c>
      <c r="C353" s="96"/>
      <c r="D353" s="96" t="s">
        <v>178</v>
      </c>
      <c r="E353" s="96">
        <v>731057.25300896459</v>
      </c>
      <c r="F353" s="97">
        <f t="shared" si="119"/>
        <v>138900.87807170328</v>
      </c>
      <c r="G353" s="98">
        <f t="shared" si="118"/>
        <v>869958.13108066784</v>
      </c>
      <c r="H353" s="53"/>
      <c r="I353" s="65"/>
    </row>
    <row r="354" spans="1:9">
      <c r="A354" s="173">
        <f>+Crudos!A528</f>
        <v>43014</v>
      </c>
      <c r="B354" s="173">
        <f>+Crudos!B528</f>
        <v>43017</v>
      </c>
      <c r="C354" s="96"/>
      <c r="D354" s="96" t="s">
        <v>178</v>
      </c>
      <c r="E354" s="96">
        <v>713611.01804476755</v>
      </c>
      <c r="F354" s="97">
        <f t="shared" si="119"/>
        <v>135586.09342850585</v>
      </c>
      <c r="G354" s="98">
        <f t="shared" si="118"/>
        <v>849197.11147327337</v>
      </c>
      <c r="H354" s="53"/>
      <c r="I354" s="65"/>
    </row>
    <row r="355" spans="1:9">
      <c r="A355" s="173">
        <f>+Crudos!A529</f>
        <v>43018</v>
      </c>
      <c r="B355" s="173">
        <f>+Crudos!B529</f>
        <v>43020</v>
      </c>
      <c r="C355" s="96"/>
      <c r="D355" s="96" t="s">
        <v>178</v>
      </c>
      <c r="E355" s="96">
        <v>705825.2596519097</v>
      </c>
      <c r="F355" s="97">
        <f t="shared" si="119"/>
        <v>134106.79933386284</v>
      </c>
      <c r="G355" s="98">
        <f t="shared" si="118"/>
        <v>839932.05898577254</v>
      </c>
      <c r="H355" s="53"/>
      <c r="I355" s="65"/>
    </row>
    <row r="356" spans="1:9">
      <c r="A356" s="173">
        <f>+Crudos!A530</f>
        <v>43021</v>
      </c>
      <c r="B356" s="173">
        <f>+Crudos!B530</f>
        <v>43025</v>
      </c>
      <c r="C356" s="96"/>
      <c r="D356" s="96" t="s">
        <v>178</v>
      </c>
      <c r="E356" s="96">
        <v>744194.11733909894</v>
      </c>
      <c r="F356" s="97">
        <f t="shared" si="119"/>
        <v>141396.8822944288</v>
      </c>
      <c r="G356" s="98">
        <f t="shared" si="118"/>
        <v>885590.99963352771</v>
      </c>
      <c r="H356" s="53"/>
      <c r="I356" s="65"/>
    </row>
    <row r="357" spans="1:9">
      <c r="A357" s="173">
        <f>+Crudos!A531</f>
        <v>43026</v>
      </c>
      <c r="B357" s="173">
        <f>+Crudos!B531</f>
        <v>43027</v>
      </c>
      <c r="C357" s="96"/>
      <c r="D357" s="96" t="s">
        <v>178</v>
      </c>
      <c r="E357" s="96">
        <v>751992.39308400895</v>
      </c>
      <c r="F357" s="97">
        <f t="shared" si="119"/>
        <v>142878.55468596169</v>
      </c>
      <c r="G357" s="98">
        <f t="shared" ref="G357:G362" si="120">+E357+F357</f>
        <v>894870.94776997063</v>
      </c>
      <c r="H357" s="53"/>
      <c r="I357" s="65"/>
    </row>
    <row r="358" spans="1:9">
      <c r="A358" s="173">
        <f>+Crudos!A532</f>
        <v>43028</v>
      </c>
      <c r="B358" s="173">
        <f>+Crudos!B532</f>
        <v>43031</v>
      </c>
      <c r="C358" s="96"/>
      <c r="D358" s="96" t="s">
        <v>178</v>
      </c>
      <c r="E358" s="96">
        <v>760035.81847319996</v>
      </c>
      <c r="F358" s="97">
        <f t="shared" si="119"/>
        <v>144406.80550990801</v>
      </c>
      <c r="G358" s="98">
        <f t="shared" si="120"/>
        <v>904442.62398310797</v>
      </c>
      <c r="H358" s="53"/>
      <c r="I358" s="65"/>
    </row>
    <row r="359" spans="1:9">
      <c r="A359" s="173">
        <f>+Crudos!A533</f>
        <v>43032</v>
      </c>
      <c r="B359" s="173">
        <f>+Crudos!B533</f>
        <v>43034</v>
      </c>
      <c r="C359" s="96"/>
      <c r="D359" s="96" t="s">
        <v>178</v>
      </c>
      <c r="E359" s="96">
        <v>748672.53305566055</v>
      </c>
      <c r="F359" s="97">
        <f t="shared" ref="F359:F365" si="121">E359*19%</f>
        <v>142247.78128057549</v>
      </c>
      <c r="G359" s="98">
        <f t="shared" si="120"/>
        <v>890920.3143362361</v>
      </c>
      <c r="H359" s="53"/>
      <c r="I359" s="65"/>
    </row>
    <row r="360" spans="1:9">
      <c r="A360" s="173">
        <f>+Crudos!A534</f>
        <v>43035</v>
      </c>
      <c r="B360" s="173">
        <f>+Crudos!B534</f>
        <v>43038</v>
      </c>
      <c r="C360" s="96"/>
      <c r="D360" s="96" t="s">
        <v>178</v>
      </c>
      <c r="E360" s="96">
        <v>774185.33837526327</v>
      </c>
      <c r="F360" s="97">
        <f t="shared" si="121"/>
        <v>147095.21429130001</v>
      </c>
      <c r="G360" s="98">
        <f t="shared" si="120"/>
        <v>921280.55266656331</v>
      </c>
      <c r="H360" s="53"/>
      <c r="I360" s="65"/>
    </row>
    <row r="361" spans="1:9">
      <c r="A361" s="173">
        <f>+Crudos!A535</f>
        <v>43039</v>
      </c>
      <c r="B361" s="173">
        <f>+Crudos!B535</f>
        <v>43041</v>
      </c>
      <c r="C361" s="96"/>
      <c r="D361" s="96" t="s">
        <v>178</v>
      </c>
      <c r="E361" s="96">
        <v>822031.73303731461</v>
      </c>
      <c r="F361" s="97">
        <f t="shared" si="121"/>
        <v>156186.02927708978</v>
      </c>
      <c r="G361" s="98">
        <f t="shared" si="120"/>
        <v>978217.76231440436</v>
      </c>
      <c r="H361" s="53"/>
      <c r="I361" s="65"/>
    </row>
    <row r="362" spans="1:9">
      <c r="A362" s="173">
        <f>+Crudos!A536</f>
        <v>43042</v>
      </c>
      <c r="B362" s="173">
        <f>+Crudos!B536</f>
        <v>43046</v>
      </c>
      <c r="C362" s="96"/>
      <c r="D362" s="96" t="s">
        <v>178</v>
      </c>
      <c r="E362" s="96">
        <v>859050.92201466183</v>
      </c>
      <c r="F362" s="97">
        <f t="shared" si="121"/>
        <v>163219.67518278575</v>
      </c>
      <c r="G362" s="98">
        <f t="shared" si="120"/>
        <v>1022270.5971974476</v>
      </c>
      <c r="H362" s="53"/>
      <c r="I362" s="65"/>
    </row>
    <row r="363" spans="1:9">
      <c r="A363" s="173">
        <f>+Crudos!A537</f>
        <v>43047</v>
      </c>
      <c r="B363" s="173">
        <f>+Crudos!B537</f>
        <v>43048</v>
      </c>
      <c r="C363" s="96"/>
      <c r="D363" s="96" t="s">
        <v>178</v>
      </c>
      <c r="E363" s="96">
        <v>931801.63318912603</v>
      </c>
      <c r="F363" s="97">
        <f t="shared" si="121"/>
        <v>177042.31030593396</v>
      </c>
      <c r="G363" s="98">
        <f t="shared" ref="G363:G368" si="122">+E363+F363</f>
        <v>1108843.9434950601</v>
      </c>
      <c r="H363" s="53"/>
      <c r="I363" s="65"/>
    </row>
    <row r="364" spans="1:9">
      <c r="A364" s="173">
        <f>+Crudos!A538</f>
        <v>43049</v>
      </c>
      <c r="B364" s="173">
        <f>+Crudos!B538</f>
        <v>43053</v>
      </c>
      <c r="C364" s="96"/>
      <c r="D364" s="96" t="s">
        <v>178</v>
      </c>
      <c r="E364" s="96">
        <v>916341.3058635483</v>
      </c>
      <c r="F364" s="97">
        <f t="shared" si="121"/>
        <v>174104.84811407418</v>
      </c>
      <c r="G364" s="98">
        <f t="shared" si="122"/>
        <v>1090446.1539776225</v>
      </c>
      <c r="H364" s="53"/>
      <c r="I364" s="65"/>
    </row>
    <row r="365" spans="1:9">
      <c r="A365" s="173">
        <f>+Crudos!A539</f>
        <v>43054</v>
      </c>
      <c r="B365" s="173">
        <f>+Crudos!B539</f>
        <v>43055</v>
      </c>
      <c r="C365" s="96"/>
      <c r="D365" s="96" t="s">
        <v>178</v>
      </c>
      <c r="E365" s="96">
        <v>887023.59852724744</v>
      </c>
      <c r="F365" s="97">
        <f t="shared" si="121"/>
        <v>168534.48372017703</v>
      </c>
      <c r="G365" s="98">
        <f t="shared" si="122"/>
        <v>1055558.0822474244</v>
      </c>
      <c r="H365" s="53"/>
      <c r="I365" s="65"/>
    </row>
    <row r="366" spans="1:9">
      <c r="A366" s="173">
        <f>+Crudos!A540</f>
        <v>43056</v>
      </c>
      <c r="B366" s="173">
        <f>+Crudos!B540</f>
        <v>43059</v>
      </c>
      <c r="C366" s="96"/>
      <c r="D366" s="96" t="s">
        <v>178</v>
      </c>
      <c r="E366" s="96">
        <v>864058.23151958792</v>
      </c>
      <c r="F366" s="97">
        <f t="shared" ref="F366:F372" si="123">E366*19%</f>
        <v>164171.0639887217</v>
      </c>
      <c r="G366" s="98">
        <f t="shared" si="122"/>
        <v>1028229.2955083096</v>
      </c>
      <c r="H366" s="53"/>
      <c r="I366" s="65"/>
    </row>
    <row r="367" spans="1:9">
      <c r="A367" s="173">
        <f>+Crudos!A541</f>
        <v>43060</v>
      </c>
      <c r="B367" s="173">
        <f>+Crudos!B541</f>
        <v>43062</v>
      </c>
      <c r="C367" s="96"/>
      <c r="D367" s="96" t="s">
        <v>178</v>
      </c>
      <c r="E367" s="96">
        <v>869384.8912887763</v>
      </c>
      <c r="F367" s="97">
        <f t="shared" si="123"/>
        <v>165183.12934486751</v>
      </c>
      <c r="G367" s="98">
        <f t="shared" si="122"/>
        <v>1034568.0206336438</v>
      </c>
      <c r="H367" s="53"/>
      <c r="I367" s="65"/>
    </row>
    <row r="368" spans="1:9">
      <c r="A368" s="173">
        <f>+Crudos!A542</f>
        <v>43063</v>
      </c>
      <c r="B368" s="173">
        <f>+Crudos!B542</f>
        <v>43066</v>
      </c>
      <c r="C368" s="96"/>
      <c r="D368" s="96" t="s">
        <v>178</v>
      </c>
      <c r="E368" s="96">
        <v>864770.77510004153</v>
      </c>
      <c r="F368" s="97">
        <f t="shared" si="123"/>
        <v>164306.44726900788</v>
      </c>
      <c r="G368" s="98">
        <f t="shared" si="122"/>
        <v>1029077.2223690494</v>
      </c>
      <c r="H368" s="53"/>
      <c r="I368" s="65"/>
    </row>
    <row r="369" spans="1:9">
      <c r="A369" s="173">
        <f>+Crudos!A543</f>
        <v>43067</v>
      </c>
      <c r="B369" s="173">
        <f>+Crudos!B543</f>
        <v>43069</v>
      </c>
      <c r="C369" s="96"/>
      <c r="D369" s="96" t="s">
        <v>178</v>
      </c>
      <c r="E369" s="96">
        <v>864770.77510004153</v>
      </c>
      <c r="F369" s="97">
        <f t="shared" si="123"/>
        <v>164306.44726900788</v>
      </c>
      <c r="G369" s="98">
        <f t="shared" ref="G369:G374" si="124">+E369+F369</f>
        <v>1029077.2223690494</v>
      </c>
      <c r="H369" s="53"/>
      <c r="I369" s="65"/>
    </row>
    <row r="370" spans="1:9">
      <c r="A370" s="173">
        <f>+Crudos!A544</f>
        <v>43070</v>
      </c>
      <c r="B370" s="173">
        <f>+Crudos!B544</f>
        <v>43073</v>
      </c>
      <c r="C370" s="96"/>
      <c r="D370" s="96" t="s">
        <v>178</v>
      </c>
      <c r="E370" s="96">
        <v>859846.91357952578</v>
      </c>
      <c r="F370" s="97">
        <f t="shared" si="123"/>
        <v>163370.91358010989</v>
      </c>
      <c r="G370" s="98">
        <f t="shared" si="124"/>
        <v>1023217.8271596357</v>
      </c>
      <c r="H370" s="53"/>
      <c r="I370" s="65"/>
    </row>
    <row r="371" spans="1:9">
      <c r="A371" s="173">
        <f>+Crudos!A545</f>
        <v>43074</v>
      </c>
      <c r="B371" s="173">
        <f>+Crudos!B545</f>
        <v>43076</v>
      </c>
      <c r="C371" s="96"/>
      <c r="D371" s="96" t="s">
        <v>178</v>
      </c>
      <c r="E371" s="96">
        <v>877527.02830998367</v>
      </c>
      <c r="F371" s="97">
        <f t="shared" si="123"/>
        <v>166730.1353788969</v>
      </c>
      <c r="G371" s="98">
        <f t="shared" si="124"/>
        <v>1044257.1636888806</v>
      </c>
      <c r="H371" s="53"/>
      <c r="I371" s="65"/>
    </row>
    <row r="372" spans="1:9">
      <c r="A372" s="173">
        <f>+Crudos!A546</f>
        <v>43077</v>
      </c>
      <c r="B372" s="173">
        <f>+Crudos!B546</f>
        <v>43080</v>
      </c>
      <c r="C372" s="96"/>
      <c r="D372" s="96" t="s">
        <v>178</v>
      </c>
      <c r="E372" s="96">
        <v>817013.96945297963</v>
      </c>
      <c r="F372" s="97">
        <f t="shared" si="123"/>
        <v>155232.65419606614</v>
      </c>
      <c r="G372" s="98">
        <f t="shared" si="124"/>
        <v>972246.62364904583</v>
      </c>
      <c r="H372" s="53"/>
      <c r="I372" s="65"/>
    </row>
    <row r="373" spans="1:9">
      <c r="A373" s="173">
        <f>+Crudos!A547</f>
        <v>43081</v>
      </c>
      <c r="B373" s="173">
        <f>+Crudos!B547</f>
        <v>43083</v>
      </c>
      <c r="C373" s="96"/>
      <c r="D373" s="96" t="s">
        <v>178</v>
      </c>
      <c r="E373" s="96">
        <v>849007.87974129396</v>
      </c>
      <c r="F373" s="97">
        <f t="shared" ref="F373:F380" si="125">E373*19%</f>
        <v>161311.49715084585</v>
      </c>
      <c r="G373" s="98">
        <f t="shared" si="124"/>
        <v>1010319.3768921398</v>
      </c>
      <c r="H373" s="53"/>
      <c r="I373" s="65"/>
    </row>
    <row r="374" spans="1:9">
      <c r="A374" s="173">
        <f>+Crudos!A548</f>
        <v>43084</v>
      </c>
      <c r="B374" s="173">
        <f>+Crudos!B548</f>
        <v>43087</v>
      </c>
      <c r="C374" s="96"/>
      <c r="D374" s="96" t="s">
        <v>178</v>
      </c>
      <c r="E374" s="96">
        <v>835988.11431635101</v>
      </c>
      <c r="F374" s="97">
        <f t="shared" si="125"/>
        <v>158837.74172010669</v>
      </c>
      <c r="G374" s="98">
        <f t="shared" si="124"/>
        <v>994825.8560364577</v>
      </c>
      <c r="H374" s="53"/>
      <c r="I374" s="65"/>
    </row>
    <row r="375" spans="1:9">
      <c r="A375" s="173">
        <f>+Crudos!A549</f>
        <v>43088</v>
      </c>
      <c r="B375" s="173">
        <f>+Crudos!B549</f>
        <v>43090</v>
      </c>
      <c r="C375" s="96"/>
      <c r="D375" s="96" t="s">
        <v>178</v>
      </c>
      <c r="E375" s="96">
        <v>835301.55277919164</v>
      </c>
      <c r="F375" s="97">
        <f t="shared" si="125"/>
        <v>158707.29502804641</v>
      </c>
      <c r="G375" s="98">
        <f t="shared" ref="G375:G380" si="126">+E375+F375</f>
        <v>994008.84780723811</v>
      </c>
      <c r="H375" s="53"/>
      <c r="I375" s="65"/>
    </row>
    <row r="376" spans="1:9">
      <c r="A376" s="173">
        <f>+Crudos!A550</f>
        <v>43091</v>
      </c>
      <c r="B376" s="173">
        <f>+Crudos!B550</f>
        <v>43095</v>
      </c>
      <c r="C376" s="96"/>
      <c r="D376" s="96" t="s">
        <v>178</v>
      </c>
      <c r="E376" s="96">
        <v>859895.84605719289</v>
      </c>
      <c r="F376" s="97">
        <f t="shared" si="125"/>
        <v>163380.21075086665</v>
      </c>
      <c r="G376" s="98">
        <f t="shared" si="126"/>
        <v>1023276.0568080596</v>
      </c>
      <c r="H376" s="53"/>
      <c r="I376" s="65"/>
    </row>
    <row r="377" spans="1:9">
      <c r="A377" s="173">
        <f>+Crudos!A551</f>
        <v>43096</v>
      </c>
      <c r="B377" s="173">
        <f>+Crudos!B551</f>
        <v>43097</v>
      </c>
      <c r="C377" s="96"/>
      <c r="D377" s="96" t="s">
        <v>178</v>
      </c>
      <c r="E377" s="96">
        <v>854516.93380024144</v>
      </c>
      <c r="F377" s="97">
        <f t="shared" si="125"/>
        <v>162358.21742204588</v>
      </c>
      <c r="G377" s="98">
        <f t="shared" si="126"/>
        <v>1016875.1512222873</v>
      </c>
      <c r="H377" s="53"/>
      <c r="I377" s="65"/>
    </row>
    <row r="378" spans="1:9">
      <c r="A378" s="173">
        <f>+Crudos!A552</f>
        <v>43098</v>
      </c>
      <c r="B378" s="173">
        <f>+Crudos!B552</f>
        <v>43100</v>
      </c>
      <c r="C378" s="96"/>
      <c r="D378" s="96" t="s">
        <v>178</v>
      </c>
      <c r="E378" s="96">
        <v>871149.53594057227</v>
      </c>
      <c r="F378" s="97">
        <f t="shared" si="125"/>
        <v>165518.41182870875</v>
      </c>
      <c r="G378" s="98">
        <f t="shared" si="126"/>
        <v>1036667.947769281</v>
      </c>
      <c r="H378" s="53"/>
      <c r="I378" s="65"/>
    </row>
    <row r="379" spans="1:9">
      <c r="A379" s="173">
        <f>+Crudos!A553</f>
        <v>43101</v>
      </c>
      <c r="B379" s="173">
        <f>+Crudos!B553</f>
        <v>43102</v>
      </c>
      <c r="C379" s="96"/>
      <c r="D379" s="96" t="s">
        <v>178</v>
      </c>
      <c r="E379" s="96">
        <v>871149.53594057227</v>
      </c>
      <c r="F379" s="97">
        <f t="shared" si="125"/>
        <v>165518.41182870875</v>
      </c>
      <c r="G379" s="98">
        <f t="shared" si="126"/>
        <v>1036667.947769281</v>
      </c>
      <c r="H379" s="53"/>
      <c r="I379" s="65"/>
    </row>
    <row r="380" spans="1:9">
      <c r="A380" s="173">
        <f>+Crudos!A554</f>
        <v>43103</v>
      </c>
      <c r="B380" s="173">
        <f>+Crudos!B554</f>
        <v>43104</v>
      </c>
      <c r="C380" s="96"/>
      <c r="D380" s="96" t="s">
        <v>178</v>
      </c>
      <c r="E380" s="96">
        <v>887309.75177835894</v>
      </c>
      <c r="F380" s="97">
        <f t="shared" si="125"/>
        <v>168588.8528378882</v>
      </c>
      <c r="G380" s="98">
        <f t="shared" si="126"/>
        <v>1055898.6046162471</v>
      </c>
      <c r="H380" s="53"/>
      <c r="I380" s="65"/>
    </row>
    <row r="381" spans="1:9">
      <c r="A381" s="173">
        <f>+Crudos!A555</f>
        <v>43105</v>
      </c>
      <c r="B381" s="173">
        <f>+Crudos!B555</f>
        <v>43109</v>
      </c>
      <c r="C381" s="96"/>
      <c r="D381" s="96" t="s">
        <v>178</v>
      </c>
      <c r="E381" s="96">
        <v>881225.59119379288</v>
      </c>
      <c r="F381" s="97">
        <f t="shared" ref="F381:F387" si="127">E381*19%</f>
        <v>167432.86232682064</v>
      </c>
      <c r="G381" s="98">
        <f t="shared" ref="G381:G386" si="128">+E381+F381</f>
        <v>1048658.4535206135</v>
      </c>
      <c r="H381" s="53"/>
      <c r="I381" s="65"/>
    </row>
    <row r="382" spans="1:9">
      <c r="A382" s="173">
        <f>+Crudos!A556</f>
        <v>43110</v>
      </c>
      <c r="B382" s="173">
        <f>+Crudos!B556</f>
        <v>43111</v>
      </c>
      <c r="C382" s="96"/>
      <c r="D382" s="96" t="s">
        <v>178</v>
      </c>
      <c r="E382" s="99">
        <v>856671.80932618468</v>
      </c>
      <c r="F382" s="97">
        <f t="shared" si="127"/>
        <v>162767.6437719751</v>
      </c>
      <c r="G382" s="98">
        <f t="shared" si="128"/>
        <v>1019439.4530981597</v>
      </c>
      <c r="H382" s="53"/>
      <c r="I382" s="65"/>
    </row>
    <row r="383" spans="1:9">
      <c r="A383" s="173">
        <f>+Crudos!A557</f>
        <v>43112</v>
      </c>
      <c r="B383" s="173">
        <f>+Crudos!B557</f>
        <v>43115</v>
      </c>
      <c r="C383" s="96"/>
      <c r="D383" s="96" t="s">
        <v>178</v>
      </c>
      <c r="E383" s="99">
        <v>876503.77970733098</v>
      </c>
      <c r="F383" s="97">
        <f t="shared" si="127"/>
        <v>166535.71814439289</v>
      </c>
      <c r="G383" s="98">
        <f t="shared" si="128"/>
        <v>1043039.4978517238</v>
      </c>
      <c r="H383" s="53"/>
      <c r="I383" s="65"/>
    </row>
    <row r="384" spans="1:9">
      <c r="A384" s="173">
        <f>+Crudos!A558</f>
        <v>43116</v>
      </c>
      <c r="B384" s="173">
        <f>+Crudos!B558</f>
        <v>43118</v>
      </c>
      <c r="C384" s="96"/>
      <c r="D384" s="96" t="s">
        <v>178</v>
      </c>
      <c r="E384" s="99">
        <v>876051.63830265892</v>
      </c>
      <c r="F384" s="97">
        <f t="shared" si="127"/>
        <v>166449.81127750518</v>
      </c>
      <c r="G384" s="98">
        <f t="shared" si="128"/>
        <v>1042501.4495801642</v>
      </c>
      <c r="H384" s="53"/>
      <c r="I384" s="65"/>
    </row>
    <row r="385" spans="1:9">
      <c r="A385" s="173">
        <f>+Crudos!A559</f>
        <v>43119</v>
      </c>
      <c r="B385" s="173">
        <f>+Crudos!B559</f>
        <v>43122</v>
      </c>
      <c r="C385" s="96"/>
      <c r="D385" s="96" t="s">
        <v>178</v>
      </c>
      <c r="E385" s="99">
        <v>860795.7287415493</v>
      </c>
      <c r="F385" s="97">
        <f t="shared" si="127"/>
        <v>163551.18846089437</v>
      </c>
      <c r="G385" s="98">
        <f t="shared" si="128"/>
        <v>1024346.9172024437</v>
      </c>
      <c r="H385" s="53"/>
      <c r="I385" s="65"/>
    </row>
    <row r="386" spans="1:9">
      <c r="A386" s="173">
        <f>+Crudos!A560</f>
        <v>43123</v>
      </c>
      <c r="B386" s="173">
        <f>+Crudos!B560</f>
        <v>43125</v>
      </c>
      <c r="C386" s="96"/>
      <c r="D386" s="96" t="s">
        <v>178</v>
      </c>
      <c r="E386" s="99">
        <v>850736.75276645517</v>
      </c>
      <c r="F386" s="97">
        <f t="shared" si="127"/>
        <v>161639.98302562648</v>
      </c>
      <c r="G386" s="98">
        <f t="shared" si="128"/>
        <v>1012376.7357920817</v>
      </c>
      <c r="H386" s="53"/>
      <c r="I386" s="65"/>
    </row>
    <row r="387" spans="1:9">
      <c r="A387" s="173">
        <f>+Crudos!A561</f>
        <v>43126</v>
      </c>
      <c r="B387" s="173">
        <f>+Crudos!B561</f>
        <v>43129</v>
      </c>
      <c r="C387" s="96"/>
      <c r="D387" s="96" t="s">
        <v>178</v>
      </c>
      <c r="E387" s="99">
        <v>866761.9400388737</v>
      </c>
      <c r="F387" s="97">
        <f t="shared" si="127"/>
        <v>164684.76860738601</v>
      </c>
      <c r="G387" s="98">
        <f t="shared" ref="G387:G392" si="129">+E387+F387</f>
        <v>1031446.7086462597</v>
      </c>
      <c r="H387" s="53"/>
      <c r="I387" s="65"/>
    </row>
    <row r="388" spans="1:9">
      <c r="A388" s="173">
        <f>+Crudos!A562</f>
        <v>43130</v>
      </c>
      <c r="B388" s="173">
        <f>+Crudos!B562</f>
        <v>43132</v>
      </c>
      <c r="C388" s="96"/>
      <c r="D388" s="96" t="s">
        <v>178</v>
      </c>
      <c r="E388" s="99">
        <v>855939.32468806871</v>
      </c>
      <c r="F388" s="97">
        <f t="shared" ref="F388:F394" si="130">E388*19%</f>
        <v>162628.47169073304</v>
      </c>
      <c r="G388" s="98">
        <f t="shared" si="129"/>
        <v>1018567.7963788018</v>
      </c>
      <c r="H388" s="53"/>
      <c r="I388" s="65"/>
    </row>
    <row r="389" spans="1:9">
      <c r="A389" s="173">
        <f>+Crudos!A563</f>
        <v>43133</v>
      </c>
      <c r="B389" s="173">
        <f>+Crudos!B563</f>
        <v>43136</v>
      </c>
      <c r="C389" s="96"/>
      <c r="D389" s="96" t="s">
        <v>178</v>
      </c>
      <c r="E389" s="99">
        <v>867501.3129568646</v>
      </c>
      <c r="F389" s="97">
        <f t="shared" si="130"/>
        <v>164825.24946180428</v>
      </c>
      <c r="G389" s="98">
        <f t="shared" si="129"/>
        <v>1032326.5624186689</v>
      </c>
      <c r="H389" s="53"/>
      <c r="I389" s="65"/>
    </row>
    <row r="390" spans="1:9">
      <c r="A390" s="173">
        <f>+Crudos!A564</f>
        <v>43137</v>
      </c>
      <c r="B390" s="173">
        <f>+Crudos!B564</f>
        <v>43139</v>
      </c>
      <c r="C390" s="96"/>
      <c r="D390" s="96" t="s">
        <v>178</v>
      </c>
      <c r="E390" s="99">
        <v>836312.93617463263</v>
      </c>
      <c r="F390" s="97">
        <f t="shared" si="130"/>
        <v>158899.45787318019</v>
      </c>
      <c r="G390" s="98">
        <f t="shared" si="129"/>
        <v>995212.39404781279</v>
      </c>
      <c r="H390" s="53"/>
      <c r="I390" s="65"/>
    </row>
    <row r="391" spans="1:9">
      <c r="A391" s="173">
        <f>+Crudos!A565</f>
        <v>43140</v>
      </c>
      <c r="B391" s="173">
        <f>+Crudos!B565</f>
        <v>43143</v>
      </c>
      <c r="C391" s="96"/>
      <c r="D391" s="96" t="s">
        <v>178</v>
      </c>
      <c r="E391" s="99">
        <v>802180.99867053749</v>
      </c>
      <c r="F391" s="97">
        <f t="shared" si="130"/>
        <v>152414.38974740214</v>
      </c>
      <c r="G391" s="98">
        <f t="shared" si="129"/>
        <v>954595.38841793966</v>
      </c>
      <c r="H391" s="53"/>
      <c r="I391" s="65"/>
    </row>
    <row r="392" spans="1:9">
      <c r="A392" s="173">
        <f>+Crudos!A566</f>
        <v>43144</v>
      </c>
      <c r="B392" s="173">
        <f>+Crudos!B566</f>
        <v>43146</v>
      </c>
      <c r="C392" s="96"/>
      <c r="D392" s="96" t="s">
        <v>178</v>
      </c>
      <c r="E392" s="99">
        <v>765695.86629487376</v>
      </c>
      <c r="F392" s="97">
        <f t="shared" si="130"/>
        <v>145482.21459602602</v>
      </c>
      <c r="G392" s="98">
        <f t="shared" si="129"/>
        <v>911178.08089089976</v>
      </c>
      <c r="H392" s="53"/>
      <c r="I392" s="65"/>
    </row>
    <row r="393" spans="1:9">
      <c r="A393" s="173">
        <f>+Crudos!A567</f>
        <v>43147</v>
      </c>
      <c r="B393" s="173">
        <f>+Crudos!B567</f>
        <v>43150</v>
      </c>
      <c r="C393" s="96"/>
      <c r="D393" s="96" t="s">
        <v>178</v>
      </c>
      <c r="E393" s="99">
        <v>816195.73456154752</v>
      </c>
      <c r="F393" s="97">
        <f t="shared" si="130"/>
        <v>155077.18956669403</v>
      </c>
      <c r="G393" s="98">
        <f t="shared" ref="G393:G398" si="131">+E393+F393</f>
        <v>971272.9241282416</v>
      </c>
      <c r="H393" s="53"/>
      <c r="I393" s="65"/>
    </row>
    <row r="394" spans="1:9">
      <c r="A394" s="173">
        <f>+Crudos!A568</f>
        <v>43151</v>
      </c>
      <c r="B394" s="173">
        <f>+Crudos!B568</f>
        <v>43153</v>
      </c>
      <c r="C394" s="96"/>
      <c r="D394" s="96" t="s">
        <v>178</v>
      </c>
      <c r="E394" s="99">
        <v>813287.31802393473</v>
      </c>
      <c r="F394" s="97">
        <f t="shared" si="130"/>
        <v>154524.59042454761</v>
      </c>
      <c r="G394" s="98">
        <f t="shared" si="131"/>
        <v>967811.9084484824</v>
      </c>
      <c r="H394" s="53"/>
      <c r="I394" s="65"/>
    </row>
    <row r="395" spans="1:9">
      <c r="A395" s="173">
        <f>+Crudos!A569</f>
        <v>43154</v>
      </c>
      <c r="B395" s="173">
        <f>+Crudos!B569</f>
        <v>43157</v>
      </c>
      <c r="C395" s="96"/>
      <c r="D395" s="96" t="s">
        <v>178</v>
      </c>
      <c r="E395" s="99">
        <v>814625.49762145907</v>
      </c>
      <c r="F395" s="97">
        <f t="shared" ref="F395:F401" si="132">E395*19%</f>
        <v>154778.84454807724</v>
      </c>
      <c r="G395" s="98">
        <f t="shared" si="131"/>
        <v>969404.34216953628</v>
      </c>
      <c r="H395" s="53"/>
      <c r="I395" s="65"/>
    </row>
    <row r="396" spans="1:9">
      <c r="A396" s="173">
        <f>+Crudos!A570</f>
        <v>43158</v>
      </c>
      <c r="B396" s="173">
        <f>+Crudos!B570</f>
        <v>43160</v>
      </c>
      <c r="C396" s="96"/>
      <c r="D396" s="96" t="s">
        <v>178</v>
      </c>
      <c r="E396" s="99">
        <v>835427.31174791977</v>
      </c>
      <c r="F396" s="97">
        <f t="shared" si="132"/>
        <v>158731.18923210475</v>
      </c>
      <c r="G396" s="98">
        <f t="shared" si="131"/>
        <v>994158.50098002446</v>
      </c>
      <c r="H396" s="53"/>
      <c r="I396" s="65"/>
    </row>
    <row r="397" spans="1:9">
      <c r="A397" s="173">
        <f>+Crudos!A571</f>
        <v>43161</v>
      </c>
      <c r="B397" s="173">
        <f>+Crudos!B571</f>
        <v>43164</v>
      </c>
      <c r="C397" s="96"/>
      <c r="D397" s="96" t="s">
        <v>178</v>
      </c>
      <c r="E397" s="99">
        <v>792964.97548198036</v>
      </c>
      <c r="F397" s="97">
        <f t="shared" si="132"/>
        <v>150663.34534157626</v>
      </c>
      <c r="G397" s="98">
        <f t="shared" si="131"/>
        <v>943628.32082355663</v>
      </c>
      <c r="H397" s="53"/>
      <c r="I397" s="65"/>
    </row>
    <row r="398" spans="1:9">
      <c r="A398" s="173">
        <f>+Crudos!A572</f>
        <v>43165</v>
      </c>
      <c r="B398" s="173">
        <f>+Crudos!B572</f>
        <v>43167</v>
      </c>
      <c r="C398" s="96"/>
      <c r="D398" s="96" t="s">
        <v>178</v>
      </c>
      <c r="E398" s="99">
        <v>803651.54946671845</v>
      </c>
      <c r="F398" s="97">
        <f t="shared" si="132"/>
        <v>152693.79439867652</v>
      </c>
      <c r="G398" s="98">
        <f t="shared" si="131"/>
        <v>956345.34386539494</v>
      </c>
      <c r="H398" s="53"/>
      <c r="I398" s="65"/>
    </row>
    <row r="399" spans="1:9">
      <c r="A399" s="173">
        <f>+Crudos!A573</f>
        <v>43168</v>
      </c>
      <c r="B399" s="173">
        <f>+Crudos!B573</f>
        <v>43171</v>
      </c>
      <c r="C399" s="96"/>
      <c r="D399" s="96" t="s">
        <v>178</v>
      </c>
      <c r="E399" s="99">
        <v>796796.35544377821</v>
      </c>
      <c r="F399" s="97">
        <f t="shared" si="132"/>
        <v>151391.30753431786</v>
      </c>
      <c r="G399" s="98">
        <f t="shared" ref="G399:G404" si="133">+E399+F399</f>
        <v>948187.66297809605</v>
      </c>
      <c r="H399" s="53"/>
      <c r="I399" s="65"/>
    </row>
    <row r="400" spans="1:9">
      <c r="A400" s="173">
        <f>+Crudos!A574</f>
        <v>43172</v>
      </c>
      <c r="B400" s="173">
        <f>+Crudos!B574</f>
        <v>43174</v>
      </c>
      <c r="C400" s="96"/>
      <c r="D400" s="96" t="s">
        <v>178</v>
      </c>
      <c r="E400" s="99">
        <v>822961.19753037591</v>
      </c>
      <c r="F400" s="97">
        <f t="shared" si="132"/>
        <v>156362.62753077142</v>
      </c>
      <c r="G400" s="98">
        <f t="shared" si="133"/>
        <v>979323.82506114733</v>
      </c>
      <c r="H400" s="53"/>
      <c r="I400" s="65"/>
    </row>
    <row r="401" spans="1:9">
      <c r="A401" s="173">
        <f>+Crudos!A575</f>
        <v>43175</v>
      </c>
      <c r="B401" s="173">
        <f>+Crudos!B575</f>
        <v>43179</v>
      </c>
      <c r="C401" s="96"/>
      <c r="D401" s="96" t="s">
        <v>178</v>
      </c>
      <c r="E401" s="99">
        <v>805644.69183715875</v>
      </c>
      <c r="F401" s="97">
        <f t="shared" si="132"/>
        <v>153072.49144906015</v>
      </c>
      <c r="G401" s="98">
        <f t="shared" si="133"/>
        <v>958717.1832862189</v>
      </c>
      <c r="H401" s="53"/>
      <c r="I401" s="65"/>
    </row>
    <row r="402" spans="1:9">
      <c r="A402" s="173">
        <f>+Crudos!A576</f>
        <v>43180</v>
      </c>
      <c r="B402" s="173">
        <f>+Crudos!B576</f>
        <v>43181</v>
      </c>
      <c r="C402" s="96"/>
      <c r="D402" s="96" t="s">
        <v>178</v>
      </c>
      <c r="E402" s="99">
        <v>811208.30250545917</v>
      </c>
      <c r="F402" s="97">
        <f t="shared" ref="F402:F407" si="134">E402*19%</f>
        <v>154129.57747603726</v>
      </c>
      <c r="G402" s="98">
        <f t="shared" si="133"/>
        <v>965337.87998149637</v>
      </c>
      <c r="H402" s="53"/>
      <c r="I402" s="65"/>
    </row>
    <row r="403" spans="1:9">
      <c r="A403" s="173">
        <f>+Crudos!A577</f>
        <v>43182</v>
      </c>
      <c r="B403" s="173">
        <f>+Crudos!B577</f>
        <v>43185</v>
      </c>
      <c r="C403" s="96"/>
      <c r="D403" s="96" t="s">
        <v>178</v>
      </c>
      <c r="E403" s="99">
        <v>848069.08513057511</v>
      </c>
      <c r="F403" s="97">
        <f t="shared" si="134"/>
        <v>161133.12617480927</v>
      </c>
      <c r="G403" s="98">
        <f t="shared" si="133"/>
        <v>1009202.2113053844</v>
      </c>
      <c r="H403" s="53"/>
      <c r="I403" s="65"/>
    </row>
    <row r="404" spans="1:9">
      <c r="A404" s="173">
        <f>+Crudos!A578</f>
        <v>43186</v>
      </c>
      <c r="B404" s="173">
        <f>+Crudos!B578</f>
        <v>43187</v>
      </c>
      <c r="C404" s="96"/>
      <c r="D404" s="96" t="s">
        <v>178</v>
      </c>
      <c r="E404" s="99">
        <v>852454.61096645496</v>
      </c>
      <c r="F404" s="97">
        <f t="shared" si="134"/>
        <v>161966.37608362644</v>
      </c>
      <c r="G404" s="98">
        <f t="shared" si="133"/>
        <v>1014420.9870500814</v>
      </c>
      <c r="H404" s="53"/>
      <c r="I404" s="65"/>
    </row>
    <row r="405" spans="1:9">
      <c r="A405" s="173">
        <f>+Crudos!A579</f>
        <v>43188</v>
      </c>
      <c r="B405" s="173">
        <f>+Crudos!B579</f>
        <v>43190</v>
      </c>
      <c r="C405" s="96"/>
      <c r="D405" s="96" t="s">
        <v>178</v>
      </c>
      <c r="E405" s="99">
        <v>826146.93372080952</v>
      </c>
      <c r="F405" s="97">
        <f t="shared" si="134"/>
        <v>156967.91740695381</v>
      </c>
      <c r="G405" s="98">
        <f t="shared" ref="G405:G410" si="135">+E405+F405</f>
        <v>983114.85112776328</v>
      </c>
      <c r="H405" s="53"/>
      <c r="I405" s="65"/>
    </row>
    <row r="406" spans="1:9">
      <c r="A406" s="173">
        <f>+Crudos!A580</f>
        <v>43191</v>
      </c>
      <c r="B406" s="173">
        <f>+Crudos!B580</f>
        <v>43192</v>
      </c>
      <c r="C406" s="96"/>
      <c r="D406" s="96" t="s">
        <v>178</v>
      </c>
      <c r="E406" s="99">
        <v>826146.93372080952</v>
      </c>
      <c r="F406" s="97">
        <f t="shared" si="134"/>
        <v>156967.91740695381</v>
      </c>
      <c r="G406" s="98">
        <f t="shared" si="135"/>
        <v>983114.85112776328</v>
      </c>
      <c r="H406" s="53"/>
      <c r="I406" s="65"/>
    </row>
    <row r="407" spans="1:9">
      <c r="A407" s="173">
        <f>+Crudos!A581</f>
        <v>43193</v>
      </c>
      <c r="B407" s="173">
        <f>+Crudos!B581</f>
        <v>43195</v>
      </c>
      <c r="C407" s="96"/>
      <c r="D407" s="96" t="s">
        <v>178</v>
      </c>
      <c r="E407" s="99">
        <v>802921.08054901764</v>
      </c>
      <c r="F407" s="97">
        <f t="shared" si="134"/>
        <v>152555.00530431335</v>
      </c>
      <c r="G407" s="98">
        <f t="shared" si="135"/>
        <v>955476.08585333102</v>
      </c>
      <c r="H407" s="53"/>
      <c r="I407" s="65"/>
    </row>
    <row r="408" spans="1:9">
      <c r="A408" s="173">
        <f>+Crudos!A582</f>
        <v>43196</v>
      </c>
      <c r="B408" s="173">
        <f>+Crudos!B582</f>
        <v>43199</v>
      </c>
      <c r="C408" s="96"/>
      <c r="D408" s="96" t="s">
        <v>178</v>
      </c>
      <c r="E408" s="99">
        <v>801599.48185756907</v>
      </c>
      <c r="F408" s="97">
        <f t="shared" ref="F408:F414" si="136">E408*19%</f>
        <v>152303.90155293813</v>
      </c>
      <c r="G408" s="98">
        <f t="shared" si="135"/>
        <v>953903.38341050723</v>
      </c>
      <c r="H408" s="53"/>
      <c r="I408" s="65"/>
    </row>
    <row r="409" spans="1:9">
      <c r="A409" s="173">
        <f>+Crudos!A583</f>
        <v>43200</v>
      </c>
      <c r="B409" s="173">
        <f>+Crudos!B583</f>
        <v>43202</v>
      </c>
      <c r="C409" s="96"/>
      <c r="D409" s="96" t="s">
        <v>178</v>
      </c>
      <c r="E409" s="99">
        <v>802156.53212292353</v>
      </c>
      <c r="F409" s="97">
        <f t="shared" si="136"/>
        <v>152409.74110335548</v>
      </c>
      <c r="G409" s="98">
        <f t="shared" si="135"/>
        <v>954566.27322627907</v>
      </c>
      <c r="H409" s="53"/>
      <c r="I409" s="65"/>
    </row>
    <row r="410" spans="1:9">
      <c r="A410" s="173">
        <f>+Crudos!A584</f>
        <v>43203</v>
      </c>
      <c r="B410" s="173">
        <f>+Crudos!B584</f>
        <v>43206</v>
      </c>
      <c r="C410" s="96"/>
      <c r="D410" s="96" t="s">
        <v>178</v>
      </c>
      <c r="E410" s="99">
        <v>848666.85368939198</v>
      </c>
      <c r="F410" s="97">
        <f t="shared" si="136"/>
        <v>161246.70220098447</v>
      </c>
      <c r="G410" s="98">
        <f t="shared" si="135"/>
        <v>1009913.5558903764</v>
      </c>
      <c r="H410" s="53"/>
      <c r="I410" s="65"/>
    </row>
    <row r="411" spans="1:9">
      <c r="A411" s="173">
        <f>+Crudos!A585</f>
        <v>43207</v>
      </c>
      <c r="B411" s="173">
        <f>+Crudos!B585</f>
        <v>43209</v>
      </c>
      <c r="C411" s="96"/>
      <c r="D411" s="96" t="s">
        <v>178</v>
      </c>
      <c r="E411" s="99">
        <v>838478.57270800113</v>
      </c>
      <c r="F411" s="97">
        <f t="shared" si="136"/>
        <v>159310.92881452022</v>
      </c>
      <c r="G411" s="98">
        <f t="shared" ref="G411:G416" si="137">+E411+F411</f>
        <v>997789.50152252137</v>
      </c>
      <c r="H411" s="53"/>
      <c r="I411" s="65">
        <f>+E412-E411</f>
        <v>14262.16433686344</v>
      </c>
    </row>
    <row r="412" spans="1:9">
      <c r="A412" s="173">
        <f>+Crudos!A586</f>
        <v>43210</v>
      </c>
      <c r="B412" s="173">
        <f>+Crudos!B586</f>
        <v>43213</v>
      </c>
      <c r="C412" s="96"/>
      <c r="D412" s="96" t="s">
        <v>178</v>
      </c>
      <c r="E412" s="99">
        <v>852740.73704486457</v>
      </c>
      <c r="F412" s="97">
        <f t="shared" si="136"/>
        <v>162020.74003852427</v>
      </c>
      <c r="G412" s="98">
        <f t="shared" si="137"/>
        <v>1014761.4770833888</v>
      </c>
      <c r="H412" s="53"/>
      <c r="I412" s="65"/>
    </row>
    <row r="413" spans="1:9">
      <c r="A413" s="173">
        <f>+Crudos!A587</f>
        <v>43214</v>
      </c>
      <c r="B413" s="173">
        <f>+Crudos!B587</f>
        <v>43216</v>
      </c>
      <c r="C413" s="96"/>
      <c r="D413" s="96" t="s">
        <v>178</v>
      </c>
      <c r="E413" s="99">
        <v>859266.80048362329</v>
      </c>
      <c r="F413" s="97">
        <f t="shared" si="136"/>
        <v>163260.69209188843</v>
      </c>
      <c r="G413" s="98">
        <f t="shared" si="137"/>
        <v>1022527.4925755117</v>
      </c>
      <c r="H413" s="53"/>
      <c r="I413" s="65"/>
    </row>
    <row r="414" spans="1:9">
      <c r="A414" s="173">
        <f>+Crudos!A588</f>
        <v>43217</v>
      </c>
      <c r="B414" s="173">
        <f>+Crudos!B588</f>
        <v>43220</v>
      </c>
      <c r="C414" s="96"/>
      <c r="D414" s="96" t="s">
        <v>178</v>
      </c>
      <c r="E414" s="99">
        <v>882210.7560199229</v>
      </c>
      <c r="F414" s="97">
        <f t="shared" si="136"/>
        <v>167620.04364378535</v>
      </c>
      <c r="G414" s="98">
        <f t="shared" si="137"/>
        <v>1049830.7996637083</v>
      </c>
      <c r="H414" s="53"/>
      <c r="I414" s="65"/>
    </row>
    <row r="415" spans="1:9">
      <c r="A415" s="173">
        <f>+Crudos!A589</f>
        <v>43221</v>
      </c>
      <c r="B415" s="173">
        <f>+Crudos!B589</f>
        <v>43223</v>
      </c>
      <c r="C415" s="96"/>
      <c r="D415" s="96" t="s">
        <v>178</v>
      </c>
      <c r="E415" s="99">
        <v>910064.19501218305</v>
      </c>
      <c r="F415" s="97">
        <f t="shared" ref="F415:F421" si="138">E415*19%</f>
        <v>172912.19705231479</v>
      </c>
      <c r="G415" s="98">
        <f t="shared" si="137"/>
        <v>1082976.3920644978</v>
      </c>
      <c r="H415" s="53"/>
      <c r="I415" s="65"/>
    </row>
    <row r="416" spans="1:9">
      <c r="A416" s="173">
        <f>+Crudos!A590</f>
        <v>43224</v>
      </c>
      <c r="B416" s="173">
        <f>+Crudos!B590</f>
        <v>43227</v>
      </c>
      <c r="C416" s="96"/>
      <c r="D416" s="96" t="s">
        <v>178</v>
      </c>
      <c r="E416" s="99">
        <v>915890.35511725897</v>
      </c>
      <c r="F416" s="97">
        <f t="shared" si="138"/>
        <v>174019.16747227919</v>
      </c>
      <c r="G416" s="98">
        <f t="shared" si="137"/>
        <v>1089909.5225895382</v>
      </c>
      <c r="H416" s="53"/>
      <c r="I416" s="65"/>
    </row>
    <row r="417" spans="1:9">
      <c r="A417" s="173">
        <f>+Crudos!A591</f>
        <v>43228</v>
      </c>
      <c r="B417" s="173">
        <f>+Crudos!B591</f>
        <v>43230</v>
      </c>
      <c r="C417" s="96"/>
      <c r="D417" s="96" t="s">
        <v>178</v>
      </c>
      <c r="E417" s="99">
        <v>950926.96264169668</v>
      </c>
      <c r="F417" s="97">
        <f t="shared" si="138"/>
        <v>180676.12290192238</v>
      </c>
      <c r="G417" s="98">
        <f t="shared" ref="G417:G422" si="139">+E417+F417</f>
        <v>1131603.085543619</v>
      </c>
      <c r="H417" s="53"/>
      <c r="I417" s="65"/>
    </row>
    <row r="418" spans="1:9">
      <c r="A418" s="173">
        <f>+Crudos!A592</f>
        <v>43231</v>
      </c>
      <c r="B418" s="173">
        <f>+Crudos!B592</f>
        <v>43235</v>
      </c>
      <c r="C418" s="96"/>
      <c r="D418" s="96" t="s">
        <v>178</v>
      </c>
      <c r="E418" s="99">
        <v>995232.18858903262</v>
      </c>
      <c r="F418" s="97">
        <f t="shared" si="138"/>
        <v>189094.11583191619</v>
      </c>
      <c r="G418" s="98">
        <f t="shared" si="139"/>
        <v>1184326.3044209487</v>
      </c>
      <c r="H418" s="53"/>
      <c r="I418" s="65"/>
    </row>
    <row r="419" spans="1:9">
      <c r="A419" s="173">
        <f>+Crudos!A593</f>
        <v>43236</v>
      </c>
      <c r="B419" s="173">
        <f>+Crudos!B593</f>
        <v>43237</v>
      </c>
      <c r="C419" s="96"/>
      <c r="D419" s="96" t="s">
        <v>178</v>
      </c>
      <c r="E419" s="99">
        <v>1002740.2907581056</v>
      </c>
      <c r="F419" s="97">
        <f t="shared" si="138"/>
        <v>190520.65524404007</v>
      </c>
      <c r="G419" s="98">
        <f t="shared" si="139"/>
        <v>1193260.9460021458</v>
      </c>
      <c r="H419" s="53"/>
      <c r="I419" s="65"/>
    </row>
    <row r="420" spans="1:9">
      <c r="A420" s="173">
        <f>+Crudos!A594</f>
        <v>43238</v>
      </c>
      <c r="B420" s="173">
        <f>+Crudos!B594</f>
        <v>43241</v>
      </c>
      <c r="C420" s="96"/>
      <c r="D420" s="96" t="s">
        <v>178</v>
      </c>
      <c r="E420" s="99">
        <v>1068304.7597972958</v>
      </c>
      <c r="F420" s="97">
        <f t="shared" si="138"/>
        <v>202977.9043614862</v>
      </c>
      <c r="G420" s="98">
        <f t="shared" si="139"/>
        <v>1271282.664158782</v>
      </c>
      <c r="H420" s="53"/>
      <c r="I420" s="65"/>
    </row>
    <row r="421" spans="1:9">
      <c r="A421" s="173">
        <f>+Crudos!A595</f>
        <v>43242</v>
      </c>
      <c r="B421" s="173">
        <f>+Crudos!B595</f>
        <v>43244</v>
      </c>
      <c r="C421" s="96"/>
      <c r="D421" s="96" t="s">
        <v>178</v>
      </c>
      <c r="E421" s="99">
        <v>1072128.1830979935</v>
      </c>
      <c r="F421" s="97">
        <f t="shared" si="138"/>
        <v>203704.35478861877</v>
      </c>
      <c r="G421" s="98">
        <f t="shared" si="139"/>
        <v>1275832.5378866124</v>
      </c>
      <c r="H421" s="53"/>
      <c r="I421" s="65"/>
    </row>
    <row r="422" spans="1:9">
      <c r="A422" s="173">
        <f>+Crudos!A596</f>
        <v>43245</v>
      </c>
      <c r="B422" s="173">
        <f>+Crudos!B596</f>
        <v>43248</v>
      </c>
      <c r="C422" s="96"/>
      <c r="D422" s="96" t="s">
        <v>178</v>
      </c>
      <c r="E422" s="99">
        <v>1058669.2716129557</v>
      </c>
      <c r="F422" s="97">
        <f t="shared" ref="F422:F428" si="140">E422*19%</f>
        <v>201147.1616064616</v>
      </c>
      <c r="G422" s="98">
        <f t="shared" si="139"/>
        <v>1259816.4332194172</v>
      </c>
      <c r="H422" s="53"/>
      <c r="I422" s="65"/>
    </row>
    <row r="423" spans="1:9">
      <c r="A423" s="173">
        <f>+Crudos!A597</f>
        <v>43249</v>
      </c>
      <c r="B423" s="173">
        <f>+Crudos!B597</f>
        <v>43251</v>
      </c>
      <c r="C423" s="96"/>
      <c r="D423" s="96" t="s">
        <v>178</v>
      </c>
      <c r="E423" s="99">
        <v>988397.19191173639</v>
      </c>
      <c r="F423" s="97">
        <f t="shared" si="140"/>
        <v>187795.46646322991</v>
      </c>
      <c r="G423" s="98">
        <f t="shared" ref="G423:G428" si="141">+E423+F423</f>
        <v>1176192.6583749664</v>
      </c>
      <c r="H423" s="53"/>
      <c r="I423" s="65"/>
    </row>
    <row r="424" spans="1:9">
      <c r="A424" s="173">
        <f>+Crudos!A598</f>
        <v>43252</v>
      </c>
      <c r="B424" s="173">
        <f>+Crudos!B598</f>
        <v>43256</v>
      </c>
      <c r="C424" s="96"/>
      <c r="D424" s="96" t="s">
        <v>178</v>
      </c>
      <c r="E424" s="99">
        <v>1017938.7306727304</v>
      </c>
      <c r="F424" s="97">
        <f t="shared" si="140"/>
        <v>193408.35882781877</v>
      </c>
      <c r="G424" s="98">
        <f t="shared" si="141"/>
        <v>1211347.0895005492</v>
      </c>
      <c r="H424" s="53"/>
      <c r="I424" s="65"/>
    </row>
    <row r="425" spans="1:9">
      <c r="A425" s="173">
        <f>+Crudos!A599</f>
        <v>43257</v>
      </c>
      <c r="B425" s="173">
        <f>+Crudos!B599</f>
        <v>43258</v>
      </c>
      <c r="C425" s="96"/>
      <c r="D425" s="96" t="s">
        <v>178</v>
      </c>
      <c r="E425" s="99">
        <v>981301.28789343184</v>
      </c>
      <c r="F425" s="97">
        <f t="shared" si="140"/>
        <v>186447.24469975205</v>
      </c>
      <c r="G425" s="98">
        <f t="shared" si="141"/>
        <v>1167748.5325931839</v>
      </c>
      <c r="H425" s="53"/>
      <c r="I425" s="65"/>
    </row>
    <row r="426" spans="1:9">
      <c r="A426" s="173">
        <f>+Crudos!A600</f>
        <v>43259</v>
      </c>
      <c r="B426" s="173">
        <f>+Crudos!B600</f>
        <v>43263</v>
      </c>
      <c r="C426" s="96"/>
      <c r="D426" s="96" t="s">
        <v>178</v>
      </c>
      <c r="E426" s="99">
        <v>979441.44923936459</v>
      </c>
      <c r="F426" s="97">
        <f t="shared" si="140"/>
        <v>186093.87535547928</v>
      </c>
      <c r="G426" s="98">
        <f t="shared" si="141"/>
        <v>1165535.3245948439</v>
      </c>
      <c r="H426" s="53"/>
      <c r="I426" s="65"/>
    </row>
    <row r="427" spans="1:9">
      <c r="A427" s="173">
        <f>+Crudos!A601</f>
        <v>43264</v>
      </c>
      <c r="B427" s="173">
        <f>+Crudos!B601</f>
        <v>43265</v>
      </c>
      <c r="C427" s="96"/>
      <c r="D427" s="96" t="s">
        <v>178</v>
      </c>
      <c r="E427" s="99">
        <v>993806.54809310939</v>
      </c>
      <c r="F427" s="97">
        <f t="shared" si="140"/>
        <v>188823.24413769078</v>
      </c>
      <c r="G427" s="98">
        <f t="shared" si="141"/>
        <v>1182629.7922308003</v>
      </c>
      <c r="H427" s="53"/>
      <c r="I427" s="65"/>
    </row>
    <row r="428" spans="1:9">
      <c r="A428" s="173">
        <f>+Crudos!A602</f>
        <v>43266</v>
      </c>
      <c r="B428" s="173">
        <f>+Crudos!B602</f>
        <v>43269</v>
      </c>
      <c r="C428" s="96"/>
      <c r="D428" s="96" t="s">
        <v>178</v>
      </c>
      <c r="E428" s="99">
        <v>988969.10008685535</v>
      </c>
      <c r="F428" s="97">
        <f t="shared" si="140"/>
        <v>187904.12901650253</v>
      </c>
      <c r="G428" s="98">
        <f t="shared" si="141"/>
        <v>1176873.229103358</v>
      </c>
      <c r="H428" s="53"/>
      <c r="I428" s="65"/>
    </row>
    <row r="429" spans="1:9">
      <c r="A429" s="173">
        <f>+Crudos!A603</f>
        <v>43270</v>
      </c>
      <c r="B429" s="173">
        <f>+Crudos!B603</f>
        <v>43272</v>
      </c>
      <c r="C429" s="96"/>
      <c r="D429" s="96" t="s">
        <v>178</v>
      </c>
      <c r="E429" s="99">
        <v>952628.80870967207</v>
      </c>
      <c r="F429" s="97">
        <f t="shared" ref="F429:F435" si="142">E429*19%</f>
        <v>180999.4736548377</v>
      </c>
      <c r="G429" s="98">
        <f t="shared" ref="G429:G434" si="143">+E429+F429</f>
        <v>1133628.2823645098</v>
      </c>
      <c r="H429" s="53"/>
      <c r="I429" s="65"/>
    </row>
    <row r="430" spans="1:9">
      <c r="A430" s="173">
        <f>+Crudos!A604</f>
        <v>43273</v>
      </c>
      <c r="B430" s="173">
        <f>+Crudos!B604</f>
        <v>43276</v>
      </c>
      <c r="C430" s="96"/>
      <c r="D430" s="96" t="s">
        <v>178</v>
      </c>
      <c r="E430" s="99">
        <v>1010651.3356852193</v>
      </c>
      <c r="F430" s="97">
        <f t="shared" si="142"/>
        <v>192023.75378019168</v>
      </c>
      <c r="G430" s="98">
        <f t="shared" si="143"/>
        <v>1202675.0894654109</v>
      </c>
      <c r="H430" s="53"/>
      <c r="I430" s="65"/>
    </row>
    <row r="431" spans="1:9">
      <c r="A431" s="173">
        <f>+Crudos!A605</f>
        <v>43277</v>
      </c>
      <c r="B431" s="173">
        <f>+Crudos!B605</f>
        <v>43279</v>
      </c>
      <c r="C431" s="96"/>
      <c r="D431" s="96" t="s">
        <v>178</v>
      </c>
      <c r="E431" s="99">
        <v>1030059.0994341403</v>
      </c>
      <c r="F431" s="97">
        <f t="shared" si="142"/>
        <v>195711.22889248666</v>
      </c>
      <c r="G431" s="98">
        <f t="shared" si="143"/>
        <v>1225770.3283266269</v>
      </c>
      <c r="H431" s="53"/>
      <c r="I431" s="65"/>
    </row>
    <row r="432" spans="1:9">
      <c r="A432" s="173">
        <f>+Crudos!A606</f>
        <v>43280</v>
      </c>
      <c r="B432" s="173">
        <f>+Crudos!B606</f>
        <v>43281</v>
      </c>
      <c r="C432" s="96"/>
      <c r="D432" s="96" t="s">
        <v>178</v>
      </c>
      <c r="E432" s="99">
        <v>1076444.1128517038</v>
      </c>
      <c r="F432" s="97">
        <f t="shared" si="142"/>
        <v>204524.38144182373</v>
      </c>
      <c r="G432" s="98">
        <f t="shared" si="143"/>
        <v>1280968.4942935274</v>
      </c>
      <c r="H432" s="53"/>
      <c r="I432" s="65"/>
    </row>
    <row r="433" spans="1:9">
      <c r="A433" s="173">
        <f>+Crudos!A607</f>
        <v>43282</v>
      </c>
      <c r="B433" s="173">
        <f>+Crudos!B607</f>
        <v>43284</v>
      </c>
      <c r="C433" s="96"/>
      <c r="D433" s="96" t="s">
        <v>178</v>
      </c>
      <c r="E433" s="99">
        <v>1076444.1128517038</v>
      </c>
      <c r="F433" s="97">
        <f t="shared" si="142"/>
        <v>204524.38144182373</v>
      </c>
      <c r="G433" s="98">
        <f t="shared" si="143"/>
        <v>1280968.4942935274</v>
      </c>
      <c r="H433" s="53"/>
      <c r="I433" s="65"/>
    </row>
    <row r="434" spans="1:9">
      <c r="A434" s="173">
        <f>+Crudos!A608</f>
        <v>43285</v>
      </c>
      <c r="B434" s="173">
        <f>+Crudos!B608</f>
        <v>43286</v>
      </c>
      <c r="C434" s="96"/>
      <c r="D434" s="96" t="s">
        <v>178</v>
      </c>
      <c r="E434" s="99">
        <v>1132732.3903125266</v>
      </c>
      <c r="F434" s="97">
        <f t="shared" si="142"/>
        <v>215219.15415938006</v>
      </c>
      <c r="G434" s="98">
        <f t="shared" si="143"/>
        <v>1347951.5444719067</v>
      </c>
      <c r="H434" s="53"/>
      <c r="I434" s="65"/>
    </row>
    <row r="435" spans="1:9">
      <c r="A435" s="173">
        <f>+Crudos!A609</f>
        <v>43287</v>
      </c>
      <c r="B435" s="173">
        <f>+Crudos!B609</f>
        <v>43290</v>
      </c>
      <c r="C435" s="96"/>
      <c r="D435" s="96" t="s">
        <v>178</v>
      </c>
      <c r="E435" s="99">
        <v>1109679.7050631517</v>
      </c>
      <c r="F435" s="97">
        <f t="shared" si="142"/>
        <v>210839.14396199881</v>
      </c>
      <c r="G435" s="98">
        <f t="shared" ref="G435:G440" si="144">+E435+F435</f>
        <v>1320518.8490251505</v>
      </c>
      <c r="H435" s="53"/>
      <c r="I435" s="65"/>
    </row>
    <row r="436" spans="1:9">
      <c r="A436" s="173">
        <f>+Crudos!A610</f>
        <v>43291</v>
      </c>
      <c r="B436" s="173">
        <f>+Crudos!B610</f>
        <v>43293</v>
      </c>
      <c r="C436" s="96"/>
      <c r="D436" s="96" t="s">
        <v>178</v>
      </c>
      <c r="E436" s="99">
        <v>1085233.0985065703</v>
      </c>
      <c r="F436" s="97">
        <f t="shared" ref="F436:F442" si="145">E436*19%</f>
        <v>206194.28871624835</v>
      </c>
      <c r="G436" s="98">
        <f t="shared" si="144"/>
        <v>1291427.3872228186</v>
      </c>
      <c r="H436" s="53"/>
      <c r="I436" s="65"/>
    </row>
    <row r="437" spans="1:9">
      <c r="A437" s="173">
        <f>+Crudos!A611</f>
        <v>43294</v>
      </c>
      <c r="B437" s="173">
        <f>+Crudos!B611</f>
        <v>43297</v>
      </c>
      <c r="C437" s="96"/>
      <c r="D437" s="96" t="s">
        <v>178</v>
      </c>
      <c r="E437" s="99">
        <v>1034075.8114252853</v>
      </c>
      <c r="F437" s="97">
        <f t="shared" si="145"/>
        <v>196474.40417080422</v>
      </c>
      <c r="G437" s="98">
        <f t="shared" si="144"/>
        <v>1230550.2155960896</v>
      </c>
      <c r="H437" s="53"/>
      <c r="I437" s="65"/>
    </row>
    <row r="438" spans="1:9">
      <c r="A438" s="173">
        <f>+Crudos!A612</f>
        <v>43298</v>
      </c>
      <c r="B438" s="173">
        <f>+Crudos!B612</f>
        <v>43300</v>
      </c>
      <c r="C438" s="96"/>
      <c r="D438" s="96" t="s">
        <v>178</v>
      </c>
      <c r="E438" s="99">
        <v>1079463.4446521925</v>
      </c>
      <c r="F438" s="97">
        <f t="shared" si="145"/>
        <v>205098.05448391658</v>
      </c>
      <c r="G438" s="98">
        <f t="shared" si="144"/>
        <v>1284561.4991361091</v>
      </c>
      <c r="H438" s="53"/>
      <c r="I438" s="65"/>
    </row>
    <row r="439" spans="1:9">
      <c r="A439" s="173">
        <f>+Crudos!A613</f>
        <v>43301</v>
      </c>
      <c r="B439" s="173">
        <f>+Crudos!B613</f>
        <v>43304</v>
      </c>
      <c r="C439" s="96"/>
      <c r="D439" s="96" t="s">
        <v>178</v>
      </c>
      <c r="E439" s="99">
        <v>1014960.8545340181</v>
      </c>
      <c r="F439" s="97">
        <f t="shared" si="145"/>
        <v>192842.56236146344</v>
      </c>
      <c r="G439" s="98">
        <f t="shared" si="144"/>
        <v>1207803.4168954815</v>
      </c>
      <c r="H439" s="53"/>
      <c r="I439" s="65"/>
    </row>
    <row r="440" spans="1:9">
      <c r="A440" s="173">
        <f>+Crudos!A614</f>
        <v>43305</v>
      </c>
      <c r="B440" s="173">
        <f>+Crudos!B614</f>
        <v>43307</v>
      </c>
      <c r="C440" s="96"/>
      <c r="D440" s="96" t="s">
        <v>178</v>
      </c>
      <c r="E440" s="99">
        <v>1022966.0460792661</v>
      </c>
      <c r="F440" s="97">
        <f t="shared" si="145"/>
        <v>194363.54875506056</v>
      </c>
      <c r="G440" s="98">
        <f t="shared" si="144"/>
        <v>1217329.5948343268</v>
      </c>
      <c r="H440" s="53"/>
      <c r="I440" s="65"/>
    </row>
    <row r="441" spans="1:9">
      <c r="A441" s="173">
        <f>+Crudos!A615</f>
        <v>43308</v>
      </c>
      <c r="B441" s="173">
        <f>+Crudos!B615</f>
        <v>43311</v>
      </c>
      <c r="C441" s="96"/>
      <c r="D441" s="96" t="s">
        <v>178</v>
      </c>
      <c r="E441" s="99">
        <v>1054439.0822315789</v>
      </c>
      <c r="F441" s="97">
        <f t="shared" si="145"/>
        <v>200343.425624</v>
      </c>
      <c r="G441" s="98">
        <f t="shared" ref="G441:G446" si="146">+E441+F441</f>
        <v>1254782.5078555788</v>
      </c>
      <c r="H441" s="53"/>
      <c r="I441" s="65"/>
    </row>
    <row r="442" spans="1:9">
      <c r="A442" s="173">
        <f>+Crudos!A616</f>
        <v>43312</v>
      </c>
      <c r="B442" s="173">
        <f>+Crudos!B616</f>
        <v>43314</v>
      </c>
      <c r="C442" s="96"/>
      <c r="D442" s="96" t="s">
        <v>178</v>
      </c>
      <c r="E442" s="99">
        <v>1050018.8463571141</v>
      </c>
      <c r="F442" s="97">
        <f t="shared" si="145"/>
        <v>199503.58080785169</v>
      </c>
      <c r="G442" s="98">
        <f t="shared" si="146"/>
        <v>1249522.4271649658</v>
      </c>
      <c r="H442" s="53"/>
      <c r="I442" s="65"/>
    </row>
    <row r="443" spans="1:9">
      <c r="A443" s="173">
        <f>+Crudos!A617</f>
        <v>43315</v>
      </c>
      <c r="B443" s="173">
        <f>+Crudos!B617</f>
        <v>43318</v>
      </c>
      <c r="C443" s="96"/>
      <c r="D443" s="96" t="s">
        <v>178</v>
      </c>
      <c r="E443" s="99">
        <v>991580.15278123063</v>
      </c>
      <c r="F443" s="97">
        <f t="shared" ref="F443:F449" si="147">E443*19%</f>
        <v>188400.22902843382</v>
      </c>
      <c r="G443" s="98">
        <f t="shared" si="146"/>
        <v>1179980.3818096644</v>
      </c>
      <c r="H443" s="53"/>
      <c r="I443" s="65"/>
    </row>
    <row r="444" spans="1:9">
      <c r="A444" s="173">
        <f>+Crudos!A618</f>
        <v>43319</v>
      </c>
      <c r="B444" s="173">
        <f>+Crudos!B618</f>
        <v>43321</v>
      </c>
      <c r="C444" s="96"/>
      <c r="D444" s="96" t="s">
        <v>178</v>
      </c>
      <c r="E444" s="99">
        <v>1001385.1875079281</v>
      </c>
      <c r="F444" s="97">
        <f t="shared" si="147"/>
        <v>190263.18562650634</v>
      </c>
      <c r="G444" s="98">
        <f t="shared" si="146"/>
        <v>1191648.3731344345</v>
      </c>
      <c r="H444" s="53"/>
      <c r="I444" s="65"/>
    </row>
    <row r="445" spans="1:9">
      <c r="A445" s="173">
        <f>+Crudos!A619</f>
        <v>43322</v>
      </c>
      <c r="B445" s="173">
        <f>+Crudos!B619</f>
        <v>43325</v>
      </c>
      <c r="C445" s="96"/>
      <c r="D445" s="96" t="s">
        <v>178</v>
      </c>
      <c r="E445" s="99">
        <v>979252.55264560669</v>
      </c>
      <c r="F445" s="97">
        <f t="shared" si="147"/>
        <v>186057.98500266529</v>
      </c>
      <c r="G445" s="98">
        <f t="shared" si="146"/>
        <v>1165310.537648272</v>
      </c>
      <c r="H445" s="53"/>
      <c r="I445" s="65"/>
    </row>
    <row r="446" spans="1:9">
      <c r="A446" s="173">
        <f>+Crudos!A620</f>
        <v>43326</v>
      </c>
      <c r="B446" s="173">
        <f>+Crudos!B620</f>
        <v>43328</v>
      </c>
      <c r="C446" s="96"/>
      <c r="D446" s="96" t="s">
        <v>178</v>
      </c>
      <c r="E446" s="99">
        <v>1000267.4828888788</v>
      </c>
      <c r="F446" s="97">
        <f t="shared" si="147"/>
        <v>190050.82174888699</v>
      </c>
      <c r="G446" s="98">
        <f t="shared" si="146"/>
        <v>1190318.3046377657</v>
      </c>
      <c r="H446" s="53"/>
      <c r="I446" s="65"/>
    </row>
    <row r="447" spans="1:9">
      <c r="A447" s="173">
        <f>+Crudos!A621</f>
        <v>43329</v>
      </c>
      <c r="B447" s="173">
        <f>+Crudos!B621</f>
        <v>43333</v>
      </c>
      <c r="C447" s="96"/>
      <c r="D447" s="96" t="s">
        <v>178</v>
      </c>
      <c r="E447" s="99">
        <v>985018.4591373984</v>
      </c>
      <c r="F447" s="97">
        <f t="shared" si="147"/>
        <v>187153.50723610571</v>
      </c>
      <c r="G447" s="98">
        <f t="shared" ref="G447:G452" si="148">+E447+F447</f>
        <v>1172171.9663735041</v>
      </c>
      <c r="H447" s="53"/>
      <c r="I447" s="65"/>
    </row>
    <row r="448" spans="1:9">
      <c r="A448" s="173">
        <f>+Crudos!A622</f>
        <v>43334</v>
      </c>
      <c r="B448" s="173">
        <f>+Crudos!B622</f>
        <v>43335</v>
      </c>
      <c r="C448" s="96"/>
      <c r="D448" s="96" t="s">
        <v>178</v>
      </c>
      <c r="E448" s="99">
        <v>1011261.0132981073</v>
      </c>
      <c r="F448" s="97">
        <f t="shared" si="147"/>
        <v>192139.59252664039</v>
      </c>
      <c r="G448" s="98">
        <f t="shared" si="148"/>
        <v>1203400.6058247476</v>
      </c>
      <c r="H448" s="53"/>
      <c r="I448" s="65"/>
    </row>
    <row r="449" spans="1:9">
      <c r="A449" s="173">
        <f>+Crudos!A623</f>
        <v>43336</v>
      </c>
      <c r="B449" s="173">
        <f>+Crudos!B623</f>
        <v>43339</v>
      </c>
      <c r="C449" s="96"/>
      <c r="D449" s="96" t="s">
        <v>178</v>
      </c>
      <c r="E449" s="99">
        <v>1045396.5036329466</v>
      </c>
      <c r="F449" s="97">
        <f t="shared" si="147"/>
        <v>198625.33569025988</v>
      </c>
      <c r="G449" s="98">
        <f t="shared" si="148"/>
        <v>1244021.8393232066</v>
      </c>
      <c r="H449" s="53"/>
      <c r="I449" s="65"/>
    </row>
    <row r="450" spans="1:9">
      <c r="A450" s="173">
        <f>+Crudos!A624</f>
        <v>43340</v>
      </c>
      <c r="B450" s="173">
        <f>+Crudos!B624</f>
        <v>43342</v>
      </c>
      <c r="C450" s="96"/>
      <c r="D450" s="96" t="s">
        <v>178</v>
      </c>
      <c r="E450" s="99">
        <v>1052896.5398325515</v>
      </c>
      <c r="F450" s="97">
        <f t="shared" ref="F450:F456" si="149">E450*19%</f>
        <v>200050.34256818477</v>
      </c>
      <c r="G450" s="98">
        <f t="shared" si="148"/>
        <v>1252946.8824007362</v>
      </c>
      <c r="H450" s="53"/>
      <c r="I450" s="65"/>
    </row>
    <row r="451" spans="1:9">
      <c r="A451" s="173">
        <f>+Crudos!A625</f>
        <v>43343</v>
      </c>
      <c r="B451" s="173">
        <f>+Crudos!B625</f>
        <v>43346</v>
      </c>
      <c r="C451" s="96"/>
      <c r="D451" s="96" t="s">
        <v>178</v>
      </c>
      <c r="E451" s="99">
        <v>1075933.0128600076</v>
      </c>
      <c r="F451" s="97">
        <f t="shared" si="149"/>
        <v>204427.27244340145</v>
      </c>
      <c r="G451" s="98">
        <f t="shared" si="148"/>
        <v>1280360.285303409</v>
      </c>
      <c r="H451" s="53"/>
      <c r="I451" s="65"/>
    </row>
    <row r="452" spans="1:9">
      <c r="A452" s="173">
        <f>+Crudos!A626</f>
        <v>43347</v>
      </c>
      <c r="B452" s="173">
        <f>+Crudos!B626</f>
        <v>43349</v>
      </c>
      <c r="C452" s="96"/>
      <c r="D452" s="96" t="s">
        <v>178</v>
      </c>
      <c r="E452" s="99">
        <v>1096893.8576932766</v>
      </c>
      <c r="F452" s="97">
        <f t="shared" si="149"/>
        <v>208409.83296172257</v>
      </c>
      <c r="G452" s="98">
        <f t="shared" si="148"/>
        <v>1305303.6906549991</v>
      </c>
      <c r="H452" s="53"/>
      <c r="I452" s="65"/>
    </row>
    <row r="453" spans="1:9">
      <c r="A453" s="173">
        <f>+Crudos!A627</f>
        <v>43350</v>
      </c>
      <c r="B453" s="173">
        <f>+Crudos!B627</f>
        <v>43353</v>
      </c>
      <c r="C453" s="96"/>
      <c r="D453" s="96" t="s">
        <v>178</v>
      </c>
      <c r="E453" s="99">
        <v>1062949.3593380314</v>
      </c>
      <c r="F453" s="97">
        <f t="shared" si="149"/>
        <v>201960.37827422598</v>
      </c>
      <c r="G453" s="98">
        <f t="shared" ref="G453:G458" si="150">+E453+F453</f>
        <v>1264909.7376122572</v>
      </c>
      <c r="H453" s="53"/>
      <c r="I453" s="65"/>
    </row>
    <row r="454" spans="1:9">
      <c r="A454" s="173">
        <f>+Crudos!A628</f>
        <v>43354</v>
      </c>
      <c r="B454" s="173">
        <f>+Crudos!B628</f>
        <v>43356</v>
      </c>
      <c r="C454" s="96"/>
      <c r="D454" s="96" t="s">
        <v>178</v>
      </c>
      <c r="E454" s="99">
        <v>1076839.8820165019</v>
      </c>
      <c r="F454" s="97">
        <f t="shared" si="149"/>
        <v>204599.57758313537</v>
      </c>
      <c r="G454" s="98">
        <f t="shared" si="150"/>
        <v>1281439.4595996372</v>
      </c>
      <c r="H454" s="53"/>
      <c r="I454" s="65"/>
    </row>
    <row r="455" spans="1:9">
      <c r="A455" s="173">
        <f>+Crudos!A629</f>
        <v>43357</v>
      </c>
      <c r="B455" s="173">
        <f>+Crudos!B629</f>
        <v>43360</v>
      </c>
      <c r="C455" s="96"/>
      <c r="D455" s="96" t="s">
        <v>178</v>
      </c>
      <c r="E455" s="99">
        <v>1111701.0514628098</v>
      </c>
      <c r="F455" s="97">
        <f t="shared" si="149"/>
        <v>211223.19977793386</v>
      </c>
      <c r="G455" s="98">
        <f t="shared" si="150"/>
        <v>1322924.2512407436</v>
      </c>
      <c r="H455" s="53"/>
      <c r="I455" s="65"/>
    </row>
    <row r="456" spans="1:9">
      <c r="A456" s="173">
        <f>+Crudos!A630</f>
        <v>43361</v>
      </c>
      <c r="B456" s="173">
        <f>+Crudos!B630</f>
        <v>43363</v>
      </c>
      <c r="C456" s="96"/>
      <c r="D456" s="96" t="s">
        <v>178</v>
      </c>
      <c r="E456" s="99">
        <v>1060054.9719427822</v>
      </c>
      <c r="F456" s="97">
        <f t="shared" si="149"/>
        <v>201410.44466912863</v>
      </c>
      <c r="G456" s="98">
        <f t="shared" si="150"/>
        <v>1261465.4166119108</v>
      </c>
      <c r="H456" s="53"/>
      <c r="I456" s="65"/>
    </row>
    <row r="457" spans="1:9">
      <c r="A457" s="173">
        <f>+Crudos!A631</f>
        <v>43364</v>
      </c>
      <c r="B457" s="173">
        <f>+Crudos!B631</f>
        <v>43367</v>
      </c>
      <c r="C457" s="96"/>
      <c r="D457" s="96" t="s">
        <v>178</v>
      </c>
      <c r="E457" s="99">
        <v>1087659.93016456</v>
      </c>
      <c r="F457" s="97">
        <f t="shared" ref="F457:F463" si="151">E457*19%</f>
        <v>206655.38673126639</v>
      </c>
      <c r="G457" s="98">
        <f t="shared" si="150"/>
        <v>1294315.3168958263</v>
      </c>
      <c r="H457" s="53"/>
      <c r="I457" s="65"/>
    </row>
    <row r="458" spans="1:9">
      <c r="A458" s="173">
        <f>+Crudos!A632</f>
        <v>43368</v>
      </c>
      <c r="B458" s="173">
        <f>+Crudos!B632</f>
        <v>43370</v>
      </c>
      <c r="C458" s="96"/>
      <c r="D458" s="96" t="s">
        <v>178</v>
      </c>
      <c r="E458" s="99">
        <v>1088570.8289092008</v>
      </c>
      <c r="F458" s="97">
        <f t="shared" si="151"/>
        <v>206828.45749274816</v>
      </c>
      <c r="G458" s="98">
        <f t="shared" si="150"/>
        <v>1295399.2864019489</v>
      </c>
      <c r="H458" s="53"/>
      <c r="I458" s="65"/>
    </row>
    <row r="459" spans="1:9">
      <c r="A459" s="173">
        <f>+Crudos!A633</f>
        <v>43371</v>
      </c>
      <c r="B459" s="173">
        <f>+Crudos!B633</f>
        <v>43374</v>
      </c>
      <c r="C459" s="96"/>
      <c r="D459" s="96" t="s">
        <v>178</v>
      </c>
      <c r="E459" s="99">
        <v>1124542.5108544731</v>
      </c>
      <c r="F459" s="97">
        <f t="shared" si="151"/>
        <v>213663.07706234988</v>
      </c>
      <c r="G459" s="98">
        <f t="shared" ref="G459:G464" si="152">+E459+F459</f>
        <v>1338205.5879168231</v>
      </c>
      <c r="H459" s="53"/>
      <c r="I459" s="65"/>
    </row>
    <row r="460" spans="1:9">
      <c r="A460" s="173">
        <f>+Crudos!A634</f>
        <v>43375</v>
      </c>
      <c r="B460" s="173">
        <f>+Crudos!B634</f>
        <v>43377</v>
      </c>
      <c r="C460" s="96"/>
      <c r="D460" s="96" t="s">
        <v>178</v>
      </c>
      <c r="E460" s="99">
        <v>1155752.008854206</v>
      </c>
      <c r="F460" s="97">
        <f t="shared" si="151"/>
        <v>219592.88168229914</v>
      </c>
      <c r="G460" s="98">
        <f t="shared" si="152"/>
        <v>1375344.890536505</v>
      </c>
      <c r="H460" s="53"/>
      <c r="I460" s="65"/>
    </row>
    <row r="461" spans="1:9">
      <c r="A461" s="173">
        <f>+Crudos!A635</f>
        <v>43378</v>
      </c>
      <c r="B461" s="173">
        <f>+Crudos!B635</f>
        <v>43381</v>
      </c>
      <c r="C461" s="96"/>
      <c r="D461" s="96" t="s">
        <v>178</v>
      </c>
      <c r="E461" s="99">
        <v>1214433.6599999999</v>
      </c>
      <c r="F461" s="97">
        <f t="shared" si="151"/>
        <v>230742.39539999998</v>
      </c>
      <c r="G461" s="98">
        <f t="shared" si="152"/>
        <v>1445176.0554</v>
      </c>
      <c r="H461" s="53"/>
      <c r="I461" s="65"/>
    </row>
    <row r="462" spans="1:9">
      <c r="A462" s="173">
        <f>+Crudos!A636</f>
        <v>43382</v>
      </c>
      <c r="B462" s="173">
        <f>+Crudos!B636</f>
        <v>43384</v>
      </c>
      <c r="C462" s="96"/>
      <c r="D462" s="96" t="s">
        <v>178</v>
      </c>
      <c r="E462" s="99">
        <v>1202084.0392088688</v>
      </c>
      <c r="F462" s="97">
        <f t="shared" si="151"/>
        <v>228395.96744968506</v>
      </c>
      <c r="G462" s="98">
        <f t="shared" si="152"/>
        <v>1430480.0066585538</v>
      </c>
      <c r="H462" s="53"/>
      <c r="I462" s="65"/>
    </row>
    <row r="463" spans="1:9">
      <c r="A463" s="173">
        <f>+Crudos!A637</f>
        <v>43385</v>
      </c>
      <c r="B463" s="173">
        <f>+Crudos!B637</f>
        <v>43389</v>
      </c>
      <c r="C463" s="96"/>
      <c r="D463" s="96" t="s">
        <v>178</v>
      </c>
      <c r="E463" s="99">
        <v>1199589.2560347226</v>
      </c>
      <c r="F463" s="97">
        <f t="shared" si="151"/>
        <v>227921.95864659728</v>
      </c>
      <c r="G463" s="98">
        <f t="shared" si="152"/>
        <v>1427511.2146813199</v>
      </c>
      <c r="H463" s="53"/>
      <c r="I463" s="65"/>
    </row>
    <row r="464" spans="1:9">
      <c r="A464" s="173">
        <f>+Crudos!A638</f>
        <v>43390</v>
      </c>
      <c r="B464" s="173">
        <f>+Crudos!B638</f>
        <v>43391</v>
      </c>
      <c r="C464" s="96"/>
      <c r="D464" s="96" t="s">
        <v>178</v>
      </c>
      <c r="E464" s="99">
        <v>1187425.7882806468</v>
      </c>
      <c r="F464" s="97">
        <f t="shared" ref="F464:F470" si="153">E464*19%</f>
        <v>225610.89977332289</v>
      </c>
      <c r="G464" s="98">
        <f t="shared" si="152"/>
        <v>1413036.6880539698</v>
      </c>
      <c r="H464" s="53"/>
      <c r="I464" s="65"/>
    </row>
    <row r="465" spans="1:9">
      <c r="A465" s="173">
        <f>+Crudos!A639</f>
        <v>43392</v>
      </c>
      <c r="B465" s="173">
        <f>+Crudos!B639</f>
        <v>43395</v>
      </c>
      <c r="C465" s="96"/>
      <c r="D465" s="96" t="s">
        <v>178</v>
      </c>
      <c r="E465" s="99">
        <v>1166493.4105577522</v>
      </c>
      <c r="F465" s="97">
        <f t="shared" si="153"/>
        <v>221633.74800597294</v>
      </c>
      <c r="G465" s="98">
        <f t="shared" ref="G465:G470" si="154">+E465+F465</f>
        <v>1388127.1585637252</v>
      </c>
      <c r="H465" s="53"/>
      <c r="I465" s="65"/>
    </row>
    <row r="466" spans="1:9">
      <c r="A466" s="173">
        <f>+Crudos!A640</f>
        <v>43396</v>
      </c>
      <c r="B466" s="173">
        <f>+Crudos!B640</f>
        <v>43398</v>
      </c>
      <c r="C466" s="96"/>
      <c r="D466" s="96" t="s">
        <v>178</v>
      </c>
      <c r="E466" s="99">
        <v>1190167.5941628059</v>
      </c>
      <c r="F466" s="97">
        <f t="shared" si="153"/>
        <v>226131.84289093313</v>
      </c>
      <c r="G466" s="98">
        <f t="shared" si="154"/>
        <v>1416299.4370537391</v>
      </c>
      <c r="H466" s="53"/>
      <c r="I466" s="65"/>
    </row>
    <row r="467" spans="1:9">
      <c r="A467" s="173">
        <f>+Crudos!A641</f>
        <v>43399</v>
      </c>
      <c r="B467" s="173">
        <f>+Crudos!B641</f>
        <v>43402</v>
      </c>
      <c r="C467" s="96"/>
      <c r="D467" s="96" t="s">
        <v>178</v>
      </c>
      <c r="E467" s="99">
        <v>1162239.4543258296</v>
      </c>
      <c r="F467" s="97">
        <f t="shared" si="153"/>
        <v>220825.49632190765</v>
      </c>
      <c r="G467" s="98">
        <f t="shared" si="154"/>
        <v>1383064.9506477374</v>
      </c>
      <c r="H467" s="53"/>
      <c r="I467" s="65"/>
    </row>
    <row r="468" spans="1:9">
      <c r="A468" s="173">
        <f>+Crudos!A642</f>
        <v>43403</v>
      </c>
      <c r="B468" s="173">
        <f>+Crudos!B642</f>
        <v>43405</v>
      </c>
      <c r="C468" s="96"/>
      <c r="D468" s="96" t="s">
        <v>178</v>
      </c>
      <c r="E468" s="99">
        <v>1226366.9314729713</v>
      </c>
      <c r="F468" s="97">
        <f t="shared" si="153"/>
        <v>233009.71697986455</v>
      </c>
      <c r="G468" s="98">
        <f t="shared" si="154"/>
        <v>1459376.6484528359</v>
      </c>
      <c r="H468" s="53"/>
      <c r="I468" s="65"/>
    </row>
    <row r="469" spans="1:9">
      <c r="A469" s="173">
        <f>+Crudos!A643</f>
        <v>43406</v>
      </c>
      <c r="B469" s="173">
        <f>+Crudos!B643</f>
        <v>43410</v>
      </c>
      <c r="C469" s="96"/>
      <c r="D469" s="96" t="s">
        <v>178</v>
      </c>
      <c r="E469" s="99">
        <v>1194532.8145797965</v>
      </c>
      <c r="F469" s="97">
        <f t="shared" si="153"/>
        <v>226961.23477016133</v>
      </c>
      <c r="G469" s="98">
        <f t="shared" si="154"/>
        <v>1421494.0493499578</v>
      </c>
      <c r="H469" s="53"/>
      <c r="I469" s="65"/>
    </row>
    <row r="470" spans="1:9">
      <c r="A470" s="173">
        <f>+Crudos!A644</f>
        <v>43411</v>
      </c>
      <c r="B470" s="173">
        <f>+Crudos!B644</f>
        <v>43412</v>
      </c>
      <c r="C470" s="96"/>
      <c r="D470" s="96" t="s">
        <v>178</v>
      </c>
      <c r="E470" s="99">
        <v>1154643.5528347096</v>
      </c>
      <c r="F470" s="97">
        <f t="shared" si="153"/>
        <v>219382.27503859485</v>
      </c>
      <c r="G470" s="98">
        <f t="shared" si="154"/>
        <v>1374025.8278733045</v>
      </c>
      <c r="H470" s="53"/>
      <c r="I470" s="65"/>
    </row>
    <row r="471" spans="1:9">
      <c r="A471" s="173">
        <f>+Crudos!A645</f>
        <v>43413</v>
      </c>
      <c r="B471" s="173">
        <f>+Crudos!B645</f>
        <v>43417</v>
      </c>
      <c r="C471" s="96"/>
      <c r="D471" s="96" t="s">
        <v>178</v>
      </c>
      <c r="E471" s="99">
        <v>1146668.3290740424</v>
      </c>
      <c r="F471" s="97">
        <f t="shared" ref="F471:F477" si="155">E471*19%</f>
        <v>217866.98252406807</v>
      </c>
      <c r="G471" s="98">
        <f t="shared" ref="G471:G476" si="156">+E471+F471</f>
        <v>1364535.3115981105</v>
      </c>
      <c r="H471" s="53"/>
      <c r="I471" s="65"/>
    </row>
    <row r="472" spans="1:9">
      <c r="A472" s="173">
        <f>+Crudos!A646</f>
        <v>43418</v>
      </c>
      <c r="B472" s="173">
        <f>+Crudos!B646</f>
        <v>43419</v>
      </c>
      <c r="C472" s="96"/>
      <c r="D472" s="96" t="s">
        <v>178</v>
      </c>
      <c r="E472" s="99">
        <v>1109272.1923507382</v>
      </c>
      <c r="F472" s="97">
        <f t="shared" si="155"/>
        <v>210761.71654664027</v>
      </c>
      <c r="G472" s="98">
        <f t="shared" si="156"/>
        <v>1320033.9088973785</v>
      </c>
      <c r="H472" s="53"/>
      <c r="I472" s="65"/>
    </row>
    <row r="473" spans="1:9">
      <c r="A473" s="173">
        <f>+Crudos!A647</f>
        <v>43420</v>
      </c>
      <c r="B473" s="173">
        <f>+Crudos!B647</f>
        <v>43423</v>
      </c>
      <c r="C473" s="96"/>
      <c r="D473" s="96" t="s">
        <v>178</v>
      </c>
      <c r="E473" s="99">
        <v>1051403.844519627</v>
      </c>
      <c r="F473" s="97">
        <f t="shared" si="155"/>
        <v>199766.73045872914</v>
      </c>
      <c r="G473" s="98">
        <f t="shared" si="156"/>
        <v>1251170.5749783562</v>
      </c>
      <c r="H473" s="53"/>
      <c r="I473" s="65"/>
    </row>
    <row r="474" spans="1:9">
      <c r="A474" s="173">
        <f>+Crudos!A648</f>
        <v>43424</v>
      </c>
      <c r="B474" s="173">
        <f>+Crudos!B648</f>
        <v>43426</v>
      </c>
      <c r="C474" s="96"/>
      <c r="D474" s="96" t="s">
        <v>178</v>
      </c>
      <c r="E474" s="99">
        <v>1057292.685871857</v>
      </c>
      <c r="F474" s="97">
        <f t="shared" si="155"/>
        <v>200885.61031565283</v>
      </c>
      <c r="G474" s="98">
        <f t="shared" si="156"/>
        <v>1258178.2961875098</v>
      </c>
      <c r="H474" s="53"/>
      <c r="I474" s="65"/>
    </row>
    <row r="475" spans="1:9">
      <c r="A475" s="173">
        <f>+Crudos!A649</f>
        <v>43427</v>
      </c>
      <c r="B475" s="173">
        <f>+Crudos!B649</f>
        <v>43430</v>
      </c>
      <c r="C475" s="96"/>
      <c r="D475" s="96" t="s">
        <v>178</v>
      </c>
      <c r="E475" s="99">
        <v>1023859.5549123953</v>
      </c>
      <c r="F475" s="97">
        <f t="shared" si="155"/>
        <v>194533.31543335511</v>
      </c>
      <c r="G475" s="98">
        <f t="shared" si="156"/>
        <v>1218392.8703457504</v>
      </c>
      <c r="H475" s="53"/>
      <c r="I475" s="65"/>
    </row>
    <row r="476" spans="1:9">
      <c r="A476" s="173">
        <f>+Crudos!A650</f>
        <v>43431</v>
      </c>
      <c r="B476" s="173">
        <f>+Crudos!B650</f>
        <v>43433</v>
      </c>
      <c r="C476" s="96"/>
      <c r="D476" s="96" t="s">
        <v>178</v>
      </c>
      <c r="E476" s="99">
        <v>1023859.5549123953</v>
      </c>
      <c r="F476" s="97">
        <f t="shared" si="155"/>
        <v>194533.31543335511</v>
      </c>
      <c r="G476" s="98">
        <f t="shared" si="156"/>
        <v>1218392.8703457504</v>
      </c>
      <c r="H476" s="53"/>
      <c r="I476" s="65"/>
    </row>
    <row r="477" spans="1:9">
      <c r="A477" s="173">
        <f>+Crudos!A651</f>
        <v>43434</v>
      </c>
      <c r="B477" s="173">
        <f>+Crudos!B651</f>
        <v>43437</v>
      </c>
      <c r="C477" s="96"/>
      <c r="D477" s="96" t="s">
        <v>178</v>
      </c>
      <c r="E477" s="99">
        <v>924818.57369551645</v>
      </c>
      <c r="F477" s="97">
        <f t="shared" si="155"/>
        <v>175715.52900214813</v>
      </c>
      <c r="G477" s="98">
        <f t="shared" ref="G477:G482" si="157">+E477+F477</f>
        <v>1100534.1026976646</v>
      </c>
      <c r="H477" s="53"/>
      <c r="I477" s="65"/>
    </row>
    <row r="478" spans="1:9">
      <c r="A478" s="173">
        <f>+Crudos!A652</f>
        <v>43438</v>
      </c>
      <c r="B478" s="173">
        <f>+Crudos!B652</f>
        <v>43440</v>
      </c>
      <c r="C478" s="96"/>
      <c r="D478" s="96" t="s">
        <v>178</v>
      </c>
      <c r="E478" s="99">
        <v>935426.02941883146</v>
      </c>
      <c r="F478" s="97">
        <f t="shared" ref="F478:F484" si="158">E478*19%</f>
        <v>177730.94558957798</v>
      </c>
      <c r="G478" s="98">
        <f t="shared" si="157"/>
        <v>1113156.9750084095</v>
      </c>
      <c r="H478" s="53"/>
      <c r="I478" s="65"/>
    </row>
    <row r="479" spans="1:9">
      <c r="A479" s="173">
        <f>+Crudos!A653</f>
        <v>43441</v>
      </c>
      <c r="B479" s="173">
        <f>+Crudos!B653</f>
        <v>43444</v>
      </c>
      <c r="C479" s="96"/>
      <c r="D479" s="96" t="s">
        <v>178</v>
      </c>
      <c r="E479" s="99">
        <v>963638.1647473817</v>
      </c>
      <c r="F479" s="97">
        <f t="shared" si="158"/>
        <v>183091.25130200252</v>
      </c>
      <c r="G479" s="98">
        <f t="shared" si="157"/>
        <v>1146729.4160493843</v>
      </c>
      <c r="H479" s="53"/>
      <c r="I479" s="65"/>
    </row>
    <row r="480" spans="1:9">
      <c r="A480" s="173">
        <f>+Crudos!A654</f>
        <v>43445</v>
      </c>
      <c r="B480" s="173">
        <f>+Crudos!B654</f>
        <v>43447</v>
      </c>
      <c r="C480" s="96"/>
      <c r="D480" s="96" t="s">
        <v>178</v>
      </c>
      <c r="E480" s="99">
        <v>953047.32636626461</v>
      </c>
      <c r="F480" s="97">
        <f t="shared" si="158"/>
        <v>181078.99200959026</v>
      </c>
      <c r="G480" s="98">
        <f t="shared" si="157"/>
        <v>1134126.3183758548</v>
      </c>
      <c r="H480" s="53"/>
      <c r="I480" s="65"/>
    </row>
    <row r="481" spans="1:10">
      <c r="A481" s="173">
        <f>+Crudos!A655</f>
        <v>43448</v>
      </c>
      <c r="B481" s="173">
        <f>+Crudos!B655</f>
        <v>43451</v>
      </c>
      <c r="C481" s="96"/>
      <c r="D481" s="96" t="s">
        <v>178</v>
      </c>
      <c r="E481" s="99">
        <v>910014.20526939607</v>
      </c>
      <c r="F481" s="97">
        <f t="shared" si="158"/>
        <v>172902.69900118525</v>
      </c>
      <c r="G481" s="98">
        <f t="shared" si="157"/>
        <v>1082916.9042705814</v>
      </c>
      <c r="H481" s="53"/>
      <c r="I481" s="65"/>
    </row>
    <row r="482" spans="1:10">
      <c r="A482" s="173">
        <f>+Crudos!A656</f>
        <v>43452</v>
      </c>
      <c r="B482" s="173">
        <f>+Crudos!B656</f>
        <v>43454</v>
      </c>
      <c r="C482" s="96"/>
      <c r="D482" s="96" t="s">
        <v>178</v>
      </c>
      <c r="E482" s="99">
        <v>897025.72179969726</v>
      </c>
      <c r="F482" s="97">
        <f t="shared" si="158"/>
        <v>170434.88714194248</v>
      </c>
      <c r="G482" s="98">
        <f t="shared" si="157"/>
        <v>1067460.6089416398</v>
      </c>
      <c r="H482" s="53"/>
      <c r="I482" s="65"/>
    </row>
    <row r="483" spans="1:10">
      <c r="A483" s="173">
        <f>+Crudos!A657</f>
        <v>43455</v>
      </c>
      <c r="B483" s="173">
        <f>+Crudos!B657</f>
        <v>43458</v>
      </c>
      <c r="C483" s="96"/>
      <c r="D483" s="96" t="s">
        <v>178</v>
      </c>
      <c r="E483" s="99">
        <v>855673.64977303892</v>
      </c>
      <c r="F483" s="97">
        <f t="shared" si="158"/>
        <v>162577.99345687739</v>
      </c>
      <c r="G483" s="98">
        <f t="shared" ref="G483:G488" si="159">+E483+F483</f>
        <v>1018251.6432299163</v>
      </c>
      <c r="H483" s="53"/>
      <c r="I483" s="65"/>
      <c r="J483" s="54" t="s">
        <v>0</v>
      </c>
    </row>
    <row r="484" spans="1:10">
      <c r="A484" s="173">
        <f>+Crudos!A658</f>
        <v>43459</v>
      </c>
      <c r="B484" s="173">
        <f>+Crudos!B658</f>
        <v>43461</v>
      </c>
      <c r="C484" s="96"/>
      <c r="D484" s="96" t="s">
        <v>178</v>
      </c>
      <c r="E484" s="99">
        <v>809473.16617256147</v>
      </c>
      <c r="F484" s="97">
        <f t="shared" si="158"/>
        <v>153799.90157278668</v>
      </c>
      <c r="G484" s="98">
        <f t="shared" si="159"/>
        <v>963273.06774534821</v>
      </c>
      <c r="H484" s="53"/>
      <c r="I484" s="65"/>
    </row>
    <row r="485" spans="1:10">
      <c r="A485" s="173">
        <f>+Crudos!A659</f>
        <v>43462</v>
      </c>
      <c r="B485" s="173">
        <f>+Crudos!B659</f>
        <v>43465</v>
      </c>
      <c r="C485" s="96"/>
      <c r="D485" s="96" t="s">
        <v>178</v>
      </c>
      <c r="E485" s="99">
        <v>830877.20394579123</v>
      </c>
      <c r="F485" s="97">
        <f t="shared" ref="F485:F491" si="160">E485*19%</f>
        <v>157866.66874970033</v>
      </c>
      <c r="G485" s="98">
        <f t="shared" si="159"/>
        <v>988743.87269549153</v>
      </c>
      <c r="H485" s="53"/>
      <c r="I485" s="65"/>
    </row>
    <row r="486" spans="1:10">
      <c r="A486" s="173">
        <f>+Crudos!A660</f>
        <v>43466</v>
      </c>
      <c r="B486" s="173">
        <f>+Crudos!B660</f>
        <v>43468</v>
      </c>
      <c r="C486" s="96"/>
      <c r="D486" s="96" t="s">
        <v>178</v>
      </c>
      <c r="E486" s="99">
        <v>801524.58339320438</v>
      </c>
      <c r="F486" s="97">
        <f t="shared" si="160"/>
        <v>152289.67084470883</v>
      </c>
      <c r="G486" s="98">
        <f t="shared" si="159"/>
        <v>953814.25423791318</v>
      </c>
      <c r="H486" s="53"/>
      <c r="I486" s="65"/>
    </row>
    <row r="487" spans="1:10">
      <c r="A487" s="173">
        <f>+Crudos!A661</f>
        <v>43469</v>
      </c>
      <c r="B487" s="173">
        <f>+Crudos!B661</f>
        <v>43473</v>
      </c>
      <c r="C487" s="96"/>
      <c r="D487" s="96" t="s">
        <v>178</v>
      </c>
      <c r="E487" s="99">
        <v>839494.70515062148</v>
      </c>
      <c r="F487" s="97">
        <f t="shared" si="160"/>
        <v>159503.99397861809</v>
      </c>
      <c r="G487" s="98">
        <f t="shared" si="159"/>
        <v>998998.69912923954</v>
      </c>
      <c r="H487" s="53"/>
      <c r="I487" s="65"/>
    </row>
    <row r="488" spans="1:10">
      <c r="A488" s="173">
        <f>+Crudos!A662</f>
        <v>43474</v>
      </c>
      <c r="B488" s="173">
        <f>+Crudos!B662</f>
        <v>43475</v>
      </c>
      <c r="C488" s="96"/>
      <c r="D488" s="96" t="s">
        <v>178</v>
      </c>
      <c r="E488" s="99">
        <v>882523.0827583631</v>
      </c>
      <c r="F488" s="97">
        <f t="shared" si="160"/>
        <v>167679.38572408899</v>
      </c>
      <c r="G488" s="98">
        <f t="shared" si="159"/>
        <v>1050202.468482452</v>
      </c>
      <c r="H488" s="53"/>
      <c r="I488" s="65"/>
    </row>
    <row r="489" spans="1:10">
      <c r="A489" s="173">
        <f>+Crudos!A663</f>
        <v>43476</v>
      </c>
      <c r="B489" s="173">
        <f>+Crudos!B663</f>
        <v>43479</v>
      </c>
      <c r="C489" s="96"/>
      <c r="D489" s="96" t="s">
        <v>178</v>
      </c>
      <c r="E489" s="99">
        <v>969982.34153185342</v>
      </c>
      <c r="F489" s="97">
        <f t="shared" si="160"/>
        <v>184296.64489105216</v>
      </c>
      <c r="G489" s="98">
        <f t="shared" ref="G489:G494" si="161">+E489+F489</f>
        <v>1154278.9864229057</v>
      </c>
      <c r="H489" s="53"/>
      <c r="I489" s="65"/>
    </row>
    <row r="490" spans="1:10">
      <c r="A490" s="173">
        <f>+Crudos!A664</f>
        <v>43480</v>
      </c>
      <c r="B490" s="173">
        <f>+Crudos!B664</f>
        <v>43482</v>
      </c>
      <c r="C490" s="96"/>
      <c r="D490" s="96" t="s">
        <v>178</v>
      </c>
      <c r="E490" s="99">
        <v>940788.83567442524</v>
      </c>
      <c r="F490" s="97">
        <f t="shared" si="160"/>
        <v>178749.87877814079</v>
      </c>
      <c r="G490" s="98">
        <f t="shared" si="161"/>
        <v>1119538.7144525661</v>
      </c>
      <c r="H490" s="53"/>
      <c r="I490" s="65"/>
    </row>
    <row r="491" spans="1:10">
      <c r="A491" s="173">
        <f>+Crudos!A665</f>
        <v>43483</v>
      </c>
      <c r="B491" s="173">
        <f>+Crudos!B665</f>
        <v>43486</v>
      </c>
      <c r="C491" s="96"/>
      <c r="D491" s="96" t="s">
        <v>178</v>
      </c>
      <c r="E491" s="99">
        <v>937845.69057138567</v>
      </c>
      <c r="F491" s="97">
        <f t="shared" si="160"/>
        <v>178190.68120856327</v>
      </c>
      <c r="G491" s="98">
        <f t="shared" si="161"/>
        <v>1116036.3717799489</v>
      </c>
      <c r="H491" s="53"/>
      <c r="I491" s="65"/>
    </row>
    <row r="492" spans="1:10">
      <c r="A492" s="173">
        <f>+Crudos!A666</f>
        <v>43487</v>
      </c>
      <c r="B492" s="173">
        <f>+Crudos!B666</f>
        <v>43489</v>
      </c>
      <c r="C492" s="96"/>
      <c r="D492" s="96" t="s">
        <v>178</v>
      </c>
      <c r="E492" s="99">
        <v>965363.69676535937</v>
      </c>
      <c r="F492" s="97">
        <f t="shared" ref="F492:F498" si="162">E492*19%</f>
        <v>183419.10238541829</v>
      </c>
      <c r="G492" s="98">
        <f t="shared" si="161"/>
        <v>1148782.7991507777</v>
      </c>
      <c r="H492" s="53"/>
      <c r="I492" s="65"/>
    </row>
    <row r="493" spans="1:10">
      <c r="A493" s="173">
        <f>+Crudos!A667</f>
        <v>43490</v>
      </c>
      <c r="B493" s="173">
        <f>+Crudos!B667</f>
        <v>43493</v>
      </c>
      <c r="C493" s="96"/>
      <c r="D493" s="96" t="s">
        <v>178</v>
      </c>
      <c r="E493" s="99">
        <v>951472.53367571533</v>
      </c>
      <c r="F493" s="97">
        <f t="shared" si="162"/>
        <v>180779.78139838591</v>
      </c>
      <c r="G493" s="98">
        <f t="shared" si="161"/>
        <v>1132252.3150741013</v>
      </c>
      <c r="H493" s="53"/>
      <c r="I493" s="65"/>
    </row>
    <row r="494" spans="1:10">
      <c r="A494" s="173">
        <f>+Crudos!A668</f>
        <v>43494</v>
      </c>
      <c r="B494" s="173">
        <f>+Crudos!B668</f>
        <v>43496</v>
      </c>
      <c r="C494" s="96"/>
      <c r="D494" s="96" t="s">
        <v>178</v>
      </c>
      <c r="E494" s="99">
        <v>960488.24094263499</v>
      </c>
      <c r="F494" s="97">
        <f t="shared" si="162"/>
        <v>182492.76577910065</v>
      </c>
      <c r="G494" s="98">
        <f t="shared" si="161"/>
        <v>1142981.0067217357</v>
      </c>
      <c r="H494" s="53"/>
      <c r="I494" s="65"/>
    </row>
    <row r="495" spans="1:10">
      <c r="A495" s="173">
        <f>+Crudos!A669</f>
        <v>43497</v>
      </c>
      <c r="B495" s="173">
        <f>+Crudos!B669</f>
        <v>43500</v>
      </c>
      <c r="C495" s="96"/>
      <c r="D495" s="96" t="s">
        <v>178</v>
      </c>
      <c r="E495" s="99">
        <v>997015.81460807228</v>
      </c>
      <c r="F495" s="97">
        <f t="shared" si="162"/>
        <v>189433.00477553374</v>
      </c>
      <c r="G495" s="98">
        <f t="shared" ref="G495:G500" si="163">+E495+F495</f>
        <v>1186448.8193836061</v>
      </c>
      <c r="H495" s="53"/>
      <c r="I495" s="65"/>
    </row>
    <row r="496" spans="1:10">
      <c r="A496" s="173">
        <f>+Crudos!A670</f>
        <v>43501</v>
      </c>
      <c r="B496" s="173">
        <f>+Crudos!B670</f>
        <v>43503</v>
      </c>
      <c r="C496" s="96"/>
      <c r="D496" s="96" t="s">
        <v>178</v>
      </c>
      <c r="E496" s="99">
        <v>1005553.504647587</v>
      </c>
      <c r="F496" s="97">
        <f t="shared" si="162"/>
        <v>191055.16588304151</v>
      </c>
      <c r="G496" s="98">
        <f t="shared" si="163"/>
        <v>1196608.6705306284</v>
      </c>
      <c r="H496" s="53"/>
      <c r="I496" s="65"/>
    </row>
    <row r="497" spans="1:9">
      <c r="A497" s="173">
        <f>+Crudos!A671</f>
        <v>43504</v>
      </c>
      <c r="B497" s="173">
        <f>+Crudos!B671</f>
        <v>43507</v>
      </c>
      <c r="C497" s="96"/>
      <c r="D497" s="96" t="s">
        <v>178</v>
      </c>
      <c r="E497" s="99">
        <v>1019393.5836756404</v>
      </c>
      <c r="F497" s="97">
        <f t="shared" si="162"/>
        <v>193684.78089837168</v>
      </c>
      <c r="G497" s="98">
        <f t="shared" si="163"/>
        <v>1213078.3645740121</v>
      </c>
      <c r="H497" s="53"/>
      <c r="I497" s="65"/>
    </row>
    <row r="498" spans="1:9">
      <c r="A498" s="173">
        <f>+Crudos!A672</f>
        <v>43508</v>
      </c>
      <c r="B498" s="173">
        <f>+Crudos!B672</f>
        <v>43510</v>
      </c>
      <c r="C498" s="96"/>
      <c r="D498" s="96" t="s">
        <v>178</v>
      </c>
      <c r="E498" s="99">
        <v>1027105.2501393241</v>
      </c>
      <c r="F498" s="97">
        <f t="shared" si="162"/>
        <v>195149.99752647159</v>
      </c>
      <c r="G498" s="98">
        <f t="shared" si="163"/>
        <v>1222255.2476657957</v>
      </c>
      <c r="H498" s="53"/>
      <c r="I498" s="65"/>
    </row>
    <row r="499" spans="1:9">
      <c r="A499" s="173">
        <f>+Crudos!A673</f>
        <v>43511</v>
      </c>
      <c r="B499" s="173">
        <f>+Crudos!B673</f>
        <v>43514</v>
      </c>
      <c r="C499" s="96"/>
      <c r="D499" s="96" t="s">
        <v>178</v>
      </c>
      <c r="E499" s="99">
        <v>1080521.6669921486</v>
      </c>
      <c r="F499" s="97">
        <f t="shared" ref="F499:F505" si="164">E499*19%</f>
        <v>205299.11672850823</v>
      </c>
      <c r="G499" s="98">
        <f t="shared" si="163"/>
        <v>1285820.7837206568</v>
      </c>
      <c r="H499" s="53"/>
      <c r="I499" s="65"/>
    </row>
    <row r="500" spans="1:9">
      <c r="A500" s="173">
        <f>+Crudos!A674</f>
        <v>43515</v>
      </c>
      <c r="B500" s="173">
        <f>+Crudos!B674</f>
        <v>43517</v>
      </c>
      <c r="C500" s="96"/>
      <c r="D500" s="96" t="s">
        <v>178</v>
      </c>
      <c r="E500" s="99">
        <v>1140499.7558741563</v>
      </c>
      <c r="F500" s="97">
        <f t="shared" si="164"/>
        <v>216694.95361608968</v>
      </c>
      <c r="G500" s="98">
        <f t="shared" si="163"/>
        <v>1357194.7094902459</v>
      </c>
      <c r="H500" s="53"/>
      <c r="I500" s="65"/>
    </row>
    <row r="501" spans="1:9">
      <c r="A501" s="173">
        <f>+Crudos!A675</f>
        <v>43518</v>
      </c>
      <c r="B501" s="173">
        <f>+Crudos!B675</f>
        <v>43521</v>
      </c>
      <c r="C501" s="96"/>
      <c r="D501" s="96" t="s">
        <v>178</v>
      </c>
      <c r="E501" s="99">
        <v>1138520.4104429921</v>
      </c>
      <c r="F501" s="97">
        <f t="shared" si="164"/>
        <v>216318.8779841685</v>
      </c>
      <c r="G501" s="98">
        <f t="shared" ref="G501:G506" si="165">+E501+F501</f>
        <v>1354839.2884271606</v>
      </c>
      <c r="H501" s="53"/>
      <c r="I501" s="65"/>
    </row>
    <row r="502" spans="1:9">
      <c r="A502" s="173">
        <f>+Crudos!A676</f>
        <v>43522</v>
      </c>
      <c r="B502" s="173">
        <f>+Crudos!B676</f>
        <v>43524</v>
      </c>
      <c r="C502" s="96"/>
      <c r="D502" s="96" t="s">
        <v>178</v>
      </c>
      <c r="E502" s="99">
        <v>1109625.6313868149</v>
      </c>
      <c r="F502" s="97">
        <f t="shared" si="164"/>
        <v>210828.86996349483</v>
      </c>
      <c r="G502" s="98">
        <f t="shared" si="165"/>
        <v>1320454.5013503097</v>
      </c>
      <c r="H502" s="53"/>
      <c r="I502" s="65"/>
    </row>
    <row r="503" spans="1:9">
      <c r="A503" s="173">
        <f>+Crudos!A677</f>
        <v>43525</v>
      </c>
      <c r="B503" s="173">
        <f>+Crudos!B677</f>
        <v>43500</v>
      </c>
      <c r="C503" s="96"/>
      <c r="D503" s="96" t="s">
        <v>178</v>
      </c>
      <c r="E503" s="99">
        <v>1091484.56</v>
      </c>
      <c r="F503" s="97">
        <f t="shared" si="164"/>
        <v>207382.06640000001</v>
      </c>
      <c r="G503" s="98">
        <f t="shared" si="165"/>
        <v>1298866.6264</v>
      </c>
      <c r="H503" s="53"/>
      <c r="I503" s="65"/>
    </row>
    <row r="504" spans="1:9">
      <c r="A504" s="173">
        <f>+Crudos!A678</f>
        <v>43501</v>
      </c>
      <c r="B504" s="173">
        <f>+Crudos!B678</f>
        <v>43503</v>
      </c>
      <c r="C504" s="96"/>
      <c r="D504" s="96" t="s">
        <v>178</v>
      </c>
      <c r="E504" s="99">
        <v>1088959.3281411773</v>
      </c>
      <c r="F504" s="97">
        <f t="shared" si="164"/>
        <v>206902.27234682368</v>
      </c>
      <c r="G504" s="98">
        <f t="shared" si="165"/>
        <v>1295861.600488001</v>
      </c>
      <c r="H504" s="53"/>
      <c r="I504" s="65"/>
    </row>
    <row r="505" spans="1:9">
      <c r="A505" s="173">
        <f>+Crudos!A679</f>
        <v>43504</v>
      </c>
      <c r="B505" s="173">
        <f>+Crudos!B679</f>
        <v>43507</v>
      </c>
      <c r="C505" s="96"/>
      <c r="D505" s="96" t="s">
        <v>178</v>
      </c>
      <c r="E505" s="99">
        <v>1081351.743623459</v>
      </c>
      <c r="F505" s="97">
        <f t="shared" si="164"/>
        <v>205456.83128845721</v>
      </c>
      <c r="G505" s="98">
        <f t="shared" si="165"/>
        <v>1286808.5749119162</v>
      </c>
      <c r="H505" s="53"/>
      <c r="I505" s="65"/>
    </row>
    <row r="506" spans="1:9">
      <c r="A506" s="173">
        <f>+Crudos!A680</f>
        <v>43508</v>
      </c>
      <c r="B506" s="173">
        <f>+Crudos!B680</f>
        <v>43510</v>
      </c>
      <c r="C506" s="96"/>
      <c r="D506" s="96" t="s">
        <v>178</v>
      </c>
      <c r="E506" s="99">
        <v>1075163.481948524</v>
      </c>
      <c r="F506" s="97">
        <f t="shared" ref="F506:F520" si="166">E506*19%</f>
        <v>204281.06157021958</v>
      </c>
      <c r="G506" s="98">
        <f t="shared" si="165"/>
        <v>1279444.5435187435</v>
      </c>
      <c r="H506" s="53"/>
      <c r="I506" s="65"/>
    </row>
    <row r="507" spans="1:9">
      <c r="A507" s="173">
        <f>+Crudos!A681</f>
        <v>43511</v>
      </c>
      <c r="B507" s="173">
        <f>+Crudos!B681</f>
        <v>43514</v>
      </c>
      <c r="C507" s="96"/>
      <c r="D507" s="96" t="s">
        <v>178</v>
      </c>
      <c r="E507" s="99">
        <v>1099831.9968435937</v>
      </c>
      <c r="F507" s="97">
        <f t="shared" si="166"/>
        <v>208968.07940028279</v>
      </c>
      <c r="G507" s="98">
        <f t="shared" ref="G507:G519" si="167">+E507+F507</f>
        <v>1308800.0762438765</v>
      </c>
      <c r="H507" s="53"/>
      <c r="I507" s="65"/>
    </row>
    <row r="508" spans="1:9">
      <c r="A508" s="173">
        <f>+Crudos!A682</f>
        <v>43515</v>
      </c>
      <c r="B508" s="173">
        <f>+Crudos!B682</f>
        <v>43517</v>
      </c>
      <c r="C508" s="96"/>
      <c r="D508" s="96" t="s">
        <v>178</v>
      </c>
      <c r="E508" s="99">
        <v>1075991.5095111034</v>
      </c>
      <c r="F508" s="97">
        <f t="shared" si="166"/>
        <v>204438.38680710964</v>
      </c>
      <c r="G508" s="98">
        <f t="shared" si="167"/>
        <v>1280429.8963182131</v>
      </c>
      <c r="H508" s="53"/>
      <c r="I508" s="65"/>
    </row>
    <row r="509" spans="1:9">
      <c r="A509" s="173">
        <f>+Crudos!A683</f>
        <v>43518</v>
      </c>
      <c r="B509" s="173">
        <f>+Crudos!B683</f>
        <v>43522</v>
      </c>
      <c r="C509" s="96"/>
      <c r="D509" s="96" t="s">
        <v>178</v>
      </c>
      <c r="E509" s="99">
        <v>1062654.7640225582</v>
      </c>
      <c r="F509" s="97">
        <f t="shared" si="166"/>
        <v>201904.40516428606</v>
      </c>
      <c r="G509" s="98">
        <f t="shared" si="167"/>
        <v>1264559.1691868443</v>
      </c>
      <c r="H509" s="53"/>
      <c r="I509" s="65"/>
    </row>
    <row r="510" spans="1:9">
      <c r="A510" s="173">
        <f>+Crudos!A684</f>
        <v>43523</v>
      </c>
      <c r="B510" s="173">
        <f>+Crudos!B684</f>
        <v>43524</v>
      </c>
      <c r="C510" s="96"/>
      <c r="D510" s="96" t="s">
        <v>178</v>
      </c>
      <c r="E510" s="99">
        <v>1053536.2117851607</v>
      </c>
      <c r="F510" s="97">
        <f t="shared" si="166"/>
        <v>200171.88023918052</v>
      </c>
      <c r="G510" s="98">
        <f t="shared" si="167"/>
        <v>1253708.0920243412</v>
      </c>
      <c r="H510" s="53"/>
      <c r="I510" s="65"/>
    </row>
    <row r="511" spans="1:9">
      <c r="A511" s="173">
        <f>+Crudos!A685</f>
        <v>43525</v>
      </c>
      <c r="B511" s="173">
        <f>+Crudos!B685</f>
        <v>43528</v>
      </c>
      <c r="C511" s="96"/>
      <c r="D511" s="96" t="s">
        <v>178</v>
      </c>
      <c r="E511" s="99">
        <v>1091484.5614153594</v>
      </c>
      <c r="F511" s="97">
        <f t="shared" si="166"/>
        <v>207382.0666689183</v>
      </c>
      <c r="G511" s="98">
        <f t="shared" si="167"/>
        <v>1298866.6280842777</v>
      </c>
      <c r="H511" s="53"/>
      <c r="I511" s="65"/>
    </row>
    <row r="512" spans="1:9">
      <c r="A512" s="173">
        <f>+Crudos!A686</f>
        <v>43529</v>
      </c>
      <c r="B512" s="173">
        <f>+Crudos!B686</f>
        <v>43531</v>
      </c>
      <c r="C512" s="96"/>
      <c r="D512" s="96" t="s">
        <v>178</v>
      </c>
      <c r="E512" s="99">
        <v>1088959.3281411773</v>
      </c>
      <c r="F512" s="97">
        <f t="shared" si="166"/>
        <v>206902.27234682368</v>
      </c>
      <c r="G512" s="98">
        <f t="shared" si="167"/>
        <v>1295861.600488001</v>
      </c>
      <c r="H512" s="53"/>
      <c r="I512" s="65"/>
    </row>
    <row r="513" spans="1:9">
      <c r="A513" s="173">
        <f>+Crudos!A687</f>
        <v>43532</v>
      </c>
      <c r="B513" s="173">
        <f>+Crudos!B687</f>
        <v>43535</v>
      </c>
      <c r="C513" s="96"/>
      <c r="D513" s="96" t="s">
        <v>178</v>
      </c>
      <c r="E513" s="99">
        <v>1081351.743623459</v>
      </c>
      <c r="F513" s="97">
        <f t="shared" si="166"/>
        <v>205456.83128845721</v>
      </c>
      <c r="G513" s="98">
        <f t="shared" si="167"/>
        <v>1286808.5749119162</v>
      </c>
      <c r="H513" s="53"/>
      <c r="I513" s="65"/>
    </row>
    <row r="514" spans="1:9">
      <c r="A514" s="173">
        <f>+Crudos!A688</f>
        <v>43536</v>
      </c>
      <c r="B514" s="173">
        <f>+Crudos!B688</f>
        <v>43538</v>
      </c>
      <c r="C514" s="96"/>
      <c r="D514" s="96" t="s">
        <v>178</v>
      </c>
      <c r="E514" s="99">
        <v>1075163.481948524</v>
      </c>
      <c r="F514" s="97">
        <f t="shared" si="166"/>
        <v>204281.06157021958</v>
      </c>
      <c r="G514" s="98">
        <f t="shared" si="167"/>
        <v>1279444.5435187435</v>
      </c>
      <c r="H514" s="53"/>
      <c r="I514" s="65"/>
    </row>
    <row r="515" spans="1:9">
      <c r="A515" s="173">
        <f>+Crudos!A689</f>
        <v>43539</v>
      </c>
      <c r="B515" s="173">
        <f>+Crudos!B689</f>
        <v>43542</v>
      </c>
      <c r="C515" s="96"/>
      <c r="D515" s="96" t="s">
        <v>178</v>
      </c>
      <c r="E515" s="99">
        <v>1099831.9968435937</v>
      </c>
      <c r="F515" s="97">
        <f t="shared" si="166"/>
        <v>208968.07940028279</v>
      </c>
      <c r="G515" s="98">
        <f t="shared" si="167"/>
        <v>1308800.0762438765</v>
      </c>
      <c r="H515" s="53"/>
      <c r="I515" s="65"/>
    </row>
    <row r="516" spans="1:9">
      <c r="A516" s="173">
        <f>+Crudos!A690</f>
        <v>43543</v>
      </c>
      <c r="B516" s="173">
        <f>+Crudos!B690</f>
        <v>43545</v>
      </c>
      <c r="C516" s="96"/>
      <c r="D516" s="96" t="s">
        <v>178</v>
      </c>
      <c r="E516" s="99">
        <v>1075991.5095111034</v>
      </c>
      <c r="F516" s="97">
        <f t="shared" si="166"/>
        <v>204438.38680710964</v>
      </c>
      <c r="G516" s="98">
        <f t="shared" si="167"/>
        <v>1280429.8963182131</v>
      </c>
      <c r="H516" s="53"/>
      <c r="I516" s="65"/>
    </row>
    <row r="517" spans="1:9">
      <c r="A517" s="173">
        <f>+Crudos!A691</f>
        <v>43546</v>
      </c>
      <c r="B517" s="173">
        <f>+Crudos!B691</f>
        <v>43550</v>
      </c>
      <c r="C517" s="96"/>
      <c r="D517" s="96" t="s">
        <v>178</v>
      </c>
      <c r="E517" s="99">
        <v>1062654.7640225582</v>
      </c>
      <c r="F517" s="97">
        <f t="shared" si="166"/>
        <v>201904.40516428606</v>
      </c>
      <c r="G517" s="98">
        <f t="shared" si="167"/>
        <v>1264559.1691868443</v>
      </c>
      <c r="H517" s="53"/>
      <c r="I517" s="65"/>
    </row>
    <row r="518" spans="1:9">
      <c r="A518" s="173">
        <f>+Crudos!A692</f>
        <v>43551</v>
      </c>
      <c r="B518" s="173">
        <f>+Crudos!B692</f>
        <v>43552</v>
      </c>
      <c r="C518" s="96"/>
      <c r="D518" s="96" t="s">
        <v>178</v>
      </c>
      <c r="E518" s="99">
        <v>1053536.2117851607</v>
      </c>
      <c r="F518" s="97">
        <f t="shared" si="166"/>
        <v>200171.88023918052</v>
      </c>
      <c r="G518" s="98">
        <f t="shared" si="167"/>
        <v>1253708.0920243412</v>
      </c>
      <c r="H518" s="53"/>
      <c r="I518" s="65"/>
    </row>
    <row r="519" spans="1:9">
      <c r="A519" s="173">
        <f>+Crudos!A693</f>
        <v>43553</v>
      </c>
      <c r="B519" s="173">
        <v>43556</v>
      </c>
      <c r="C519" s="96"/>
      <c r="D519" s="96" t="s">
        <v>178</v>
      </c>
      <c r="E519" s="99">
        <v>1086479.5504739708</v>
      </c>
      <c r="F519" s="97">
        <f t="shared" si="166"/>
        <v>206431.11459005447</v>
      </c>
      <c r="G519" s="98">
        <f t="shared" si="167"/>
        <v>1292910.6650640252</v>
      </c>
      <c r="H519" s="53"/>
      <c r="I519" s="65"/>
    </row>
    <row r="520" spans="1:9">
      <c r="A520" s="173">
        <v>43557</v>
      </c>
      <c r="B520" s="173">
        <v>43559</v>
      </c>
      <c r="C520" s="96"/>
      <c r="D520" s="96" t="s">
        <v>178</v>
      </c>
      <c r="E520" s="99">
        <v>1106492.6744640202</v>
      </c>
      <c r="F520" s="97">
        <f t="shared" si="166"/>
        <v>210233.60814816382</v>
      </c>
      <c r="G520" s="98">
        <f t="shared" ref="G520:G525" si="168">+E520+F520</f>
        <v>1316726.2826121841</v>
      </c>
      <c r="H520" s="53"/>
      <c r="I520" s="65"/>
    </row>
    <row r="521" spans="1:9">
      <c r="A521" s="173">
        <f>+'Fuel Oil No. 4'!A241</f>
        <v>43560</v>
      </c>
      <c r="B521" s="173">
        <f>+'Fuel Oil No. 4'!B241</f>
        <v>43563</v>
      </c>
      <c r="C521" s="96"/>
      <c r="D521" s="96" t="s">
        <v>178</v>
      </c>
      <c r="E521" s="99">
        <v>1104164.6890664317</v>
      </c>
      <c r="F521" s="97">
        <f t="shared" ref="F521:F526" si="169">E521*19%</f>
        <v>209791.29092262202</v>
      </c>
      <c r="G521" s="98">
        <f t="shared" si="168"/>
        <v>1313955.9799890537</v>
      </c>
      <c r="H521" s="53"/>
      <c r="I521" s="65"/>
    </row>
    <row r="522" spans="1:9">
      <c r="A522" s="173">
        <f>+'Fuel Oil No. 4'!A242</f>
        <v>43564</v>
      </c>
      <c r="B522" s="173">
        <f>+'Fuel Oil No. 4'!B242</f>
        <v>43566</v>
      </c>
      <c r="C522" s="96"/>
      <c r="D522" s="96" t="s">
        <v>178</v>
      </c>
      <c r="E522" s="99">
        <v>1114764.9254969605</v>
      </c>
      <c r="F522" s="97">
        <f t="shared" si="169"/>
        <v>211805.33584442252</v>
      </c>
      <c r="G522" s="98">
        <f t="shared" si="168"/>
        <v>1326570.261341383</v>
      </c>
      <c r="H522" s="53"/>
      <c r="I522" s="65"/>
    </row>
    <row r="523" spans="1:9">
      <c r="A523" s="173">
        <f>+'Fuel Oil No. 4'!A243</f>
        <v>43567</v>
      </c>
      <c r="B523" s="173">
        <f>+'Fuel Oil No. 4'!B243</f>
        <v>43570</v>
      </c>
      <c r="C523" s="96"/>
      <c r="D523" s="96" t="s">
        <v>178</v>
      </c>
      <c r="E523" s="99">
        <v>1120292.1025128036</v>
      </c>
      <c r="F523" s="97">
        <f t="shared" si="169"/>
        <v>212855.49947743269</v>
      </c>
      <c r="G523" s="98">
        <f t="shared" si="168"/>
        <v>1333147.6019902364</v>
      </c>
      <c r="H523" s="53"/>
      <c r="I523" s="65"/>
    </row>
    <row r="524" spans="1:9">
      <c r="A524" s="173">
        <f>+'Fuel Oil No. 4'!A244</f>
        <v>43571</v>
      </c>
      <c r="B524" s="173">
        <f>+'Fuel Oil No. 4'!B244</f>
        <v>43572</v>
      </c>
      <c r="C524" s="96"/>
      <c r="D524" s="96" t="s">
        <v>178</v>
      </c>
      <c r="E524" s="99">
        <v>1132857.3408933794</v>
      </c>
      <c r="F524" s="97">
        <f t="shared" si="169"/>
        <v>215242.8947697421</v>
      </c>
      <c r="G524" s="98">
        <f t="shared" si="168"/>
        <v>1348100.2356631216</v>
      </c>
      <c r="H524" s="53"/>
      <c r="I524" s="65"/>
    </row>
    <row r="525" spans="1:9">
      <c r="A525" s="173">
        <f>+'Fuel Oil No. 4'!A245</f>
        <v>43573</v>
      </c>
      <c r="B525" s="173">
        <f>+'Fuel Oil No. 4'!B245</f>
        <v>43577</v>
      </c>
      <c r="C525" s="96"/>
      <c r="D525" s="96" t="s">
        <v>178</v>
      </c>
      <c r="E525" s="99">
        <v>1104727.3733444542</v>
      </c>
      <c r="F525" s="97">
        <f t="shared" si="169"/>
        <v>209898.20093544631</v>
      </c>
      <c r="G525" s="98">
        <f t="shared" si="168"/>
        <v>1314625.5742799006</v>
      </c>
      <c r="H525" s="53"/>
      <c r="I525" s="65"/>
    </row>
    <row r="526" spans="1:9">
      <c r="A526" s="173">
        <f>+'Fuel Oil No. 4'!A246</f>
        <v>43578</v>
      </c>
      <c r="B526" s="173">
        <f>+'Fuel Oil No. 4'!B246</f>
        <v>43580</v>
      </c>
      <c r="C526" s="96"/>
      <c r="D526" s="96" t="s">
        <v>178</v>
      </c>
      <c r="E526" s="99">
        <v>1111154.3082972507</v>
      </c>
      <c r="F526" s="97">
        <f t="shared" si="169"/>
        <v>211119.31857647761</v>
      </c>
      <c r="G526" s="98">
        <f t="shared" ref="G526:G531" si="170">+E526+F526</f>
        <v>1322273.6268737284</v>
      </c>
      <c r="H526" s="53"/>
      <c r="I526" s="65"/>
    </row>
    <row r="527" spans="1:9">
      <c r="A527" s="173">
        <f>+'Fuel Oil No. 4'!A247</f>
        <v>43581</v>
      </c>
      <c r="B527" s="173">
        <f>+'Fuel Oil No. 4'!B247</f>
        <v>43584</v>
      </c>
      <c r="C527" s="96"/>
      <c r="D527" s="96" t="s">
        <v>178</v>
      </c>
      <c r="E527" s="99">
        <v>1182450.28</v>
      </c>
      <c r="F527" s="97">
        <f t="shared" ref="F527:F533" si="171">E527*19%</f>
        <v>224665.55319999999</v>
      </c>
      <c r="G527" s="98">
        <f t="shared" si="170"/>
        <v>1407115.8332</v>
      </c>
      <c r="H527" s="53"/>
      <c r="I527" s="65"/>
    </row>
    <row r="528" spans="1:9">
      <c r="A528" s="173">
        <f>+'Fuel Oil No. 4'!A248</f>
        <v>43585</v>
      </c>
      <c r="B528" s="173">
        <f>+'Fuel Oil No. 4'!B248</f>
        <v>43587</v>
      </c>
      <c r="C528" s="96"/>
      <c r="D528" s="96" t="s">
        <v>178</v>
      </c>
      <c r="E528" s="99">
        <v>1161797.5026842863</v>
      </c>
      <c r="F528" s="97">
        <f t="shared" si="171"/>
        <v>220741.52551001441</v>
      </c>
      <c r="G528" s="98">
        <f t="shared" si="170"/>
        <v>1382539.0281943008</v>
      </c>
      <c r="H528" s="53"/>
      <c r="I528" s="65"/>
    </row>
    <row r="529" spans="1:9">
      <c r="A529" s="173">
        <f>+'Fuel Oil No. 4'!A249</f>
        <v>43588</v>
      </c>
      <c r="B529" s="173">
        <f>+'Fuel Oil No. 4'!B249</f>
        <v>43591</v>
      </c>
      <c r="C529" s="96"/>
      <c r="D529" s="96" t="s">
        <v>178</v>
      </c>
      <c r="E529" s="99">
        <v>1177526.8113486387</v>
      </c>
      <c r="F529" s="97">
        <f t="shared" si="171"/>
        <v>223730.09415624136</v>
      </c>
      <c r="G529" s="98">
        <f t="shared" si="170"/>
        <v>1401256.90550488</v>
      </c>
      <c r="H529" s="53"/>
      <c r="I529" s="65"/>
    </row>
    <row r="530" spans="1:9">
      <c r="A530" s="173">
        <f>+'Fuel Oil No. 4'!A250</f>
        <v>43592</v>
      </c>
      <c r="B530" s="173">
        <f>+'Fuel Oil No. 4'!B250</f>
        <v>43594</v>
      </c>
      <c r="C530" s="96"/>
      <c r="D530" s="96" t="s">
        <v>178</v>
      </c>
      <c r="E530" s="99">
        <v>1128372.01</v>
      </c>
      <c r="F530" s="97">
        <f t="shared" si="171"/>
        <v>214390.6819</v>
      </c>
      <c r="G530" s="98">
        <f t="shared" si="170"/>
        <v>1342762.6919</v>
      </c>
      <c r="H530" s="53"/>
      <c r="I530" s="65"/>
    </row>
    <row r="531" spans="1:9">
      <c r="A531" s="173">
        <f>+'Fuel Oil No. 4'!A251</f>
        <v>43595</v>
      </c>
      <c r="B531" s="173">
        <f>+'Fuel Oil No. 4'!B251</f>
        <v>43598</v>
      </c>
      <c r="C531" s="96"/>
      <c r="D531" s="96" t="s">
        <v>178</v>
      </c>
      <c r="E531" s="99">
        <v>1126212.8520275387</v>
      </c>
      <c r="F531" s="97">
        <f t="shared" si="171"/>
        <v>213980.44188523234</v>
      </c>
      <c r="G531" s="98">
        <f t="shared" si="170"/>
        <v>1340193.2939127712</v>
      </c>
      <c r="H531" s="53"/>
      <c r="I531" s="65"/>
    </row>
    <row r="532" spans="1:9">
      <c r="A532" s="173">
        <f>+'Fuel Oil No. 4'!A252</f>
        <v>43599</v>
      </c>
      <c r="B532" s="173">
        <f>+'Fuel Oil No. 4'!B252</f>
        <v>43601</v>
      </c>
      <c r="C532" s="96"/>
      <c r="D532" s="96" t="s">
        <v>178</v>
      </c>
      <c r="E532" s="99">
        <v>1126029.3665067826</v>
      </c>
      <c r="F532" s="97">
        <f t="shared" si="171"/>
        <v>213945.57963628869</v>
      </c>
      <c r="G532" s="98">
        <f t="shared" ref="G532:G537" si="172">+E532+F532</f>
        <v>1339974.9461430712</v>
      </c>
      <c r="H532" s="53"/>
      <c r="I532" s="65"/>
    </row>
    <row r="533" spans="1:9">
      <c r="A533" s="173">
        <f>+'Fuel Oil No. 4'!A253</f>
        <v>43602</v>
      </c>
      <c r="B533" s="173">
        <f>+'Fuel Oil No. 4'!B253</f>
        <v>43605</v>
      </c>
      <c r="C533" s="96"/>
      <c r="D533" s="96" t="s">
        <v>178</v>
      </c>
      <c r="E533" s="99">
        <v>1086003.6125758053</v>
      </c>
      <c r="F533" s="97">
        <f t="shared" si="171"/>
        <v>206340.68638940301</v>
      </c>
      <c r="G533" s="98">
        <f t="shared" si="172"/>
        <v>1292344.2989652082</v>
      </c>
      <c r="H533" s="53"/>
      <c r="I533" s="65"/>
    </row>
    <row r="534" spans="1:9" ht="13.9" customHeight="1">
      <c r="A534" s="173">
        <f>+'Fuel Oil No. 4'!A254</f>
        <v>43606</v>
      </c>
      <c r="B534" s="173">
        <f>+'Fuel Oil No. 4'!B254</f>
        <v>43608</v>
      </c>
      <c r="C534" s="96"/>
      <c r="D534" s="96" t="s">
        <v>178</v>
      </c>
      <c r="E534" s="99">
        <v>1115333.93</v>
      </c>
      <c r="F534" s="97">
        <f t="shared" ref="F534:F540" si="173">E534*19%</f>
        <v>211913.4467</v>
      </c>
      <c r="G534" s="98">
        <f t="shared" si="172"/>
        <v>1327247.3766999999</v>
      </c>
      <c r="H534" s="53"/>
      <c r="I534" s="65"/>
    </row>
    <row r="535" spans="1:9" ht="13.9" customHeight="1">
      <c r="A535" s="173">
        <f>+'Fuel Oil No. 4'!A255</f>
        <v>43609</v>
      </c>
      <c r="B535" s="173">
        <f>+'Fuel Oil No. 4'!B255</f>
        <v>43612</v>
      </c>
      <c r="C535" s="96"/>
      <c r="D535" s="96" t="s">
        <v>178</v>
      </c>
      <c r="E535" s="99">
        <v>1071531.1957543499</v>
      </c>
      <c r="F535" s="97">
        <f t="shared" si="173"/>
        <v>203590.9271933265</v>
      </c>
      <c r="G535" s="98">
        <f t="shared" si="172"/>
        <v>1275122.1229476763</v>
      </c>
      <c r="H535" s="53"/>
      <c r="I535" s="65"/>
    </row>
    <row r="536" spans="1:9" ht="13.9" customHeight="1">
      <c r="A536" s="173">
        <f>+'Fuel Oil No. 4'!A256</f>
        <v>43613</v>
      </c>
      <c r="B536" s="173">
        <f>+'Fuel Oil No. 4'!B256</f>
        <v>43615</v>
      </c>
      <c r="C536" s="96"/>
      <c r="D536" s="96" t="s">
        <v>178</v>
      </c>
      <c r="E536" s="99">
        <v>1055811.1949754446</v>
      </c>
      <c r="F536" s="97">
        <f t="shared" si="173"/>
        <v>200604.12704533446</v>
      </c>
      <c r="G536" s="98">
        <f t="shared" si="172"/>
        <v>1256415.3220207791</v>
      </c>
      <c r="H536" s="53"/>
      <c r="I536" s="65"/>
    </row>
    <row r="537" spans="1:9" ht="13.9" customHeight="1">
      <c r="A537" s="173">
        <f>+'Fuel Oil No. 4'!A257</f>
        <v>43616</v>
      </c>
      <c r="B537" s="173">
        <f>+'Fuel Oil No. 4'!B257</f>
        <v>43620</v>
      </c>
      <c r="C537" s="96"/>
      <c r="D537" s="96" t="s">
        <v>178</v>
      </c>
      <c r="E537" s="99">
        <v>1073570.0747222034</v>
      </c>
      <c r="F537" s="97">
        <f t="shared" si="173"/>
        <v>203978.31419721866</v>
      </c>
      <c r="G537" s="98">
        <f t="shared" si="172"/>
        <v>1277548.3889194222</v>
      </c>
      <c r="H537" s="53"/>
      <c r="I537" s="65"/>
    </row>
    <row r="538" spans="1:9" ht="13.9" customHeight="1">
      <c r="A538" s="173">
        <f>+'Fuel Oil No. 4'!A258</f>
        <v>43621</v>
      </c>
      <c r="B538" s="173">
        <f>+'Fuel Oil No. 4'!B258</f>
        <v>43622</v>
      </c>
      <c r="C538" s="96"/>
      <c r="D538" s="96" t="s">
        <v>178</v>
      </c>
      <c r="E538" s="99">
        <v>956249.27971910802</v>
      </c>
      <c r="F538" s="97">
        <f t="shared" si="173"/>
        <v>181687.36314663052</v>
      </c>
      <c r="G538" s="98">
        <f t="shared" ref="G538:G543" si="174">+E538+F538</f>
        <v>1137936.6428657386</v>
      </c>
      <c r="H538" s="53"/>
      <c r="I538" s="65"/>
    </row>
    <row r="539" spans="1:9" ht="13.9" customHeight="1">
      <c r="A539" s="173">
        <f>+'Fuel Oil No. 4'!A259</f>
        <v>43623</v>
      </c>
      <c r="B539" s="173">
        <f>+'Fuel Oil No. 4'!B259</f>
        <v>43626</v>
      </c>
      <c r="C539" s="96"/>
      <c r="D539" s="96" t="s">
        <v>178</v>
      </c>
      <c r="E539" s="99">
        <v>924566.20352332585</v>
      </c>
      <c r="F539" s="97">
        <f t="shared" si="173"/>
        <v>175667.57866943191</v>
      </c>
      <c r="G539" s="98">
        <f t="shared" si="174"/>
        <v>1100233.7821927578</v>
      </c>
      <c r="H539" s="53"/>
      <c r="I539" s="65"/>
    </row>
    <row r="540" spans="1:9" ht="13.9" customHeight="1">
      <c r="A540" s="173">
        <f>+'Fuel Oil No. 4'!A260</f>
        <v>43627</v>
      </c>
      <c r="B540" s="173">
        <f>+'Fuel Oil No. 4'!B260</f>
        <v>43629</v>
      </c>
      <c r="C540" s="96"/>
      <c r="D540" s="96" t="s">
        <v>178</v>
      </c>
      <c r="E540" s="99">
        <v>977504.90143090265</v>
      </c>
      <c r="F540" s="97">
        <f t="shared" si="173"/>
        <v>185725.93127187149</v>
      </c>
      <c r="G540" s="98">
        <f t="shared" si="174"/>
        <v>1163230.8327027741</v>
      </c>
      <c r="H540" s="53"/>
      <c r="I540" s="65"/>
    </row>
    <row r="541" spans="1:9" ht="13.9" customHeight="1">
      <c r="A541" s="173">
        <f>+'Fuel Oil No. 4'!A261</f>
        <v>43630</v>
      </c>
      <c r="B541" s="173">
        <f>+'Fuel Oil No. 4'!B261</f>
        <v>43633</v>
      </c>
      <c r="C541" s="96"/>
      <c r="D541" s="96" t="s">
        <v>178</v>
      </c>
      <c r="E541" s="99">
        <v>876972.83611879661</v>
      </c>
      <c r="F541" s="97">
        <f t="shared" ref="F541:F548" si="175">E541*19%</f>
        <v>166624.83886257137</v>
      </c>
      <c r="G541" s="98">
        <f t="shared" si="174"/>
        <v>1043597.674981368</v>
      </c>
      <c r="H541" s="53"/>
      <c r="I541" s="65"/>
    </row>
    <row r="542" spans="1:9" ht="13.9" customHeight="1">
      <c r="A542" s="173">
        <f>+'Fuel Oil No. 4'!A262</f>
        <v>43634</v>
      </c>
      <c r="B542" s="173">
        <f>+'Fuel Oil No. 4'!B262</f>
        <v>43636</v>
      </c>
      <c r="C542" s="96"/>
      <c r="D542" s="96" t="s">
        <v>178</v>
      </c>
      <c r="E542" s="99">
        <v>909444.00218130741</v>
      </c>
      <c r="F542" s="97">
        <f t="shared" si="175"/>
        <v>172794.3604144484</v>
      </c>
      <c r="G542" s="98">
        <f t="shared" si="174"/>
        <v>1082238.3625957558</v>
      </c>
      <c r="H542" s="53"/>
      <c r="I542" s="65"/>
    </row>
    <row r="543" spans="1:9" ht="13.9" customHeight="1">
      <c r="A543" s="173">
        <f>+'Fuel Oil No. 4'!A263</f>
        <v>43637</v>
      </c>
      <c r="B543" s="173">
        <f>+'Fuel Oil No. 4'!B263</f>
        <v>43641</v>
      </c>
      <c r="C543" s="96"/>
      <c r="D543" s="96" t="s">
        <v>178</v>
      </c>
      <c r="E543" s="99">
        <v>936179.98790200881</v>
      </c>
      <c r="F543" s="97">
        <f t="shared" si="175"/>
        <v>177874.19770138166</v>
      </c>
      <c r="G543" s="98">
        <f t="shared" si="174"/>
        <v>1114054.1856033904</v>
      </c>
      <c r="H543" s="53"/>
      <c r="I543" s="65"/>
    </row>
    <row r="544" spans="1:9" ht="13.9" customHeight="1">
      <c r="A544" s="173">
        <f>+'Fuel Oil No. 4'!A264</f>
        <v>43642</v>
      </c>
      <c r="B544" s="173">
        <f>+'Fuel Oil No. 4'!B264</f>
        <v>43643</v>
      </c>
      <c r="C544" s="96"/>
      <c r="D544" s="96" t="s">
        <v>178</v>
      </c>
      <c r="E544" s="99">
        <v>996604.94668456307</v>
      </c>
      <c r="F544" s="97">
        <f t="shared" si="175"/>
        <v>189354.939870067</v>
      </c>
      <c r="G544" s="98">
        <f t="shared" ref="G544:G549" si="176">+E544+F544</f>
        <v>1185959.88655463</v>
      </c>
      <c r="H544" s="53"/>
      <c r="I544" s="65"/>
    </row>
    <row r="545" spans="1:9" ht="13.9" customHeight="1">
      <c r="A545" s="173">
        <f>+'Fuel Oil No. 4'!A265</f>
        <v>43644</v>
      </c>
      <c r="B545" s="173">
        <f>+'Fuel Oil No. 4'!B265</f>
        <v>43676</v>
      </c>
      <c r="C545" s="96"/>
      <c r="D545" s="96" t="s">
        <v>178</v>
      </c>
      <c r="E545" s="99">
        <v>1035305.1921428572</v>
      </c>
      <c r="F545" s="97">
        <f t="shared" si="175"/>
        <v>196707.98650714286</v>
      </c>
      <c r="G545" s="98">
        <f t="shared" si="176"/>
        <v>1232013.1786500001</v>
      </c>
      <c r="H545" s="53"/>
      <c r="I545" s="65"/>
    </row>
    <row r="546" spans="1:9" ht="13.9" customHeight="1">
      <c r="A546" s="173">
        <f>+'Fuel Oil No. 4'!A266</f>
        <v>43647</v>
      </c>
      <c r="B546" s="173">
        <f>+'Fuel Oil No. 4'!B266</f>
        <v>43648</v>
      </c>
      <c r="C546" s="96"/>
      <c r="D546" s="96" t="s">
        <v>212</v>
      </c>
      <c r="E546" s="99">
        <v>1025463.8880350355</v>
      </c>
      <c r="F546" s="97">
        <f t="shared" si="175"/>
        <v>194838.13872665673</v>
      </c>
      <c r="G546" s="98">
        <f t="shared" si="176"/>
        <v>1220302.0267616923</v>
      </c>
      <c r="H546" s="53"/>
      <c r="I546" s="65"/>
    </row>
    <row r="547" spans="1:9" ht="13.9" customHeight="1">
      <c r="A547" s="173">
        <f>+'Fuel Oil No. 4'!A267</f>
        <v>43649</v>
      </c>
      <c r="B547" s="173">
        <f>+'Fuel Oil No. 4'!B267</f>
        <v>43650</v>
      </c>
      <c r="C547" s="96"/>
      <c r="D547" s="96" t="s">
        <v>212</v>
      </c>
      <c r="E547" s="99">
        <v>1039737.4204421826</v>
      </c>
      <c r="F547" s="97">
        <f t="shared" si="175"/>
        <v>197550.1098840147</v>
      </c>
      <c r="G547" s="98">
        <f t="shared" si="176"/>
        <v>1237287.5303261974</v>
      </c>
      <c r="H547" s="53"/>
      <c r="I547" s="65"/>
    </row>
    <row r="548" spans="1:9" ht="13.9" customHeight="1">
      <c r="A548" s="173">
        <f>+'Fuel Oil No. 4'!A268</f>
        <v>43651</v>
      </c>
      <c r="B548" s="173">
        <f>+'Fuel Oil No. 4'!B268</f>
        <v>43654</v>
      </c>
      <c r="C548" s="96"/>
      <c r="D548" s="96" t="s">
        <v>212</v>
      </c>
      <c r="E548" s="99">
        <v>1086302.0343017238</v>
      </c>
      <c r="F548" s="97">
        <f t="shared" si="175"/>
        <v>206397.38651732754</v>
      </c>
      <c r="G548" s="98">
        <f t="shared" si="176"/>
        <v>1292699.4208190513</v>
      </c>
      <c r="H548" s="53"/>
      <c r="I548" s="65"/>
    </row>
    <row r="549" spans="1:9" ht="13.9" customHeight="1">
      <c r="A549" s="173">
        <f>+'Fuel Oil No. 4'!A269</f>
        <v>43655</v>
      </c>
      <c r="B549" s="173">
        <f>+'Fuel Oil No. 4'!B269</f>
        <v>43657</v>
      </c>
      <c r="C549" s="96"/>
      <c r="D549" s="96" t="s">
        <v>212</v>
      </c>
      <c r="E549" s="99">
        <v>1086302.0343017238</v>
      </c>
      <c r="F549" s="97">
        <f t="shared" ref="F549:F555" si="177">E549*19%</f>
        <v>206397.38651732754</v>
      </c>
      <c r="G549" s="98">
        <f t="shared" si="176"/>
        <v>1292699.4208190513</v>
      </c>
      <c r="H549" s="53"/>
      <c r="I549" s="65"/>
    </row>
    <row r="550" spans="1:9" ht="13.9" customHeight="1">
      <c r="A550" s="173">
        <f>+'Fuel Oil No. 4'!A270</f>
        <v>43658</v>
      </c>
      <c r="B550" s="173">
        <f>+'Fuel Oil No. 4'!B270</f>
        <v>43661</v>
      </c>
      <c r="C550" s="96"/>
      <c r="D550" s="96" t="s">
        <v>212</v>
      </c>
      <c r="E550" s="99">
        <v>1123814.595553169</v>
      </c>
      <c r="F550" s="97">
        <f t="shared" si="177"/>
        <v>213524.77315510213</v>
      </c>
      <c r="G550" s="98">
        <f t="shared" ref="G550:G555" si="178">+E550+F550</f>
        <v>1337339.3687082711</v>
      </c>
      <c r="H550" s="53"/>
      <c r="I550" s="65"/>
    </row>
    <row r="551" spans="1:9" ht="13.9" customHeight="1">
      <c r="A551" s="173">
        <f>+'Fuel Oil No. 4'!A271</f>
        <v>43662</v>
      </c>
      <c r="B551" s="173">
        <f>+'Fuel Oil No. 4'!B271</f>
        <v>43664</v>
      </c>
      <c r="C551" s="96"/>
      <c r="D551" s="96" t="s">
        <v>212</v>
      </c>
      <c r="E551" s="99">
        <v>1023857.3638045419</v>
      </c>
      <c r="F551" s="97">
        <f t="shared" si="177"/>
        <v>194532.89912286296</v>
      </c>
      <c r="G551" s="98">
        <f t="shared" si="178"/>
        <v>1218390.2629274048</v>
      </c>
      <c r="H551" s="53"/>
      <c r="I551" s="65"/>
    </row>
    <row r="552" spans="1:9" ht="13.9" customHeight="1">
      <c r="A552" s="173">
        <f>+'Fuel Oil No. 4'!A272</f>
        <v>43665</v>
      </c>
      <c r="B552" s="173">
        <f>+'Fuel Oil No. 4'!B272</f>
        <v>43668</v>
      </c>
      <c r="C552" s="96"/>
      <c r="D552" s="96" t="s">
        <v>212</v>
      </c>
      <c r="E552" s="99">
        <v>947503.30104025931</v>
      </c>
      <c r="F552" s="97">
        <f t="shared" si="177"/>
        <v>180025.62719764927</v>
      </c>
      <c r="G552" s="98">
        <f t="shared" si="178"/>
        <v>1127528.9282379085</v>
      </c>
      <c r="H552" s="53"/>
      <c r="I552" s="65"/>
    </row>
    <row r="553" spans="1:9" ht="13.9" customHeight="1">
      <c r="A553" s="173">
        <f>+'Fuel Oil No. 4'!A273</f>
        <v>43669</v>
      </c>
      <c r="B553" s="173">
        <f>+'Fuel Oil No. 4'!B273</f>
        <v>43671</v>
      </c>
      <c r="C553" s="96"/>
      <c r="D553" s="96" t="s">
        <v>212</v>
      </c>
      <c r="E553" s="99">
        <v>942555.12427467282</v>
      </c>
      <c r="F553" s="97">
        <f t="shared" si="177"/>
        <v>179085.47361218784</v>
      </c>
      <c r="G553" s="98">
        <f t="shared" si="178"/>
        <v>1121640.5978868606</v>
      </c>
      <c r="H553" s="53"/>
      <c r="I553" s="65"/>
    </row>
    <row r="554" spans="1:9" ht="13.9" customHeight="1">
      <c r="A554" s="173">
        <f>+'Fuel Oil No. 4'!A274</f>
        <v>43672</v>
      </c>
      <c r="B554" s="173">
        <f>+'Fuel Oil No. 4'!B274</f>
        <v>43675</v>
      </c>
      <c r="C554" s="96"/>
      <c r="D554" s="96" t="s">
        <v>212</v>
      </c>
      <c r="E554" s="99">
        <v>930057.30507232493</v>
      </c>
      <c r="F554" s="97">
        <f t="shared" si="177"/>
        <v>176710.88796374173</v>
      </c>
      <c r="G554" s="98">
        <f t="shared" si="178"/>
        <v>1106768.1930360666</v>
      </c>
      <c r="H554" s="53"/>
      <c r="I554" s="65"/>
    </row>
    <row r="555" spans="1:9" ht="13.9" customHeight="1">
      <c r="A555" s="173">
        <f>+'Fuel Oil No. 4'!A275</f>
        <v>43676</v>
      </c>
      <c r="B555" s="173">
        <f>+'Fuel Oil No. 4'!B275</f>
        <v>43678</v>
      </c>
      <c r="C555" s="96"/>
      <c r="D555" s="96" t="s">
        <v>212</v>
      </c>
      <c r="E555" s="99">
        <v>984004.63266905223</v>
      </c>
      <c r="F555" s="97">
        <f t="shared" si="177"/>
        <v>186960.88020711992</v>
      </c>
      <c r="G555" s="98">
        <f t="shared" si="178"/>
        <v>1170965.5128761721</v>
      </c>
      <c r="H555" s="53"/>
      <c r="I555" s="65"/>
    </row>
    <row r="556" spans="1:9" ht="13.9" customHeight="1">
      <c r="A556" s="173">
        <f>+'Fuel Oil No. 4'!A276</f>
        <v>43679</v>
      </c>
      <c r="B556" s="173">
        <f>+'Fuel Oil No. 4'!B276</f>
        <v>43682</v>
      </c>
      <c r="C556" s="96"/>
      <c r="D556" s="96" t="s">
        <v>212</v>
      </c>
      <c r="E556" s="99">
        <v>1049358.1662007403</v>
      </c>
      <c r="F556" s="97">
        <f t="shared" ref="F556:F562" si="179">E556*19%</f>
        <v>199378.05157814064</v>
      </c>
      <c r="G556" s="98">
        <f t="shared" ref="G556:G561" si="180">+E556+F556</f>
        <v>1248736.2177788808</v>
      </c>
      <c r="H556" s="53"/>
      <c r="I556" s="65"/>
    </row>
    <row r="557" spans="1:9" ht="13.9" customHeight="1">
      <c r="A557" s="173">
        <f>+'Fuel Oil No. 4'!A277</f>
        <v>43683</v>
      </c>
      <c r="B557" s="173">
        <f>+'Fuel Oil No. 4'!B277</f>
        <v>43685</v>
      </c>
      <c r="C557" s="96"/>
      <c r="D557" s="96" t="s">
        <v>212</v>
      </c>
      <c r="E557" s="99">
        <v>961798.64571611583</v>
      </c>
      <c r="F557" s="97">
        <f t="shared" si="179"/>
        <v>182741.742686062</v>
      </c>
      <c r="G557" s="98">
        <f t="shared" si="180"/>
        <v>1144540.388402178</v>
      </c>
      <c r="H557" s="53"/>
      <c r="I557" s="65"/>
    </row>
    <row r="558" spans="1:9" ht="13.9" customHeight="1">
      <c r="A558" s="173">
        <f>+'Fuel Oil No. 4'!A278</f>
        <v>43686</v>
      </c>
      <c r="B558" s="173">
        <f>+'Fuel Oil No. 4'!B278</f>
        <v>43689</v>
      </c>
      <c r="C558" s="96"/>
      <c r="D558" s="96" t="s">
        <v>212</v>
      </c>
      <c r="E558" s="99">
        <v>729580.68160667841</v>
      </c>
      <c r="F558" s="97">
        <f t="shared" si="179"/>
        <v>138620.32950526889</v>
      </c>
      <c r="G558" s="98">
        <f t="shared" si="180"/>
        <v>868201.01111194724</v>
      </c>
      <c r="H558" s="53"/>
      <c r="I558" s="65"/>
    </row>
    <row r="559" spans="1:9" ht="13.9" customHeight="1">
      <c r="A559" s="173">
        <f>+'Fuel Oil No. 4'!A279</f>
        <v>43690</v>
      </c>
      <c r="B559" s="173">
        <f>+'Fuel Oil No. 4'!B279</f>
        <v>43692</v>
      </c>
      <c r="C559" s="96"/>
      <c r="D559" s="96" t="s">
        <v>212</v>
      </c>
      <c r="E559" s="99">
        <v>739393.26478638942</v>
      </c>
      <c r="F559" s="97">
        <f t="shared" si="179"/>
        <v>140484.720309414</v>
      </c>
      <c r="G559" s="98">
        <f t="shared" si="180"/>
        <v>879877.98509580339</v>
      </c>
      <c r="H559" s="53"/>
      <c r="I559" s="65"/>
    </row>
    <row r="560" spans="1:9" ht="13.9" customHeight="1">
      <c r="A560" s="173">
        <f>+'Fuel Oil No. 4'!A280</f>
        <v>43693</v>
      </c>
      <c r="B560" s="173">
        <f>+'Fuel Oil No. 4'!B280</f>
        <v>43697</v>
      </c>
      <c r="C560" s="96"/>
      <c r="D560" s="96" t="s">
        <v>212</v>
      </c>
      <c r="E560" s="99">
        <v>688171.84086572647</v>
      </c>
      <c r="F560" s="97">
        <f t="shared" si="179"/>
        <v>130752.64976448803</v>
      </c>
      <c r="G560" s="98">
        <f t="shared" si="180"/>
        <v>818924.49063021445</v>
      </c>
      <c r="H560" s="53"/>
      <c r="I560" s="65"/>
    </row>
    <row r="561" spans="1:9" ht="13.9" customHeight="1">
      <c r="A561" s="173">
        <f>+'Fuel Oil No. 4'!A281</f>
        <v>43698</v>
      </c>
      <c r="B561" s="173">
        <f>+'Fuel Oil No. 4'!B281</f>
        <v>43699</v>
      </c>
      <c r="C561" s="96"/>
      <c r="D561" s="96" t="s">
        <v>212</v>
      </c>
      <c r="E561" s="99">
        <v>757660.82553683396</v>
      </c>
      <c r="F561" s="97">
        <f t="shared" si="179"/>
        <v>143955.55685199847</v>
      </c>
      <c r="G561" s="98">
        <f t="shared" si="180"/>
        <v>901616.3823888324</v>
      </c>
      <c r="H561" s="53"/>
      <c r="I561" s="65"/>
    </row>
    <row r="562" spans="1:9" ht="13.9" customHeight="1">
      <c r="A562" s="173">
        <f>+'Fuel Oil No. 4'!A282</f>
        <v>43700</v>
      </c>
      <c r="B562" s="173">
        <f>+'Fuel Oil No. 4'!B282</f>
        <v>43703</v>
      </c>
      <c r="C562" s="96"/>
      <c r="D562" s="96" t="s">
        <v>212</v>
      </c>
      <c r="E562" s="99">
        <v>754857.48398392065</v>
      </c>
      <c r="F562" s="97">
        <f t="shared" si="179"/>
        <v>143422.92195694492</v>
      </c>
      <c r="G562" s="98">
        <f t="shared" ref="G562:G567" si="181">+E562+F562</f>
        <v>898280.40594086563</v>
      </c>
      <c r="H562" s="53"/>
      <c r="I562" s="65"/>
    </row>
    <row r="563" spans="1:9" ht="13.9" customHeight="1">
      <c r="A563" s="173">
        <f>+'Fuel Oil No. 4'!A283</f>
        <v>43704</v>
      </c>
      <c r="B563" s="173">
        <f>+'Fuel Oil No. 4'!B283</f>
        <v>43706</v>
      </c>
      <c r="C563" s="96"/>
      <c r="D563" s="96" t="s">
        <v>212</v>
      </c>
      <c r="E563" s="99">
        <v>743480.27873238584</v>
      </c>
      <c r="F563" s="97">
        <f t="shared" ref="F563:F569" si="182">E563*19%</f>
        <v>141261.25295915332</v>
      </c>
      <c r="G563" s="98">
        <f t="shared" si="181"/>
        <v>884741.5316915391</v>
      </c>
      <c r="H563" s="53"/>
      <c r="I563" s="65"/>
    </row>
    <row r="564" spans="1:9" ht="13.9" customHeight="1">
      <c r="A564" s="173">
        <f>+'Fuel Oil No. 4'!A284</f>
        <v>43707</v>
      </c>
      <c r="B564" s="173">
        <f>+'Fuel Oil No. 4'!B284</f>
        <v>43710</v>
      </c>
      <c r="C564" s="96"/>
      <c r="D564" s="96" t="s">
        <v>212</v>
      </c>
      <c r="E564" s="99">
        <v>802078.54893935693</v>
      </c>
      <c r="F564" s="97">
        <f t="shared" si="182"/>
        <v>152394.92429847782</v>
      </c>
      <c r="G564" s="98">
        <f t="shared" si="181"/>
        <v>954473.47323783475</v>
      </c>
      <c r="H564" s="53"/>
      <c r="I564" s="65"/>
    </row>
    <row r="565" spans="1:9" ht="13.9" customHeight="1">
      <c r="A565" s="173">
        <f>+'Fuel Oil No. 4'!A285</f>
        <v>43711</v>
      </c>
      <c r="B565" s="173">
        <f>+'Fuel Oil No. 4'!B285</f>
        <v>43713</v>
      </c>
      <c r="C565" s="96"/>
      <c r="D565" s="96" t="s">
        <v>212</v>
      </c>
      <c r="E565" s="99">
        <v>753256.44863916596</v>
      </c>
      <c r="F565" s="97">
        <f t="shared" si="182"/>
        <v>143118.72524144154</v>
      </c>
      <c r="G565" s="98">
        <f t="shared" si="181"/>
        <v>896375.17388060747</v>
      </c>
      <c r="H565" s="53"/>
      <c r="I565" s="65"/>
    </row>
    <row r="566" spans="1:9" ht="13.9" customHeight="1">
      <c r="A566" s="173">
        <f>+'Fuel Oil No. 4'!A286</f>
        <v>43714</v>
      </c>
      <c r="B566" s="173">
        <f>+'Fuel Oil No. 4'!B286</f>
        <v>43717</v>
      </c>
      <c r="C566" s="96"/>
      <c r="D566" s="96" t="s">
        <v>212</v>
      </c>
      <c r="E566" s="99">
        <v>802078.54893935693</v>
      </c>
      <c r="F566" s="97">
        <f t="shared" si="182"/>
        <v>152394.92429847782</v>
      </c>
      <c r="G566" s="98">
        <f t="shared" si="181"/>
        <v>954473.47323783475</v>
      </c>
      <c r="H566" s="53"/>
      <c r="I566" s="65"/>
    </row>
    <row r="567" spans="1:9" ht="13.9" customHeight="1">
      <c r="A567" s="173">
        <f>+'Fuel Oil No. 4'!A287</f>
        <v>43718</v>
      </c>
      <c r="B567" s="173">
        <f>+'Fuel Oil No. 4'!B287</f>
        <v>43720</v>
      </c>
      <c r="C567" s="96"/>
      <c r="D567" s="96" t="s">
        <v>212</v>
      </c>
      <c r="E567" s="96">
        <v>887901.94561040238</v>
      </c>
      <c r="F567" s="97">
        <f t="shared" si="182"/>
        <v>168701.36966597647</v>
      </c>
      <c r="G567" s="98">
        <f t="shared" si="181"/>
        <v>1056603.3152763788</v>
      </c>
      <c r="H567" s="53"/>
      <c r="I567" s="65"/>
    </row>
    <row r="568" spans="1:9" ht="13.9" customHeight="1">
      <c r="A568" s="173">
        <f>+'Fuel Oil No. 4'!A288</f>
        <v>43721</v>
      </c>
      <c r="B568" s="173">
        <f>+'Fuel Oil No. 4'!B288</f>
        <v>43724</v>
      </c>
      <c r="C568" s="96"/>
      <c r="D568" s="96" t="s">
        <v>212</v>
      </c>
      <c r="E568" s="96">
        <v>690054.46444771101</v>
      </c>
      <c r="F568" s="97">
        <f t="shared" si="182"/>
        <v>131110.34824506511</v>
      </c>
      <c r="G568" s="98">
        <f t="shared" ref="G568:G573" si="183">+E568+F568</f>
        <v>821164.81269277609</v>
      </c>
      <c r="H568" s="53"/>
      <c r="I568" s="65"/>
    </row>
    <row r="569" spans="1:9" ht="13.9" customHeight="1">
      <c r="A569" s="173">
        <f>+'Fuel Oil No. 4'!A289</f>
        <v>43725</v>
      </c>
      <c r="B569" s="173">
        <f>+'Fuel Oil No. 4'!B289</f>
        <v>43727</v>
      </c>
      <c r="C569" s="96"/>
      <c r="D569" s="96" t="s">
        <v>212</v>
      </c>
      <c r="E569" s="96">
        <v>885816.73533350567</v>
      </c>
      <c r="F569" s="97">
        <f t="shared" si="182"/>
        <v>168305.17971336609</v>
      </c>
      <c r="G569" s="98">
        <f t="shared" si="183"/>
        <v>1054121.9150468716</v>
      </c>
      <c r="H569" s="53"/>
      <c r="I569" s="65"/>
    </row>
    <row r="570" spans="1:9" ht="13.9" customHeight="1">
      <c r="A570" s="173">
        <f>+'Fuel Oil No. 4'!A290</f>
        <v>43728</v>
      </c>
      <c r="B570" s="173">
        <f>+'Fuel Oil No. 4'!B290</f>
        <v>43731</v>
      </c>
      <c r="C570" s="96"/>
      <c r="D570" s="96" t="s">
        <v>212</v>
      </c>
      <c r="E570" s="96">
        <v>928082.97115193564</v>
      </c>
      <c r="F570" s="97">
        <f t="shared" ref="F570:F576" si="184">E570*19%</f>
        <v>176335.76451886777</v>
      </c>
      <c r="G570" s="98">
        <f t="shared" si="183"/>
        <v>1104418.7356708033</v>
      </c>
      <c r="H570" s="53"/>
      <c r="I570" s="65"/>
    </row>
    <row r="571" spans="1:9" ht="13.9" customHeight="1">
      <c r="A571" s="173">
        <f>+'Fuel Oil No. 4'!A291</f>
        <v>43732</v>
      </c>
      <c r="B571" s="173">
        <f>+'Fuel Oil No. 4'!B291</f>
        <v>43734</v>
      </c>
      <c r="C571" s="96"/>
      <c r="D571" s="96" t="s">
        <v>212</v>
      </c>
      <c r="E571" s="96">
        <v>944935.12254619983</v>
      </c>
      <c r="F571" s="97">
        <f t="shared" si="184"/>
        <v>179537.67328377796</v>
      </c>
      <c r="G571" s="98">
        <f t="shared" si="183"/>
        <v>1124472.7958299778</v>
      </c>
      <c r="H571" s="53"/>
      <c r="I571" s="65"/>
    </row>
    <row r="572" spans="1:9" ht="13.9" customHeight="1">
      <c r="A572" s="173">
        <f>+'Fuel Oil No. 4'!A292</f>
        <v>43735</v>
      </c>
      <c r="B572" s="173">
        <f>+'Fuel Oil No. 4'!B292</f>
        <v>43738</v>
      </c>
      <c r="C572" s="96"/>
      <c r="D572" s="96" t="s">
        <v>212</v>
      </c>
      <c r="E572" s="96">
        <v>921635.32133704063</v>
      </c>
      <c r="F572" s="97">
        <f t="shared" si="184"/>
        <v>175110.71105403773</v>
      </c>
      <c r="G572" s="98">
        <f t="shared" si="183"/>
        <v>1096746.0323910783</v>
      </c>
      <c r="H572" s="53"/>
      <c r="I572" s="65"/>
    </row>
    <row r="573" spans="1:9" ht="13.9" customHeight="1">
      <c r="A573" s="173">
        <f>+'Fuel Oil No. 4'!A293</f>
        <v>43739</v>
      </c>
      <c r="B573" s="173">
        <f>+'Fuel Oil No. 4'!B293</f>
        <v>43741</v>
      </c>
      <c r="C573" s="96"/>
      <c r="D573" s="96" t="s">
        <v>212</v>
      </c>
      <c r="E573" s="96">
        <v>851887.39625798922</v>
      </c>
      <c r="F573" s="97">
        <f t="shared" si="184"/>
        <v>161858.60528901796</v>
      </c>
      <c r="G573" s="98">
        <f t="shared" si="183"/>
        <v>1013746.0015470071</v>
      </c>
      <c r="H573" s="53"/>
      <c r="I573" s="65"/>
    </row>
    <row r="574" spans="1:9" ht="13.9" customHeight="1">
      <c r="A574" s="173">
        <f>+'Fuel Oil No. 4'!A294</f>
        <v>43742</v>
      </c>
      <c r="B574" s="173">
        <f>+'Fuel Oil No. 4'!B294</f>
        <v>43745</v>
      </c>
      <c r="C574" s="96"/>
      <c r="D574" s="96" t="s">
        <v>212</v>
      </c>
      <c r="E574" s="96">
        <v>865884.116030226</v>
      </c>
      <c r="F574" s="97">
        <f t="shared" si="184"/>
        <v>164517.98204574295</v>
      </c>
      <c r="G574" s="98">
        <f t="shared" ref="G574:G579" si="185">+E574+F574</f>
        <v>1030402.0980759689</v>
      </c>
      <c r="H574" s="53"/>
      <c r="I574" s="65"/>
    </row>
    <row r="575" spans="1:9" ht="13.9" customHeight="1">
      <c r="A575" s="173">
        <f>+'Fuel Oil No. 4'!A295</f>
        <v>43746</v>
      </c>
      <c r="B575" s="173">
        <f>+'Fuel Oil No. 4'!B295</f>
        <v>43748</v>
      </c>
      <c r="C575" s="96"/>
      <c r="D575" s="96" t="s">
        <v>212</v>
      </c>
      <c r="E575" s="96">
        <v>956588.35798234888</v>
      </c>
      <c r="F575" s="97">
        <f t="shared" si="184"/>
        <v>181751.78801664629</v>
      </c>
      <c r="G575" s="98">
        <f t="shared" si="185"/>
        <v>1138340.1459989953</v>
      </c>
      <c r="H575" s="53"/>
      <c r="I575" s="65"/>
    </row>
    <row r="576" spans="1:9" ht="13.9" customHeight="1">
      <c r="A576" s="173">
        <f>+'Fuel Oil No. 4'!A296</f>
        <v>43749</v>
      </c>
      <c r="B576" s="173">
        <f>+'Fuel Oil No. 4'!B296</f>
        <v>43753</v>
      </c>
      <c r="C576" s="96"/>
      <c r="D576" s="96" t="s">
        <v>212</v>
      </c>
      <c r="E576" s="96">
        <v>893807.32772721653</v>
      </c>
      <c r="F576" s="97">
        <f t="shared" si="184"/>
        <v>169823.39226817116</v>
      </c>
      <c r="G576" s="98">
        <f t="shared" si="185"/>
        <v>1063630.7199953876</v>
      </c>
      <c r="H576" s="53"/>
      <c r="I576" s="65"/>
    </row>
    <row r="577" spans="1:9" ht="13.9" customHeight="1">
      <c r="A577" s="173">
        <f>+'Fuel Oil No. 4'!A297</f>
        <v>43754</v>
      </c>
      <c r="B577" s="173">
        <f>+'Fuel Oil No. 4'!B297</f>
        <v>43755</v>
      </c>
      <c r="C577" s="96"/>
      <c r="D577" s="96" t="s">
        <v>212</v>
      </c>
      <c r="E577" s="96">
        <v>702705.91131216334</v>
      </c>
      <c r="F577" s="97">
        <f t="shared" ref="F577:F583" si="186">E577*19%</f>
        <v>133514.12314931102</v>
      </c>
      <c r="G577" s="98">
        <f t="shared" si="185"/>
        <v>836220.0344614744</v>
      </c>
      <c r="H577" s="53"/>
      <c r="I577" s="65"/>
    </row>
    <row r="578" spans="1:9">
      <c r="A578" s="173">
        <f>+'Fuel Oil No. 4'!A298</f>
        <v>43756</v>
      </c>
      <c r="B578" s="173">
        <f>+'Fuel Oil No. 4'!B298</f>
        <v>43759</v>
      </c>
      <c r="C578" s="96"/>
      <c r="D578" s="96" t="s">
        <v>212</v>
      </c>
      <c r="E578" s="96">
        <v>662867.94792247366</v>
      </c>
      <c r="F578" s="97">
        <f t="shared" si="186"/>
        <v>125944.91010527</v>
      </c>
      <c r="G578" s="98">
        <f t="shared" si="185"/>
        <v>788812.85802774364</v>
      </c>
      <c r="H578" s="53"/>
      <c r="I578" s="65"/>
    </row>
    <row r="579" spans="1:9">
      <c r="A579" s="173">
        <f>+'Fuel Oil No. 4'!A299</f>
        <v>43760</v>
      </c>
      <c r="B579" s="173">
        <f>+'Fuel Oil No. 4'!B299</f>
        <v>43762</v>
      </c>
      <c r="C579" s="96"/>
      <c r="D579" s="96" t="s">
        <v>212</v>
      </c>
      <c r="E579" s="96">
        <v>633031.6421639364</v>
      </c>
      <c r="F579" s="97">
        <f t="shared" si="186"/>
        <v>120276.01201114792</v>
      </c>
      <c r="G579" s="98">
        <f t="shared" si="185"/>
        <v>753307.65417508432</v>
      </c>
      <c r="H579" s="53"/>
      <c r="I579" s="65"/>
    </row>
    <row r="580" spans="1:9">
      <c r="A580" s="173">
        <f>+'Fuel Oil No. 4'!A300</f>
        <v>43763</v>
      </c>
      <c r="B580" s="173">
        <f>+'Fuel Oil No. 4'!B300</f>
        <v>43766</v>
      </c>
      <c r="C580" s="96"/>
      <c r="D580" s="96" t="s">
        <v>212</v>
      </c>
      <c r="E580" s="99">
        <v>612859.15954197443</v>
      </c>
      <c r="F580" s="97">
        <f t="shared" si="186"/>
        <v>116443.24031297515</v>
      </c>
      <c r="G580" s="98">
        <f t="shared" ref="G580:G585" si="187">+E580+F580</f>
        <v>729302.39985494956</v>
      </c>
      <c r="H580" s="53"/>
      <c r="I580" s="65"/>
    </row>
    <row r="581" spans="1:9">
      <c r="A581" s="173">
        <f>+'Fuel Oil No. 4'!A301</f>
        <v>43767</v>
      </c>
      <c r="B581" s="173">
        <f>+'Fuel Oil No. 4'!B301</f>
        <v>43769</v>
      </c>
      <c r="C581" s="96"/>
      <c r="D581" s="96" t="s">
        <v>212</v>
      </c>
      <c r="E581" s="96">
        <v>628683.59612952836</v>
      </c>
      <c r="F581" s="97">
        <f t="shared" si="186"/>
        <v>119449.88326461038</v>
      </c>
      <c r="G581" s="98">
        <f t="shared" si="187"/>
        <v>748133.47939413879</v>
      </c>
      <c r="H581" s="53"/>
      <c r="I581" s="65"/>
    </row>
    <row r="582" spans="1:9">
      <c r="A582" s="173">
        <f>+'Fuel Oil No. 4'!A302</f>
        <v>43770</v>
      </c>
      <c r="B582" s="173">
        <f>+'Fuel Oil No. 4'!B302</f>
        <v>43774</v>
      </c>
      <c r="C582" s="96"/>
      <c r="D582" s="96" t="s">
        <v>222</v>
      </c>
      <c r="E582" s="96">
        <v>641198.18768198614</v>
      </c>
      <c r="F582" s="97">
        <f t="shared" si="186"/>
        <v>121827.65565957737</v>
      </c>
      <c r="G582" s="98">
        <f t="shared" si="187"/>
        <v>763025.84334156348</v>
      </c>
      <c r="H582" s="53"/>
      <c r="I582" s="65"/>
    </row>
    <row r="583" spans="1:9">
      <c r="A583" s="173">
        <f>+'Fuel Oil No. 4'!A303</f>
        <v>43775</v>
      </c>
      <c r="B583" s="173">
        <f>+'Fuel Oil No. 4'!B303</f>
        <v>43776</v>
      </c>
      <c r="C583" s="96"/>
      <c r="D583" s="96" t="s">
        <v>222</v>
      </c>
      <c r="E583" s="96">
        <v>728353.09552253957</v>
      </c>
      <c r="F583" s="97">
        <f t="shared" si="186"/>
        <v>138387.08814928253</v>
      </c>
      <c r="G583" s="98">
        <f t="shared" si="187"/>
        <v>866740.18367182207</v>
      </c>
      <c r="H583" s="53"/>
      <c r="I583" s="65"/>
    </row>
    <row r="584" spans="1:9">
      <c r="A584" s="173">
        <f>+'Fuel Oil No. 4'!A304</f>
        <v>43777</v>
      </c>
      <c r="B584" s="173">
        <f>+'Fuel Oil No. 4'!B304</f>
        <v>43781</v>
      </c>
      <c r="C584" s="96"/>
      <c r="D584" s="96" t="s">
        <v>222</v>
      </c>
      <c r="E584" s="96">
        <v>701290.64461266669</v>
      </c>
      <c r="F584" s="97">
        <f t="shared" ref="F584:F590" si="188">E584*19%</f>
        <v>133245.22247640666</v>
      </c>
      <c r="G584" s="98">
        <f t="shared" si="187"/>
        <v>834535.86708907341</v>
      </c>
      <c r="H584" s="53"/>
      <c r="I584" s="65"/>
    </row>
    <row r="585" spans="1:9">
      <c r="A585" s="173">
        <f>+'Fuel Oil No. 4'!A305</f>
        <v>43782</v>
      </c>
      <c r="B585" s="173">
        <f>+'Fuel Oil No. 4'!B305</f>
        <v>43783</v>
      </c>
      <c r="C585" s="96"/>
      <c r="D585" s="96" t="s">
        <v>222</v>
      </c>
      <c r="E585" s="96">
        <v>554196.69073948532</v>
      </c>
      <c r="F585" s="97">
        <f t="shared" si="188"/>
        <v>105297.37124050221</v>
      </c>
      <c r="G585" s="98">
        <f t="shared" si="187"/>
        <v>659494.06197998754</v>
      </c>
      <c r="H585" s="53"/>
      <c r="I585" s="65"/>
    </row>
    <row r="586" spans="1:9">
      <c r="A586" s="173">
        <f>+'Fuel Oil No. 4'!A306</f>
        <v>43784</v>
      </c>
      <c r="B586" s="173">
        <f>+'Fuel Oil No. 4'!B306</f>
        <v>43787</v>
      </c>
      <c r="C586" s="96"/>
      <c r="D586" s="96" t="s">
        <v>222</v>
      </c>
      <c r="E586" s="96">
        <v>539418.02336622134</v>
      </c>
      <c r="F586" s="97">
        <f t="shared" si="188"/>
        <v>102489.42443958206</v>
      </c>
      <c r="G586" s="98">
        <f t="shared" ref="G586:G591" si="189">+E586+F586</f>
        <v>641907.44780580339</v>
      </c>
      <c r="H586" s="53"/>
      <c r="I586" s="65"/>
    </row>
    <row r="587" spans="1:9">
      <c r="A587" s="173">
        <f>+'Fuel Oil No. 4'!A307</f>
        <v>43788</v>
      </c>
      <c r="B587" s="173">
        <f>+'Fuel Oil No. 4'!B307</f>
        <v>43790</v>
      </c>
      <c r="C587" s="96"/>
      <c r="D587" s="96" t="s">
        <v>222</v>
      </c>
      <c r="E587" s="96">
        <v>591482.1901025445</v>
      </c>
      <c r="F587" s="97">
        <f t="shared" si="188"/>
        <v>112381.61611948346</v>
      </c>
      <c r="G587" s="98">
        <f t="shared" si="189"/>
        <v>703863.80622202798</v>
      </c>
      <c r="H587" s="53"/>
      <c r="I587" s="65"/>
    </row>
    <row r="588" spans="1:9">
      <c r="A588" s="173">
        <f>+'Fuel Oil No. 4'!A308</f>
        <v>43791</v>
      </c>
      <c r="B588" s="173">
        <f>+'Fuel Oil No. 4'!B308</f>
        <v>43794</v>
      </c>
      <c r="C588" s="96"/>
      <c r="D588" s="96" t="s">
        <v>222</v>
      </c>
      <c r="E588" s="96">
        <v>569278.67030740809</v>
      </c>
      <c r="F588" s="97">
        <f t="shared" si="188"/>
        <v>108162.94735840753</v>
      </c>
      <c r="G588" s="98">
        <f t="shared" si="189"/>
        <v>677441.61766581563</v>
      </c>
      <c r="H588" s="53"/>
      <c r="I588" s="65"/>
    </row>
    <row r="589" spans="1:9">
      <c r="A589" s="173">
        <f>+'Fuel Oil No. 4'!A309</f>
        <v>43795</v>
      </c>
      <c r="B589" s="173">
        <f>+'Fuel Oil No. 4'!B309</f>
        <v>43797</v>
      </c>
      <c r="C589" s="96"/>
      <c r="D589" s="96" t="s">
        <v>222</v>
      </c>
      <c r="E589" s="96">
        <v>638508.05316231074</v>
      </c>
      <c r="F589" s="97">
        <f t="shared" si="188"/>
        <v>121316.53010083904</v>
      </c>
      <c r="G589" s="98">
        <f t="shared" si="189"/>
        <v>759824.58326314972</v>
      </c>
      <c r="H589" s="53"/>
      <c r="I589" s="65"/>
    </row>
    <row r="590" spans="1:9">
      <c r="A590" s="173">
        <f>+'Fuel Oil No. 4'!A310</f>
        <v>43798</v>
      </c>
      <c r="B590" s="173">
        <f>+'Fuel Oil No. 4'!B310</f>
        <v>43801</v>
      </c>
      <c r="C590" s="96"/>
      <c r="D590" s="96" t="s">
        <v>222</v>
      </c>
      <c r="E590" s="96">
        <v>674618.67098394036</v>
      </c>
      <c r="F590" s="97">
        <f t="shared" si="188"/>
        <v>128177.54748694866</v>
      </c>
      <c r="G590" s="98">
        <f t="shared" si="189"/>
        <v>802796.21847088903</v>
      </c>
      <c r="H590" s="53"/>
      <c r="I590" s="65"/>
    </row>
    <row r="591" spans="1:9">
      <c r="A591" s="173">
        <f>+'Fuel Oil No. 4'!A311</f>
        <v>43802</v>
      </c>
      <c r="B591" s="173">
        <f>+'Fuel Oil No. 4'!B311</f>
        <v>43804</v>
      </c>
      <c r="C591" s="96"/>
      <c r="D591" s="96" t="s">
        <v>222</v>
      </c>
      <c r="E591" s="96">
        <v>674618.67098394036</v>
      </c>
      <c r="F591" s="97">
        <f t="shared" ref="F591:F597" si="190">E591*19%</f>
        <v>128177.54748694866</v>
      </c>
      <c r="G591" s="98">
        <f t="shared" si="189"/>
        <v>802796.21847088903</v>
      </c>
      <c r="H591" s="53"/>
      <c r="I591" s="65"/>
    </row>
    <row r="592" spans="1:9">
      <c r="A592" s="173">
        <f>+'Fuel Oil No. 4'!A312</f>
        <v>43805</v>
      </c>
      <c r="B592" s="173">
        <f>+'Fuel Oil No. 4'!B312</f>
        <v>43808</v>
      </c>
      <c r="C592" s="96"/>
      <c r="D592" s="96" t="s">
        <v>222</v>
      </c>
      <c r="E592" s="96">
        <v>618490.8020094136</v>
      </c>
      <c r="F592" s="97">
        <f t="shared" si="190"/>
        <v>117513.25238178858</v>
      </c>
      <c r="G592" s="98">
        <f t="shared" ref="G592:G597" si="191">+E592+F592</f>
        <v>736004.05439120217</v>
      </c>
      <c r="H592" s="53"/>
      <c r="I592" s="65"/>
    </row>
    <row r="593" spans="1:9">
      <c r="A593" s="173">
        <f>+'Fuel Oil No. 4'!A313</f>
        <v>43809</v>
      </c>
      <c r="B593" s="173">
        <f>+'Fuel Oil No. 4'!B313</f>
        <v>43811</v>
      </c>
      <c r="C593" s="96"/>
      <c r="D593" s="96" t="s">
        <v>222</v>
      </c>
      <c r="E593" s="96">
        <v>657262.4307725738</v>
      </c>
      <c r="F593" s="97">
        <f t="shared" si="190"/>
        <v>124879.86184678902</v>
      </c>
      <c r="G593" s="98">
        <f t="shared" si="191"/>
        <v>782142.29261936282</v>
      </c>
      <c r="H593" s="53"/>
      <c r="I593" s="65"/>
    </row>
    <row r="594" spans="1:9">
      <c r="A594" s="173">
        <f>+'Fuel Oil No. 4'!A314</f>
        <v>43812</v>
      </c>
      <c r="B594" s="173">
        <f>+'Fuel Oil No. 4'!B314</f>
        <v>43815</v>
      </c>
      <c r="C594" s="96"/>
      <c r="D594" s="96" t="s">
        <v>222</v>
      </c>
      <c r="E594" s="96">
        <v>697752.12338368059</v>
      </c>
      <c r="F594" s="97">
        <f t="shared" si="190"/>
        <v>132572.90344289932</v>
      </c>
      <c r="G594" s="98">
        <f t="shared" si="191"/>
        <v>830325.02682657994</v>
      </c>
      <c r="H594" s="53"/>
      <c r="I594" s="65"/>
    </row>
    <row r="595" spans="1:9">
      <c r="A595" s="173">
        <f>+'Fuel Oil No. 4'!A315</f>
        <v>43816</v>
      </c>
      <c r="B595" s="173">
        <f>+'Fuel Oil No. 4'!B315</f>
        <v>43818</v>
      </c>
      <c r="C595" s="96"/>
      <c r="D595" s="96" t="s">
        <v>222</v>
      </c>
      <c r="E595" s="96">
        <v>720565.44368642394</v>
      </c>
      <c r="F595" s="97">
        <f t="shared" si="190"/>
        <v>136907.43430042054</v>
      </c>
      <c r="G595" s="98">
        <f t="shared" si="191"/>
        <v>857472.87798684451</v>
      </c>
      <c r="H595" s="53"/>
      <c r="I595" s="65"/>
    </row>
    <row r="596" spans="1:9">
      <c r="A596" s="173">
        <f>+'Fuel Oil No. 4'!A316</f>
        <v>43819</v>
      </c>
      <c r="B596" s="173">
        <f>+'Fuel Oil No. 4'!B316</f>
        <v>43822</v>
      </c>
      <c r="C596" s="96"/>
      <c r="D596" s="96" t="s">
        <v>222</v>
      </c>
      <c r="E596" s="96">
        <v>753813.82312425622</v>
      </c>
      <c r="F596" s="97">
        <f t="shared" si="190"/>
        <v>143224.62639360869</v>
      </c>
      <c r="G596" s="98">
        <f t="shared" si="191"/>
        <v>897038.44951786497</v>
      </c>
      <c r="H596" s="53"/>
      <c r="I596" s="65"/>
    </row>
    <row r="597" spans="1:9">
      <c r="A597" s="173">
        <f>+'Fuel Oil No. 4'!A317</f>
        <v>43823</v>
      </c>
      <c r="B597" s="173">
        <f>+'Fuel Oil No. 4'!B317</f>
        <v>43825</v>
      </c>
      <c r="C597" s="96"/>
      <c r="D597" s="96" t="s">
        <v>222</v>
      </c>
      <c r="E597" s="96">
        <v>796498.53089973505</v>
      </c>
      <c r="F597" s="97">
        <f t="shared" si="190"/>
        <v>151334.72087094965</v>
      </c>
      <c r="G597" s="98">
        <f t="shared" si="191"/>
        <v>947833.25177068473</v>
      </c>
      <c r="H597" s="53"/>
      <c r="I597" s="65"/>
    </row>
    <row r="598" spans="1:9">
      <c r="A598" s="173">
        <f>+'Fuel Oil No. 4'!A318</f>
        <v>43826</v>
      </c>
      <c r="B598" s="173">
        <f>+'Fuel Oil No. 4'!B318</f>
        <v>43829</v>
      </c>
      <c r="C598" s="96"/>
      <c r="D598" s="96" t="s">
        <v>222</v>
      </c>
      <c r="E598" s="96">
        <v>708951.85075177567</v>
      </c>
      <c r="F598" s="97">
        <f t="shared" ref="F598:F604" si="192">E598*19%</f>
        <v>134700.85164283737</v>
      </c>
      <c r="G598" s="98">
        <f t="shared" ref="G598:G603" si="193">+E598+F598</f>
        <v>843652.70239461306</v>
      </c>
      <c r="H598" s="53"/>
      <c r="I598" s="65"/>
    </row>
    <row r="599" spans="1:9">
      <c r="A599" s="173">
        <f>+'Fuel Oil No. 4'!A319</f>
        <v>43830</v>
      </c>
      <c r="B599" s="173">
        <v>43830</v>
      </c>
      <c r="C599" s="96"/>
      <c r="D599" s="96" t="s">
        <v>222</v>
      </c>
      <c r="E599" s="96">
        <v>767827.96121582936</v>
      </c>
      <c r="F599" s="97">
        <f t="shared" si="192"/>
        <v>145887.31263100757</v>
      </c>
      <c r="G599" s="98">
        <f t="shared" si="193"/>
        <v>913715.27384683699</v>
      </c>
      <c r="H599" s="53"/>
      <c r="I599" s="65"/>
    </row>
    <row r="600" spans="1:9">
      <c r="A600" s="173">
        <f t="shared" ref="A600:A606" si="194">+B599+1</f>
        <v>43831</v>
      </c>
      <c r="B600" s="173">
        <f>+A600+1</f>
        <v>43832</v>
      </c>
      <c r="C600" s="96"/>
      <c r="D600" s="141" t="s">
        <v>224</v>
      </c>
      <c r="E600" s="96">
        <v>916570.5644178401</v>
      </c>
      <c r="F600" s="97">
        <f t="shared" si="192"/>
        <v>174148.40723938963</v>
      </c>
      <c r="G600" s="98">
        <f t="shared" si="193"/>
        <v>1090718.9716572298</v>
      </c>
      <c r="H600" s="53"/>
      <c r="I600" s="65"/>
    </row>
    <row r="601" spans="1:9">
      <c r="A601" s="173">
        <f t="shared" si="194"/>
        <v>43833</v>
      </c>
      <c r="B601" s="173">
        <v>43837</v>
      </c>
      <c r="C601" s="96"/>
      <c r="D601" s="141" t="s">
        <v>224</v>
      </c>
      <c r="E601" s="96">
        <v>926916.50882509572</v>
      </c>
      <c r="F601" s="97">
        <f t="shared" si="192"/>
        <v>176114.13667676819</v>
      </c>
      <c r="G601" s="98">
        <f t="shared" si="193"/>
        <v>1103030.6455018639</v>
      </c>
      <c r="H601" s="53"/>
      <c r="I601" s="65"/>
    </row>
    <row r="602" spans="1:9">
      <c r="A602" s="173">
        <f t="shared" si="194"/>
        <v>43838</v>
      </c>
      <c r="B602" s="173">
        <v>43839</v>
      </c>
      <c r="C602" s="96"/>
      <c r="D602" s="141" t="s">
        <v>224</v>
      </c>
      <c r="E602" s="96">
        <v>852744.69499588851</v>
      </c>
      <c r="F602" s="97">
        <f t="shared" si="192"/>
        <v>162021.49204921882</v>
      </c>
      <c r="G602" s="98">
        <f t="shared" si="193"/>
        <v>1014766.1870451074</v>
      </c>
      <c r="H602" s="53"/>
      <c r="I602" s="65"/>
    </row>
    <row r="603" spans="1:9">
      <c r="A603" s="173">
        <f t="shared" si="194"/>
        <v>43840</v>
      </c>
      <c r="B603" s="173">
        <v>43843</v>
      </c>
      <c r="C603" s="96"/>
      <c r="D603" s="141" t="s">
        <v>224</v>
      </c>
      <c r="E603" s="96">
        <v>838606.48820114415</v>
      </c>
      <c r="F603" s="97">
        <f t="shared" si="192"/>
        <v>159335.2327582174</v>
      </c>
      <c r="G603" s="98">
        <f t="shared" si="193"/>
        <v>997941.72095936153</v>
      </c>
      <c r="H603" s="53"/>
      <c r="I603" s="65"/>
    </row>
    <row r="604" spans="1:9">
      <c r="A604" s="173">
        <f t="shared" si="194"/>
        <v>43844</v>
      </c>
      <c r="B604" s="173">
        <v>43846</v>
      </c>
      <c r="C604" s="96"/>
      <c r="D604" s="141" t="s">
        <v>224</v>
      </c>
      <c r="E604" s="96">
        <v>857041.88484886289</v>
      </c>
      <c r="F604" s="97">
        <f t="shared" si="192"/>
        <v>162837.95812128394</v>
      </c>
      <c r="G604" s="98">
        <f t="shared" ref="G604:G609" si="195">+E604+F604</f>
        <v>1019879.8429701468</v>
      </c>
      <c r="H604" s="53"/>
      <c r="I604" s="65"/>
    </row>
    <row r="605" spans="1:9">
      <c r="A605" s="173">
        <f t="shared" si="194"/>
        <v>43847</v>
      </c>
      <c r="B605" s="173">
        <v>43850</v>
      </c>
      <c r="C605" s="96"/>
      <c r="D605" s="141" t="s">
        <v>224</v>
      </c>
      <c r="E605" s="96">
        <v>800839.58552151395</v>
      </c>
      <c r="F605" s="97">
        <f t="shared" ref="F605:F611" si="196">E605*19%</f>
        <v>152159.52124908764</v>
      </c>
      <c r="G605" s="98">
        <f t="shared" si="195"/>
        <v>952999.10677060159</v>
      </c>
      <c r="H605" s="53"/>
      <c r="I605" s="65"/>
    </row>
    <row r="606" spans="1:9">
      <c r="A606" s="173">
        <f t="shared" si="194"/>
        <v>43851</v>
      </c>
      <c r="B606" s="173">
        <v>43853</v>
      </c>
      <c r="C606" s="96"/>
      <c r="D606" s="141" t="s">
        <v>224</v>
      </c>
      <c r="E606" s="96">
        <v>882128.86861317477</v>
      </c>
      <c r="F606" s="97">
        <f t="shared" si="196"/>
        <v>167604.4850365032</v>
      </c>
      <c r="G606" s="98">
        <f t="shared" si="195"/>
        <v>1049733.3536496779</v>
      </c>
      <c r="H606" s="53"/>
      <c r="I606" s="65"/>
    </row>
    <row r="607" spans="1:9">
      <c r="A607" s="173">
        <f t="shared" ref="A607:A613" si="197">+B606+1</f>
        <v>43854</v>
      </c>
      <c r="B607" s="173">
        <v>43857</v>
      </c>
      <c r="C607" s="96"/>
      <c r="D607" s="141" t="s">
        <v>224</v>
      </c>
      <c r="E607" s="96">
        <v>915093.20068427525</v>
      </c>
      <c r="F607" s="97">
        <f t="shared" si="196"/>
        <v>173867.7081300123</v>
      </c>
      <c r="G607" s="98">
        <f t="shared" si="195"/>
        <v>1088960.9088142875</v>
      </c>
      <c r="H607" s="53"/>
      <c r="I607" s="65"/>
    </row>
    <row r="608" spans="1:9">
      <c r="A608" s="173">
        <f t="shared" si="197"/>
        <v>43858</v>
      </c>
      <c r="B608" s="173">
        <f>+A608+2</f>
        <v>43860</v>
      </c>
      <c r="C608" s="96"/>
      <c r="D608" s="141" t="s">
        <v>224</v>
      </c>
      <c r="E608" s="96">
        <v>974684.473189126</v>
      </c>
      <c r="F608" s="97">
        <f t="shared" si="196"/>
        <v>185190.04990593393</v>
      </c>
      <c r="G608" s="98">
        <f t="shared" si="195"/>
        <v>1159874.5230950599</v>
      </c>
      <c r="H608" s="53"/>
      <c r="I608" s="65"/>
    </row>
    <row r="609" spans="1:9">
      <c r="A609" s="173">
        <f t="shared" si="197"/>
        <v>43861</v>
      </c>
      <c r="B609" s="173">
        <f>+A609+3</f>
        <v>43864</v>
      </c>
      <c r="C609" s="96"/>
      <c r="D609" s="141" t="s">
        <v>224</v>
      </c>
      <c r="E609" s="96">
        <v>992048.22727006755</v>
      </c>
      <c r="F609" s="97">
        <f t="shared" si="196"/>
        <v>188489.16318131285</v>
      </c>
      <c r="G609" s="98">
        <f t="shared" si="195"/>
        <v>1180537.3904513805</v>
      </c>
      <c r="H609" s="53"/>
      <c r="I609" s="65"/>
    </row>
    <row r="610" spans="1:9">
      <c r="A610" s="173">
        <f t="shared" si="197"/>
        <v>43865</v>
      </c>
      <c r="B610" s="173">
        <f>+A610+2</f>
        <v>43867</v>
      </c>
      <c r="C610" s="96"/>
      <c r="D610" s="141" t="s">
        <v>224</v>
      </c>
      <c r="E610" s="96">
        <v>922558.89367676782</v>
      </c>
      <c r="F610" s="97">
        <f t="shared" si="196"/>
        <v>175286.1897985859</v>
      </c>
      <c r="G610" s="98">
        <f t="shared" ref="G610:G615" si="198">+E610+F610</f>
        <v>1097845.0834753537</v>
      </c>
      <c r="H610" s="53"/>
      <c r="I610" s="65"/>
    </row>
    <row r="611" spans="1:9">
      <c r="A611" s="173">
        <f t="shared" si="197"/>
        <v>43868</v>
      </c>
      <c r="B611" s="173">
        <f>+A611+3</f>
        <v>43871</v>
      </c>
      <c r="C611" s="96"/>
      <c r="D611" s="141" t="s">
        <v>224</v>
      </c>
      <c r="E611" s="96">
        <v>942459.2880085432</v>
      </c>
      <c r="F611" s="97">
        <f t="shared" si="196"/>
        <v>179067.26472162321</v>
      </c>
      <c r="G611" s="98">
        <f t="shared" si="198"/>
        <v>1121526.5527301664</v>
      </c>
      <c r="H611" s="53"/>
      <c r="I611" s="65"/>
    </row>
    <row r="612" spans="1:9">
      <c r="A612" s="173">
        <f t="shared" si="197"/>
        <v>43872</v>
      </c>
      <c r="B612" s="173">
        <f>+A612+2</f>
        <v>43874</v>
      </c>
      <c r="C612" s="96"/>
      <c r="D612" s="141" t="s">
        <v>224</v>
      </c>
      <c r="E612" s="96">
        <v>925730.34073148796</v>
      </c>
      <c r="F612" s="97">
        <f t="shared" ref="F612:F618" si="199">E612*19%</f>
        <v>175888.76473898272</v>
      </c>
      <c r="G612" s="98">
        <f t="shared" si="198"/>
        <v>1101619.1054704706</v>
      </c>
      <c r="H612" s="53"/>
      <c r="I612" s="65"/>
    </row>
    <row r="613" spans="1:9">
      <c r="A613" s="173">
        <f t="shared" si="197"/>
        <v>43875</v>
      </c>
      <c r="B613" s="173">
        <f>+A613+3</f>
        <v>43878</v>
      </c>
      <c r="C613" s="96"/>
      <c r="D613" s="141" t="s">
        <v>224</v>
      </c>
      <c r="E613" s="96">
        <v>967577.29249962571</v>
      </c>
      <c r="F613" s="97">
        <f t="shared" si="199"/>
        <v>183839.68557492888</v>
      </c>
      <c r="G613" s="98">
        <f t="shared" si="198"/>
        <v>1151416.9780745546</v>
      </c>
      <c r="H613" s="53"/>
      <c r="I613" s="65"/>
    </row>
    <row r="614" spans="1:9">
      <c r="A614" s="173">
        <f t="shared" ref="A614:A620" si="200">+B613+1</f>
        <v>43879</v>
      </c>
      <c r="B614" s="173">
        <f>+A614+2</f>
        <v>43881</v>
      </c>
      <c r="C614" s="96"/>
      <c r="D614" s="141" t="s">
        <v>224</v>
      </c>
      <c r="E614" s="96">
        <v>957455.08070723864</v>
      </c>
      <c r="F614" s="97">
        <f t="shared" si="199"/>
        <v>181916.46533437533</v>
      </c>
      <c r="G614" s="98">
        <f t="shared" si="198"/>
        <v>1139371.5460416139</v>
      </c>
      <c r="H614" s="53"/>
      <c r="I614" s="65"/>
    </row>
    <row r="615" spans="1:9">
      <c r="A615" s="173">
        <f t="shared" si="200"/>
        <v>43882</v>
      </c>
      <c r="B615" s="173">
        <f>+A615+3</f>
        <v>43885</v>
      </c>
      <c r="C615" s="96"/>
      <c r="D615" s="141" t="s">
        <v>224</v>
      </c>
      <c r="E615" s="96">
        <v>938658.72744849918</v>
      </c>
      <c r="F615" s="97">
        <f t="shared" si="199"/>
        <v>178345.15821521485</v>
      </c>
      <c r="G615" s="98">
        <f t="shared" si="198"/>
        <v>1117003.885663714</v>
      </c>
      <c r="H615" s="53"/>
      <c r="I615" s="65"/>
    </row>
    <row r="616" spans="1:9">
      <c r="A616" s="173">
        <f t="shared" si="200"/>
        <v>43886</v>
      </c>
      <c r="B616" s="173">
        <v>43888</v>
      </c>
      <c r="C616" s="96"/>
      <c r="D616" s="141" t="s">
        <v>224</v>
      </c>
      <c r="E616" s="96">
        <v>972114.98175952642</v>
      </c>
      <c r="F616" s="97">
        <f t="shared" si="199"/>
        <v>184701.84653431003</v>
      </c>
      <c r="G616" s="98">
        <f t="shared" ref="G616:G621" si="201">+E616+F616</f>
        <v>1156816.8282938364</v>
      </c>
      <c r="H616" s="53"/>
      <c r="I616" s="65"/>
    </row>
    <row r="617" spans="1:9">
      <c r="A617" s="173">
        <f t="shared" si="200"/>
        <v>43889</v>
      </c>
      <c r="B617" s="173">
        <v>43892</v>
      </c>
      <c r="C617" s="96"/>
      <c r="D617" s="141" t="s">
        <v>224</v>
      </c>
      <c r="E617" s="96">
        <v>917398.52528378798</v>
      </c>
      <c r="F617" s="97">
        <f t="shared" si="199"/>
        <v>174305.71980391972</v>
      </c>
      <c r="G617" s="98">
        <f t="shared" si="201"/>
        <v>1091704.2450877076</v>
      </c>
      <c r="H617" s="53"/>
      <c r="I617" s="65"/>
    </row>
    <row r="618" spans="1:9">
      <c r="A618" s="173">
        <f t="shared" si="200"/>
        <v>43893</v>
      </c>
      <c r="B618" s="173">
        <v>43895</v>
      </c>
      <c r="C618" s="96"/>
      <c r="D618" s="141" t="s">
        <v>224</v>
      </c>
      <c r="E618" s="96">
        <v>905327.71088437701</v>
      </c>
      <c r="F618" s="97">
        <f t="shared" si="199"/>
        <v>172012.26506803164</v>
      </c>
      <c r="G618" s="98">
        <f t="shared" si="201"/>
        <v>1077339.9759524087</v>
      </c>
      <c r="H618" s="53"/>
      <c r="I618" s="65"/>
    </row>
    <row r="619" spans="1:9">
      <c r="A619" s="173">
        <f t="shared" si="200"/>
        <v>43896</v>
      </c>
      <c r="B619" s="173">
        <v>43899</v>
      </c>
      <c r="C619" s="96"/>
      <c r="D619" s="141" t="s">
        <v>224</v>
      </c>
      <c r="E619" s="96">
        <v>886472.10631450871</v>
      </c>
      <c r="F619" s="97">
        <f t="shared" ref="F619:F625" si="202">E619*19%</f>
        <v>168429.70019975665</v>
      </c>
      <c r="G619" s="98">
        <f t="shared" si="201"/>
        <v>1054901.8065142655</v>
      </c>
      <c r="H619" s="53"/>
      <c r="I619" s="65"/>
    </row>
    <row r="620" spans="1:9">
      <c r="A620" s="173">
        <f t="shared" si="200"/>
        <v>43900</v>
      </c>
      <c r="B620" s="173">
        <v>43902</v>
      </c>
      <c r="C620" s="96"/>
      <c r="D620" s="141" t="s">
        <v>224</v>
      </c>
      <c r="E620" s="96">
        <v>788547.86570333107</v>
      </c>
      <c r="F620" s="97">
        <f t="shared" si="202"/>
        <v>149824.09448363291</v>
      </c>
      <c r="G620" s="98">
        <f t="shared" si="201"/>
        <v>938371.96018696402</v>
      </c>
      <c r="H620" s="53"/>
      <c r="I620" s="65"/>
    </row>
    <row r="621" spans="1:9">
      <c r="A621" s="173">
        <f t="shared" ref="A621:A627" si="203">+B620+1</f>
        <v>43903</v>
      </c>
      <c r="B621" s="173">
        <v>43906</v>
      </c>
      <c r="C621" s="96"/>
      <c r="D621" s="141" t="s">
        <v>224</v>
      </c>
      <c r="E621" s="96">
        <v>565679.1401875437</v>
      </c>
      <c r="F621" s="97">
        <f t="shared" si="202"/>
        <v>107479.03663563331</v>
      </c>
      <c r="G621" s="98">
        <f t="shared" si="201"/>
        <v>673158.17682317703</v>
      </c>
      <c r="H621" s="53"/>
      <c r="I621" s="65"/>
    </row>
    <row r="622" spans="1:9">
      <c r="A622" s="173">
        <f t="shared" si="203"/>
        <v>43907</v>
      </c>
      <c r="B622" s="173">
        <v>43909</v>
      </c>
      <c r="C622" s="96"/>
      <c r="D622" s="141" t="s">
        <v>224</v>
      </c>
      <c r="E622" s="96">
        <v>613195.1351767329</v>
      </c>
      <c r="F622" s="97">
        <f t="shared" si="202"/>
        <v>116507.07568357926</v>
      </c>
      <c r="G622" s="98">
        <f t="shared" ref="G622:G627" si="204">+E622+F622</f>
        <v>729702.21086031222</v>
      </c>
      <c r="H622" s="53"/>
      <c r="I622" s="65"/>
    </row>
    <row r="623" spans="1:9">
      <c r="A623" s="173">
        <f t="shared" si="203"/>
        <v>43910</v>
      </c>
      <c r="B623" s="173">
        <v>43914</v>
      </c>
      <c r="C623" s="96"/>
      <c r="D623" s="141" t="s">
        <v>224</v>
      </c>
      <c r="E623" s="96">
        <v>437357.42009499535</v>
      </c>
      <c r="F623" s="97">
        <f t="shared" si="202"/>
        <v>83097.909818049113</v>
      </c>
      <c r="G623" s="98">
        <f t="shared" si="204"/>
        <v>520455.32991304446</v>
      </c>
      <c r="H623" s="53"/>
      <c r="I623" s="65"/>
    </row>
    <row r="624" spans="1:9">
      <c r="A624" s="173">
        <f t="shared" si="203"/>
        <v>43915</v>
      </c>
      <c r="B624" s="173">
        <v>43916</v>
      </c>
      <c r="C624" s="96"/>
      <c r="D624" s="141" t="s">
        <v>224</v>
      </c>
      <c r="E624" s="96">
        <v>512491.89110748487</v>
      </c>
      <c r="F624" s="97">
        <f t="shared" si="202"/>
        <v>97373.459310422128</v>
      </c>
      <c r="G624" s="98">
        <f t="shared" si="204"/>
        <v>609865.350417907</v>
      </c>
      <c r="H624" s="53"/>
      <c r="I624" s="65"/>
    </row>
    <row r="625" spans="1:9">
      <c r="A625" s="173">
        <f t="shared" si="203"/>
        <v>43917</v>
      </c>
      <c r="B625" s="173">
        <v>43920</v>
      </c>
      <c r="C625" s="96"/>
      <c r="D625" s="141" t="s">
        <v>224</v>
      </c>
      <c r="E625" s="96">
        <v>494076.91783288278</v>
      </c>
      <c r="F625" s="97">
        <f t="shared" si="202"/>
        <v>93874.614388247734</v>
      </c>
      <c r="G625" s="98">
        <f t="shared" si="204"/>
        <v>587951.53222113056</v>
      </c>
      <c r="H625" s="53"/>
      <c r="I625" s="65"/>
    </row>
    <row r="626" spans="1:9">
      <c r="A626" s="173">
        <f t="shared" si="203"/>
        <v>43921</v>
      </c>
      <c r="B626" s="173">
        <v>43921</v>
      </c>
      <c r="C626" s="96"/>
      <c r="D626" s="141" t="s">
        <v>224</v>
      </c>
      <c r="E626" s="96">
        <v>428140.81022310635</v>
      </c>
      <c r="F626" s="97">
        <f t="shared" ref="F626:F632" si="205">E626*19%</f>
        <v>81346.753942390205</v>
      </c>
      <c r="G626" s="98">
        <f t="shared" si="204"/>
        <v>509487.56416549656</v>
      </c>
      <c r="H626" s="53"/>
      <c r="I626" s="65"/>
    </row>
    <row r="627" spans="1:9">
      <c r="A627" s="173">
        <f t="shared" si="203"/>
        <v>43922</v>
      </c>
      <c r="B627" s="173">
        <f>+A627+1</f>
        <v>43923</v>
      </c>
      <c r="C627" s="96"/>
      <c r="D627" s="141" t="s">
        <v>224</v>
      </c>
      <c r="E627" s="96">
        <v>390729.98727210722</v>
      </c>
      <c r="F627" s="97">
        <f t="shared" si="205"/>
        <v>74238.697581700369</v>
      </c>
      <c r="G627" s="98">
        <f t="shared" si="204"/>
        <v>464968.68485380756</v>
      </c>
      <c r="H627" s="53"/>
      <c r="I627" s="65"/>
    </row>
    <row r="628" spans="1:9">
      <c r="A628" s="173">
        <f t="shared" ref="A628:A634" si="206">+B627+1</f>
        <v>43924</v>
      </c>
      <c r="B628" s="173">
        <f>+A628+3</f>
        <v>43927</v>
      </c>
      <c r="C628" s="96"/>
      <c r="D628" s="141" t="s">
        <v>224</v>
      </c>
      <c r="E628" s="96">
        <v>387107.17694008135</v>
      </c>
      <c r="F628" s="97">
        <f t="shared" si="205"/>
        <v>73550.363618615462</v>
      </c>
      <c r="G628" s="98">
        <f t="shared" ref="G628:G633" si="207">+E628+F628</f>
        <v>460657.54055869684</v>
      </c>
      <c r="H628" s="53"/>
      <c r="I628" s="65"/>
    </row>
    <row r="629" spans="1:9">
      <c r="A629" s="173">
        <f t="shared" si="206"/>
        <v>43928</v>
      </c>
      <c r="B629" s="173">
        <f>+A629+1</f>
        <v>43929</v>
      </c>
      <c r="C629" s="96"/>
      <c r="D629" s="141" t="s">
        <v>224</v>
      </c>
      <c r="E629" s="96">
        <v>565157.64231452637</v>
      </c>
      <c r="F629" s="97">
        <f t="shared" si="205"/>
        <v>107379.95203976001</v>
      </c>
      <c r="G629" s="98">
        <f t="shared" si="207"/>
        <v>672537.59435428632</v>
      </c>
      <c r="H629" s="53"/>
      <c r="I629" s="65"/>
    </row>
    <row r="630" spans="1:9">
      <c r="A630" s="173">
        <f t="shared" si="206"/>
        <v>43930</v>
      </c>
      <c r="B630" s="173">
        <v>43934</v>
      </c>
      <c r="C630" s="96"/>
      <c r="D630" s="141" t="s">
        <v>224</v>
      </c>
      <c r="E630" s="96">
        <v>542973.55841182556</v>
      </c>
      <c r="F630" s="97">
        <f t="shared" si="205"/>
        <v>103164.97609824686</v>
      </c>
      <c r="G630" s="98">
        <f t="shared" si="207"/>
        <v>646138.53451007244</v>
      </c>
      <c r="H630" s="53"/>
      <c r="I630" s="65"/>
    </row>
    <row r="631" spans="1:9">
      <c r="A631" s="173">
        <f t="shared" si="206"/>
        <v>43935</v>
      </c>
      <c r="B631" s="173">
        <v>43937</v>
      </c>
      <c r="C631" s="96"/>
      <c r="D631" s="141" t="s">
        <v>224</v>
      </c>
      <c r="E631" s="96">
        <v>455102.84873686288</v>
      </c>
      <c r="F631" s="97">
        <f t="shared" si="205"/>
        <v>86469.541260003956</v>
      </c>
      <c r="G631" s="98">
        <f t="shared" si="207"/>
        <v>541572.38999686681</v>
      </c>
      <c r="H631" s="53"/>
      <c r="I631" s="65"/>
    </row>
    <row r="632" spans="1:9">
      <c r="A632" s="173">
        <f t="shared" si="206"/>
        <v>43938</v>
      </c>
      <c r="B632" s="173">
        <v>43941</v>
      </c>
      <c r="C632" s="96"/>
      <c r="D632" s="141" t="s">
        <v>224</v>
      </c>
      <c r="E632" s="96">
        <v>439843.01889597496</v>
      </c>
      <c r="F632" s="97">
        <f t="shared" si="205"/>
        <v>83570.173590235237</v>
      </c>
      <c r="G632" s="98">
        <f t="shared" si="207"/>
        <v>523413.1924862102</v>
      </c>
      <c r="H632" s="53"/>
      <c r="I632" s="65"/>
    </row>
    <row r="633" spans="1:9">
      <c r="A633" s="173">
        <f t="shared" si="206"/>
        <v>43942</v>
      </c>
      <c r="B633" s="173">
        <v>43944</v>
      </c>
      <c r="C633" s="96"/>
      <c r="D633" s="141" t="s">
        <v>224</v>
      </c>
      <c r="E633" s="96">
        <v>428802.6551002838</v>
      </c>
      <c r="F633" s="97">
        <f t="shared" ref="F633:F639" si="208">E633*19%</f>
        <v>81472.504469053922</v>
      </c>
      <c r="G633" s="98">
        <f t="shared" si="207"/>
        <v>510275.15956933773</v>
      </c>
      <c r="H633" s="53"/>
      <c r="I633" s="65"/>
    </row>
    <row r="634" spans="1:9">
      <c r="A634" s="173">
        <f t="shared" si="206"/>
        <v>43945</v>
      </c>
      <c r="B634" s="173">
        <v>43948</v>
      </c>
      <c r="C634" s="96"/>
      <c r="D634" s="141" t="s">
        <v>224</v>
      </c>
      <c r="E634" s="96">
        <v>312505.05991249043</v>
      </c>
      <c r="F634" s="97">
        <f t="shared" si="208"/>
        <v>59375.961383373178</v>
      </c>
      <c r="G634" s="98">
        <f t="shared" ref="G634:G639" si="209">+E634+F634</f>
        <v>371881.02129586361</v>
      </c>
      <c r="H634" s="53"/>
      <c r="I634" s="65"/>
    </row>
    <row r="635" spans="1:9">
      <c r="A635" s="173">
        <f t="shared" ref="A635:A641" si="210">+B634+1</f>
        <v>43949</v>
      </c>
      <c r="B635" s="173">
        <v>43951</v>
      </c>
      <c r="C635" s="96"/>
      <c r="D635" s="141" t="s">
        <v>224</v>
      </c>
      <c r="E635" s="96">
        <v>336470.5299390268</v>
      </c>
      <c r="F635" s="97">
        <f t="shared" si="208"/>
        <v>63929.400688415095</v>
      </c>
      <c r="G635" s="98">
        <f t="shared" si="209"/>
        <v>400399.93062744191</v>
      </c>
      <c r="H635" s="53"/>
      <c r="I635" s="65"/>
    </row>
    <row r="636" spans="1:9">
      <c r="A636" s="173">
        <f t="shared" si="210"/>
        <v>43952</v>
      </c>
      <c r="B636" s="173">
        <f>+A636+3</f>
        <v>43955</v>
      </c>
      <c r="C636" s="96"/>
      <c r="D636" s="141" t="s">
        <v>224</v>
      </c>
      <c r="E636" s="96">
        <v>373552.38101912453</v>
      </c>
      <c r="F636" s="97">
        <f t="shared" si="208"/>
        <v>70974.952393633663</v>
      </c>
      <c r="G636" s="98">
        <f t="shared" si="209"/>
        <v>444527.33341275819</v>
      </c>
      <c r="H636" s="53"/>
      <c r="I636" s="65"/>
    </row>
    <row r="637" spans="1:9">
      <c r="A637" s="173">
        <f t="shared" si="210"/>
        <v>43956</v>
      </c>
      <c r="B637" s="173">
        <f>+A637+2</f>
        <v>43958</v>
      </c>
      <c r="C637" s="96"/>
      <c r="D637" s="141" t="s">
        <v>224</v>
      </c>
      <c r="E637" s="96">
        <v>412392.59</v>
      </c>
      <c r="F637" s="97">
        <f t="shared" si="208"/>
        <v>78354.592100000009</v>
      </c>
      <c r="G637" s="98">
        <f t="shared" si="209"/>
        <v>490747.18210000003</v>
      </c>
      <c r="H637" s="53"/>
      <c r="I637" s="65"/>
    </row>
    <row r="638" spans="1:9">
      <c r="A638" s="173">
        <f t="shared" si="210"/>
        <v>43959</v>
      </c>
      <c r="B638" s="173">
        <f>+A638+3</f>
        <v>43962</v>
      </c>
      <c r="C638" s="96"/>
      <c r="D638" s="141" t="s">
        <v>224</v>
      </c>
      <c r="E638" s="96">
        <v>505526.86749461322</v>
      </c>
      <c r="F638" s="97">
        <f t="shared" si="208"/>
        <v>96050.104823976508</v>
      </c>
      <c r="G638" s="98">
        <f t="shared" si="209"/>
        <v>601576.97231858969</v>
      </c>
      <c r="H638" s="53"/>
      <c r="I638" s="65"/>
    </row>
    <row r="639" spans="1:9">
      <c r="A639" s="173">
        <f t="shared" si="210"/>
        <v>43963</v>
      </c>
      <c r="B639" s="173">
        <f>+A639+2</f>
        <v>43965</v>
      </c>
      <c r="C639" s="96"/>
      <c r="D639" s="141" t="s">
        <v>224</v>
      </c>
      <c r="E639" s="96">
        <v>531505.222094481</v>
      </c>
      <c r="F639" s="97">
        <f t="shared" si="208"/>
        <v>100985.99219795139</v>
      </c>
      <c r="G639" s="98">
        <f t="shared" si="209"/>
        <v>632491.21429243241</v>
      </c>
      <c r="H639" s="53"/>
      <c r="I639" s="65"/>
    </row>
    <row r="640" spans="1:9">
      <c r="A640" s="173">
        <f t="shared" si="210"/>
        <v>43966</v>
      </c>
      <c r="B640" s="173">
        <f>+A640+3</f>
        <v>43969</v>
      </c>
      <c r="C640" s="96"/>
      <c r="D640" s="141" t="s">
        <v>224</v>
      </c>
      <c r="E640" s="96">
        <v>492227.68085539911</v>
      </c>
      <c r="F640" s="97">
        <f t="shared" ref="F640:F646" si="211">E640*19%</f>
        <v>93523.259362525831</v>
      </c>
      <c r="G640" s="98">
        <f t="shared" ref="G640:G645" si="212">+E640+F640</f>
        <v>585750.940217925</v>
      </c>
      <c r="H640" s="53"/>
      <c r="I640" s="65"/>
    </row>
    <row r="641" spans="1:9">
      <c r="A641" s="173">
        <f t="shared" si="210"/>
        <v>43970</v>
      </c>
      <c r="B641" s="173">
        <f>+A641+2</f>
        <v>43972</v>
      </c>
      <c r="C641" s="96"/>
      <c r="D641" s="141" t="s">
        <v>224</v>
      </c>
      <c r="E641" s="96">
        <v>578781.85</v>
      </c>
      <c r="F641" s="97">
        <f t="shared" si="211"/>
        <v>109968.5515</v>
      </c>
      <c r="G641" s="98">
        <f t="shared" si="212"/>
        <v>688750.40149999992</v>
      </c>
      <c r="H641" s="53"/>
      <c r="I641" s="65"/>
    </row>
    <row r="642" spans="1:9">
      <c r="A642" s="173">
        <f t="shared" ref="A642:A648" si="213">+B641+1</f>
        <v>43973</v>
      </c>
      <c r="B642" s="173">
        <v>43977</v>
      </c>
      <c r="C642" s="96"/>
      <c r="D642" s="141" t="s">
        <v>224</v>
      </c>
      <c r="E642" s="96">
        <v>658453.13114930911</v>
      </c>
      <c r="F642" s="97">
        <f t="shared" si="211"/>
        <v>125106.09491836873</v>
      </c>
      <c r="G642" s="98">
        <f t="shared" si="212"/>
        <v>783559.22606767784</v>
      </c>
      <c r="H642" s="53"/>
      <c r="I642" s="65"/>
    </row>
    <row r="643" spans="1:9">
      <c r="A643" s="173">
        <f t="shared" si="213"/>
        <v>43978</v>
      </c>
      <c r="B643" s="173">
        <f>+A643+1</f>
        <v>43979</v>
      </c>
      <c r="C643" s="96"/>
      <c r="D643" s="141" t="s">
        <v>224</v>
      </c>
      <c r="E643" s="96">
        <v>655196.62798028835</v>
      </c>
      <c r="F643" s="97">
        <f t="shared" si="211"/>
        <v>124487.35931625479</v>
      </c>
      <c r="G643" s="98">
        <f t="shared" si="212"/>
        <v>779683.98729654308</v>
      </c>
      <c r="H643" s="53"/>
      <c r="I643" s="65"/>
    </row>
    <row r="644" spans="1:9">
      <c r="A644" s="173">
        <f t="shared" si="213"/>
        <v>43980</v>
      </c>
      <c r="B644" s="173">
        <f>+A644+3</f>
        <v>43983</v>
      </c>
      <c r="C644" s="96"/>
      <c r="D644" s="141" t="s">
        <v>224</v>
      </c>
      <c r="E644" s="96">
        <v>629488.49848785822</v>
      </c>
      <c r="F644" s="97">
        <f t="shared" si="211"/>
        <v>119602.81471269306</v>
      </c>
      <c r="G644" s="98">
        <f t="shared" si="212"/>
        <v>749091.31320055132</v>
      </c>
      <c r="H644" s="53"/>
      <c r="I644" s="65"/>
    </row>
    <row r="645" spans="1:9">
      <c r="A645" s="173">
        <f t="shared" si="213"/>
        <v>43984</v>
      </c>
      <c r="B645" s="173">
        <f>+A645+2</f>
        <v>43986</v>
      </c>
      <c r="C645" s="96"/>
      <c r="D645" s="141" t="s">
        <v>224</v>
      </c>
      <c r="E645" s="96">
        <v>656720.19951061567</v>
      </c>
      <c r="F645" s="97">
        <f t="shared" si="211"/>
        <v>124776.83790701698</v>
      </c>
      <c r="G645" s="98">
        <f t="shared" si="212"/>
        <v>781497.03741763264</v>
      </c>
      <c r="H645" s="53"/>
      <c r="I645" s="65"/>
    </row>
    <row r="646" spans="1:9">
      <c r="A646" s="173">
        <f t="shared" si="213"/>
        <v>43987</v>
      </c>
      <c r="B646" s="173">
        <f>+A646+3</f>
        <v>43990</v>
      </c>
      <c r="C646" s="96"/>
      <c r="D646" s="141" t="s">
        <v>224</v>
      </c>
      <c r="E646" s="96">
        <v>723621.81558466621</v>
      </c>
      <c r="F646" s="97">
        <f t="shared" si="211"/>
        <v>137488.14496108657</v>
      </c>
      <c r="G646" s="98">
        <f t="shared" ref="G646:G651" si="214">+E646+F646</f>
        <v>861109.96054575278</v>
      </c>
      <c r="H646" s="53"/>
      <c r="I646" s="65"/>
    </row>
    <row r="647" spans="1:9">
      <c r="A647" s="173">
        <f t="shared" si="213"/>
        <v>43991</v>
      </c>
      <c r="B647" s="173">
        <f>+A647+2</f>
        <v>43993</v>
      </c>
      <c r="C647" s="96"/>
      <c r="D647" s="141" t="s">
        <v>224</v>
      </c>
      <c r="E647" s="96">
        <v>766694.38835656212</v>
      </c>
      <c r="F647" s="97">
        <f t="shared" ref="F647:F653" si="215">E647*19%</f>
        <v>145671.93378774679</v>
      </c>
      <c r="G647" s="98">
        <f t="shared" si="214"/>
        <v>912366.32214430894</v>
      </c>
      <c r="H647" s="53"/>
      <c r="I647" s="65"/>
    </row>
    <row r="648" spans="1:9">
      <c r="A648" s="173">
        <f t="shared" si="213"/>
        <v>43994</v>
      </c>
      <c r="B648" s="173">
        <f>+A648+4</f>
        <v>43998</v>
      </c>
      <c r="C648" s="96"/>
      <c r="D648" s="141" t="s">
        <v>224</v>
      </c>
      <c r="E648" s="96">
        <v>771902.44731123024</v>
      </c>
      <c r="F648" s="97">
        <f t="shared" si="215"/>
        <v>146661.46498913373</v>
      </c>
      <c r="G648" s="98">
        <f t="shared" si="214"/>
        <v>918563.912300364</v>
      </c>
      <c r="H648" s="53"/>
      <c r="I648" s="65"/>
    </row>
    <row r="649" spans="1:9">
      <c r="A649" s="173">
        <f t="shared" ref="A649:A656" si="216">+B648+1</f>
        <v>43999</v>
      </c>
      <c r="B649" s="173">
        <f>+A649+1</f>
        <v>44000</v>
      </c>
      <c r="C649" s="96"/>
      <c r="D649" s="141" t="s">
        <v>224</v>
      </c>
      <c r="E649" s="96">
        <v>738042.5054631118</v>
      </c>
      <c r="F649" s="97">
        <f t="shared" si="215"/>
        <v>140228.07603799124</v>
      </c>
      <c r="G649" s="98">
        <f t="shared" si="214"/>
        <v>878270.58150110301</v>
      </c>
      <c r="H649" s="53"/>
      <c r="I649" s="65"/>
    </row>
    <row r="650" spans="1:9">
      <c r="A650" s="173">
        <f t="shared" si="216"/>
        <v>44001</v>
      </c>
      <c r="B650" s="173">
        <f>+A650+4</f>
        <v>44005</v>
      </c>
      <c r="C650" s="96"/>
      <c r="D650" s="141" t="s">
        <v>224</v>
      </c>
      <c r="E650" s="96">
        <v>738313.5902160207</v>
      </c>
      <c r="F650" s="97">
        <f t="shared" si="215"/>
        <v>140279.58214104394</v>
      </c>
      <c r="G650" s="98">
        <f t="shared" si="214"/>
        <v>878593.17235706467</v>
      </c>
      <c r="H650" s="53"/>
      <c r="I650" s="65"/>
    </row>
    <row r="651" spans="1:9">
      <c r="A651" s="173">
        <f t="shared" si="216"/>
        <v>44006</v>
      </c>
      <c r="B651" s="173">
        <f>+A651+1</f>
        <v>44007</v>
      </c>
      <c r="C651" s="96"/>
      <c r="D651" s="141" t="s">
        <v>224</v>
      </c>
      <c r="E651" s="96">
        <v>823071.87317942781</v>
      </c>
      <c r="F651" s="97">
        <f t="shared" si="215"/>
        <v>156383.65590409128</v>
      </c>
      <c r="G651" s="98">
        <f t="shared" si="214"/>
        <v>979455.52908351913</v>
      </c>
      <c r="H651" s="53"/>
      <c r="I651" s="65"/>
    </row>
    <row r="652" spans="1:9">
      <c r="A652" s="173">
        <f t="shared" si="216"/>
        <v>44008</v>
      </c>
      <c r="B652" s="173">
        <f>+A652+4</f>
        <v>44012</v>
      </c>
      <c r="C652" s="96"/>
      <c r="D652" s="141" t="s">
        <v>224</v>
      </c>
      <c r="E652" s="96">
        <v>741545.15316783194</v>
      </c>
      <c r="F652" s="97">
        <f t="shared" si="215"/>
        <v>140893.57910188808</v>
      </c>
      <c r="G652" s="98">
        <f>+E652+F652</f>
        <v>882438.73226972006</v>
      </c>
      <c r="H652" s="53"/>
      <c r="I652" s="65"/>
    </row>
    <row r="653" spans="1:9">
      <c r="A653" s="173">
        <f t="shared" si="216"/>
        <v>44013</v>
      </c>
      <c r="B653" s="173">
        <f>+A653+1</f>
        <v>44014</v>
      </c>
      <c r="C653" s="96"/>
      <c r="D653" s="141" t="s">
        <v>224</v>
      </c>
      <c r="E653" s="96">
        <v>784386.77650231833</v>
      </c>
      <c r="F653" s="97">
        <f t="shared" si="215"/>
        <v>149033.48753544048</v>
      </c>
      <c r="G653" s="98">
        <f>+E653+F653</f>
        <v>933420.26403775881</v>
      </c>
      <c r="H653" s="53"/>
      <c r="I653" s="65"/>
    </row>
    <row r="654" spans="1:9">
      <c r="A654" s="173">
        <f t="shared" si="216"/>
        <v>44015</v>
      </c>
      <c r="B654" s="173">
        <f>+A654+3</f>
        <v>44018</v>
      </c>
      <c r="C654" s="96"/>
      <c r="D654" s="141" t="s">
        <v>224</v>
      </c>
      <c r="E654" s="96">
        <v>808659.11278938071</v>
      </c>
      <c r="F654" s="97">
        <f t="shared" ref="F654:F660" si="217">E654*19%</f>
        <v>153645.23142998235</v>
      </c>
      <c r="G654" s="98">
        <f>+E654+F654</f>
        <v>962304.34421936306</v>
      </c>
      <c r="H654" s="53"/>
      <c r="I654" s="65"/>
    </row>
    <row r="655" spans="1:9">
      <c r="A655" s="173">
        <f t="shared" si="216"/>
        <v>44019</v>
      </c>
      <c r="B655" s="173">
        <f>+A655+2</f>
        <v>44021</v>
      </c>
      <c r="C655" s="96"/>
      <c r="D655" s="141" t="s">
        <v>224</v>
      </c>
      <c r="E655" s="96">
        <v>843491.39641868346</v>
      </c>
      <c r="F655" s="97">
        <f t="shared" si="217"/>
        <v>160263.36531954986</v>
      </c>
      <c r="G655" s="98">
        <f>+E655+F655</f>
        <v>1003754.7617382333</v>
      </c>
      <c r="H655" s="53"/>
      <c r="I655" s="65"/>
    </row>
    <row r="656" spans="1:9">
      <c r="A656" s="173">
        <f t="shared" si="216"/>
        <v>44022</v>
      </c>
      <c r="B656" s="173">
        <f>+A656+3</f>
        <v>44025</v>
      </c>
      <c r="C656" s="96"/>
      <c r="D656" s="141" t="s">
        <v>224</v>
      </c>
      <c r="E656" s="96">
        <v>891921.36560829415</v>
      </c>
      <c r="F656" s="97">
        <f t="shared" si="217"/>
        <v>169465.05946557588</v>
      </c>
      <c r="G656" s="98">
        <f>+E656+F656</f>
        <v>1061386.42507387</v>
      </c>
      <c r="H656" s="53"/>
      <c r="I656" s="65"/>
    </row>
    <row r="657" spans="1:9">
      <c r="A657" s="173">
        <f t="shared" ref="A657:A663" si="218">+B656+1</f>
        <v>44026</v>
      </c>
      <c r="B657" s="173">
        <f>+A657+2</f>
        <v>44028</v>
      </c>
      <c r="C657" s="96"/>
      <c r="D657" s="141" t="s">
        <v>224</v>
      </c>
      <c r="E657" s="96">
        <v>886997.83757093514</v>
      </c>
      <c r="F657" s="97">
        <f t="shared" si="217"/>
        <v>168529.58913847769</v>
      </c>
      <c r="G657" s="98">
        <f t="shared" ref="G657:G662" si="219">E657+F657</f>
        <v>1055527.4267094128</v>
      </c>
      <c r="H657" s="53"/>
      <c r="I657" s="65"/>
    </row>
    <row r="658" spans="1:9">
      <c r="A658" s="173">
        <f t="shared" si="218"/>
        <v>44029</v>
      </c>
      <c r="B658" s="173">
        <f>+A658+4</f>
        <v>44033</v>
      </c>
      <c r="C658" s="96"/>
      <c r="D658" s="141" t="s">
        <v>224</v>
      </c>
      <c r="E658" s="96">
        <v>846154.00993205141</v>
      </c>
      <c r="F658" s="97">
        <f t="shared" si="217"/>
        <v>160769.26188708976</v>
      </c>
      <c r="G658" s="98">
        <f t="shared" si="219"/>
        <v>1006923.2718191412</v>
      </c>
      <c r="H658" s="53"/>
      <c r="I658" s="65"/>
    </row>
    <row r="659" spans="1:9">
      <c r="A659" s="173">
        <f t="shared" si="218"/>
        <v>44034</v>
      </c>
      <c r="B659" s="173">
        <f>+A659+1</f>
        <v>44035</v>
      </c>
      <c r="C659" s="96"/>
      <c r="D659" s="141" t="s">
        <v>224</v>
      </c>
      <c r="E659" s="96">
        <v>824308.86410615349</v>
      </c>
      <c r="F659" s="97">
        <f t="shared" si="217"/>
        <v>156618.68418016916</v>
      </c>
      <c r="G659" s="98">
        <f t="shared" si="219"/>
        <v>980927.54828632262</v>
      </c>
      <c r="H659" s="53"/>
      <c r="I659" s="65"/>
    </row>
    <row r="660" spans="1:9">
      <c r="A660" s="173">
        <f t="shared" si="218"/>
        <v>44036</v>
      </c>
      <c r="B660" s="173">
        <f>+A660+3</f>
        <v>44039</v>
      </c>
      <c r="C660" s="96"/>
      <c r="D660" s="141" t="s">
        <v>224</v>
      </c>
      <c r="E660" s="96">
        <v>831051.99543713348</v>
      </c>
      <c r="F660" s="97">
        <f t="shared" si="217"/>
        <v>157899.87913305536</v>
      </c>
      <c r="G660" s="98">
        <f t="shared" si="219"/>
        <v>988951.87457018881</v>
      </c>
      <c r="H660" s="53"/>
      <c r="I660" s="65"/>
    </row>
    <row r="661" spans="1:9">
      <c r="A661" s="173">
        <f t="shared" si="218"/>
        <v>44040</v>
      </c>
      <c r="B661" s="173">
        <f>+A661+2</f>
        <v>44042</v>
      </c>
      <c r="C661" s="96"/>
      <c r="D661" s="141" t="s">
        <v>224</v>
      </c>
      <c r="E661" s="96">
        <v>827746.52891237545</v>
      </c>
      <c r="F661" s="97">
        <f t="shared" ref="F661:F667" si="220">E661*19%</f>
        <v>157271.84049335134</v>
      </c>
      <c r="G661" s="98">
        <f t="shared" si="219"/>
        <v>985018.36940572679</v>
      </c>
      <c r="H661" s="53"/>
      <c r="I661" s="65"/>
    </row>
    <row r="662" spans="1:9">
      <c r="A662" s="173">
        <f t="shared" si="218"/>
        <v>44043</v>
      </c>
      <c r="B662" s="173">
        <f>+A662+3</f>
        <v>44046</v>
      </c>
      <c r="C662" s="96"/>
      <c r="D662" s="141" t="s">
        <v>224</v>
      </c>
      <c r="E662" s="96">
        <v>857979.65121984796</v>
      </c>
      <c r="F662" s="97">
        <f t="shared" si="220"/>
        <v>163016.13373177111</v>
      </c>
      <c r="G662" s="98">
        <f t="shared" si="219"/>
        <v>1020995.7849516191</v>
      </c>
      <c r="H662" s="53"/>
      <c r="I662" s="65"/>
    </row>
    <row r="663" spans="1:9">
      <c r="A663" s="173">
        <f t="shared" si="218"/>
        <v>44047</v>
      </c>
      <c r="B663" s="173">
        <f>+A663+2</f>
        <v>44049</v>
      </c>
      <c r="C663" s="96"/>
      <c r="D663" s="141" t="s">
        <v>224</v>
      </c>
      <c r="E663" s="96">
        <v>861393.02795370074</v>
      </c>
      <c r="F663" s="97">
        <f t="shared" si="220"/>
        <v>163664.67531120314</v>
      </c>
      <c r="G663" s="98">
        <f t="shared" ref="G663:G668" si="221">E663+F663</f>
        <v>1025057.7032649039</v>
      </c>
      <c r="H663" s="53"/>
      <c r="I663" s="65"/>
    </row>
    <row r="664" spans="1:9">
      <c r="A664" s="173">
        <f t="shared" ref="A664:A670" si="222">+B663+1</f>
        <v>44050</v>
      </c>
      <c r="B664" s="173">
        <f>+A664+3</f>
        <v>44053</v>
      </c>
      <c r="C664" s="96"/>
      <c r="D664" s="141" t="s">
        <v>224</v>
      </c>
      <c r="E664" s="96">
        <v>908850.44168588205</v>
      </c>
      <c r="F664" s="97">
        <f t="shared" si="220"/>
        <v>172681.58392031759</v>
      </c>
      <c r="G664" s="98">
        <f t="shared" si="221"/>
        <v>1081532.0256061996</v>
      </c>
      <c r="H664" s="53"/>
      <c r="I664" s="65"/>
    </row>
    <row r="665" spans="1:9">
      <c r="A665" s="173">
        <f t="shared" si="222"/>
        <v>44054</v>
      </c>
      <c r="B665" s="173">
        <f>+A665+2</f>
        <v>44056</v>
      </c>
      <c r="C665" s="96"/>
      <c r="D665" s="141" t="s">
        <v>224</v>
      </c>
      <c r="E665" s="96">
        <v>897445.03672805941</v>
      </c>
      <c r="F665" s="97">
        <f t="shared" si="220"/>
        <v>170514.5569783313</v>
      </c>
      <c r="G665" s="98">
        <f t="shared" si="221"/>
        <v>1067959.5937063908</v>
      </c>
      <c r="H665" s="53"/>
      <c r="I665" s="65"/>
    </row>
    <row r="666" spans="1:9">
      <c r="A666" s="173">
        <f t="shared" si="222"/>
        <v>44057</v>
      </c>
      <c r="B666" s="173">
        <f>+A666+4</f>
        <v>44061</v>
      </c>
      <c r="C666" s="96"/>
      <c r="D666" s="141" t="s">
        <v>224</v>
      </c>
      <c r="E666" s="96">
        <v>949323.41505715949</v>
      </c>
      <c r="F666" s="97">
        <f t="shared" si="220"/>
        <v>180371.44886086031</v>
      </c>
      <c r="G666" s="98">
        <f t="shared" si="221"/>
        <v>1129694.8639180199</v>
      </c>
      <c r="H666" s="53"/>
      <c r="I666" s="65"/>
    </row>
    <row r="667" spans="1:9">
      <c r="A667" s="173">
        <f t="shared" si="222"/>
        <v>44062</v>
      </c>
      <c r="B667" s="173">
        <f>+A667+1</f>
        <v>44063</v>
      </c>
      <c r="C667" s="96"/>
      <c r="D667" s="141" t="s">
        <v>224</v>
      </c>
      <c r="E667" s="96">
        <v>970744.04176476283</v>
      </c>
      <c r="F667" s="97">
        <f t="shared" si="220"/>
        <v>184441.36793530494</v>
      </c>
      <c r="G667" s="98">
        <f t="shared" si="221"/>
        <v>1155185.4097000677</v>
      </c>
      <c r="H667" s="53"/>
      <c r="I667" s="65"/>
    </row>
    <row r="668" spans="1:9">
      <c r="A668" s="173">
        <f t="shared" si="222"/>
        <v>44064</v>
      </c>
      <c r="B668" s="173">
        <f>+A668+3</f>
        <v>44067</v>
      </c>
      <c r="C668" s="96"/>
      <c r="D668" s="141" t="s">
        <v>224</v>
      </c>
      <c r="E668" s="96">
        <v>976375.61197751795</v>
      </c>
      <c r="F668" s="97">
        <f t="shared" ref="F668:F674" si="223">E668*19%</f>
        <v>185511.36627572842</v>
      </c>
      <c r="G668" s="98">
        <f t="shared" si="221"/>
        <v>1161886.9782532463</v>
      </c>
      <c r="H668" s="53"/>
      <c r="I668" s="65"/>
    </row>
    <row r="669" spans="1:9">
      <c r="A669" s="173">
        <f t="shared" si="222"/>
        <v>44068</v>
      </c>
      <c r="B669" s="173">
        <f>+A669+2</f>
        <v>44070</v>
      </c>
      <c r="C669" s="96"/>
      <c r="D669" s="141" t="s">
        <v>224</v>
      </c>
      <c r="E669" s="96">
        <v>960636.35316386074</v>
      </c>
      <c r="F669" s="97">
        <f t="shared" si="223"/>
        <v>182520.90710113355</v>
      </c>
      <c r="G669" s="98">
        <f t="shared" ref="G669:G674" si="224">E669+F669</f>
        <v>1143157.2602649943</v>
      </c>
      <c r="H669" s="53"/>
      <c r="I669" s="65"/>
    </row>
    <row r="670" spans="1:9">
      <c r="A670" s="173">
        <f t="shared" si="222"/>
        <v>44071</v>
      </c>
      <c r="B670" s="173">
        <f>+A670+3</f>
        <v>44074</v>
      </c>
      <c r="C670" s="96"/>
      <c r="D670" s="141" t="s">
        <v>224</v>
      </c>
      <c r="E670" s="96">
        <v>987804.00689364329</v>
      </c>
      <c r="F670" s="97">
        <f t="shared" si="223"/>
        <v>187682.76130979223</v>
      </c>
      <c r="G670" s="98">
        <f t="shared" si="224"/>
        <v>1175486.7682034355</v>
      </c>
      <c r="H670" s="53"/>
      <c r="I670" s="65"/>
    </row>
    <row r="671" spans="1:9">
      <c r="A671" s="173">
        <f t="shared" ref="A671:A677" si="225">+B670+1</f>
        <v>44075</v>
      </c>
      <c r="B671" s="173">
        <f>+A671+2</f>
        <v>44077</v>
      </c>
      <c r="C671" s="96"/>
      <c r="D671" s="141" t="s">
        <v>224</v>
      </c>
      <c r="E671" s="96">
        <v>951225.2225665279</v>
      </c>
      <c r="F671" s="97">
        <f t="shared" si="223"/>
        <v>180732.7922876403</v>
      </c>
      <c r="G671" s="98">
        <f t="shared" si="224"/>
        <v>1131958.0148541683</v>
      </c>
      <c r="H671" s="53"/>
      <c r="I671" s="65"/>
    </row>
    <row r="672" spans="1:9">
      <c r="A672" s="173">
        <f t="shared" si="225"/>
        <v>44078</v>
      </c>
      <c r="B672" s="173">
        <f>+A672+3</f>
        <v>44081</v>
      </c>
      <c r="C672" s="96"/>
      <c r="D672" s="141" t="s">
        <v>224</v>
      </c>
      <c r="E672" s="96">
        <v>857316.17289276293</v>
      </c>
      <c r="F672" s="97">
        <f t="shared" si="223"/>
        <v>162890.07284962496</v>
      </c>
      <c r="G672" s="98">
        <f t="shared" si="224"/>
        <v>1020206.2457423878</v>
      </c>
      <c r="H672" s="53"/>
      <c r="I672" s="65"/>
    </row>
    <row r="673" spans="1:9">
      <c r="A673" s="173">
        <f t="shared" si="225"/>
        <v>44082</v>
      </c>
      <c r="B673" s="173">
        <f>+A673+2</f>
        <v>44084</v>
      </c>
      <c r="C673" s="96"/>
      <c r="D673" s="141" t="s">
        <v>224</v>
      </c>
      <c r="E673" s="96">
        <v>812419.39167187305</v>
      </c>
      <c r="F673" s="97">
        <f t="shared" si="223"/>
        <v>154359.6844176559</v>
      </c>
      <c r="G673" s="98">
        <f t="shared" si="224"/>
        <v>966779.07608952897</v>
      </c>
      <c r="H673" s="53"/>
      <c r="I673" s="65"/>
    </row>
    <row r="674" spans="1:9">
      <c r="A674" s="173">
        <f t="shared" si="225"/>
        <v>44085</v>
      </c>
      <c r="B674" s="173">
        <f>+A674+3</f>
        <v>44088</v>
      </c>
      <c r="C674" s="96"/>
      <c r="D674" s="141" t="s">
        <v>224</v>
      </c>
      <c r="E674" s="96">
        <v>808627.29417327873</v>
      </c>
      <c r="F674" s="97">
        <f t="shared" si="223"/>
        <v>153639.18589292295</v>
      </c>
      <c r="G674" s="98">
        <f t="shared" si="224"/>
        <v>962266.48006620165</v>
      </c>
      <c r="H674" s="53"/>
      <c r="I674" s="65"/>
    </row>
    <row r="675" spans="1:9">
      <c r="A675" s="173">
        <f t="shared" si="225"/>
        <v>44089</v>
      </c>
      <c r="B675" s="173">
        <f>+A675+2</f>
        <v>44091</v>
      </c>
      <c r="C675" s="96"/>
      <c r="D675" s="141" t="s">
        <v>224</v>
      </c>
      <c r="E675" s="96">
        <v>790661.9358596541</v>
      </c>
      <c r="F675" s="97">
        <f t="shared" ref="F675:F681" si="226">E675*19%</f>
        <v>150225.76781333427</v>
      </c>
      <c r="G675" s="98">
        <f t="shared" ref="G675:G680" si="227">E675+F675</f>
        <v>940887.70367298834</v>
      </c>
      <c r="H675" s="53"/>
      <c r="I675" s="65"/>
    </row>
    <row r="676" spans="1:9">
      <c r="A676" s="173">
        <f t="shared" si="225"/>
        <v>44092</v>
      </c>
      <c r="B676" s="173">
        <f>+A676+3</f>
        <v>44095</v>
      </c>
      <c r="C676" s="96"/>
      <c r="D676" s="141" t="s">
        <v>224</v>
      </c>
      <c r="E676" s="96">
        <v>842351.49602529407</v>
      </c>
      <c r="F676" s="97">
        <f t="shared" si="226"/>
        <v>160046.78424480587</v>
      </c>
      <c r="G676" s="98">
        <f t="shared" si="227"/>
        <v>1002398.2802700999</v>
      </c>
      <c r="H676" s="53"/>
      <c r="I676" s="65"/>
    </row>
    <row r="677" spans="1:9">
      <c r="A677" s="173">
        <f t="shared" si="225"/>
        <v>44096</v>
      </c>
      <c r="B677" s="173">
        <f>+A677+2</f>
        <v>44098</v>
      </c>
      <c r="C677" s="96"/>
      <c r="D677" s="141" t="s">
        <v>224</v>
      </c>
      <c r="E677" s="96">
        <v>857965.14840788941</v>
      </c>
      <c r="F677" s="97">
        <f t="shared" si="226"/>
        <v>163013.378197499</v>
      </c>
      <c r="G677" s="98">
        <f t="shared" si="227"/>
        <v>1020978.5266053884</v>
      </c>
      <c r="H677" s="53"/>
      <c r="I677" s="65"/>
    </row>
    <row r="678" spans="1:9">
      <c r="A678" s="173">
        <f t="shared" ref="A678:A684" si="228">+B677+1</f>
        <v>44099</v>
      </c>
      <c r="B678" s="173">
        <f>+A678+3</f>
        <v>44102</v>
      </c>
      <c r="C678" s="96"/>
      <c r="D678" s="141" t="s">
        <v>224</v>
      </c>
      <c r="E678" s="96">
        <v>837654.60993456794</v>
      </c>
      <c r="F678" s="97">
        <f t="shared" si="226"/>
        <v>159154.37588756791</v>
      </c>
      <c r="G678" s="98">
        <f t="shared" si="227"/>
        <v>996808.98582213582</v>
      </c>
      <c r="H678" s="53"/>
      <c r="I678" s="65"/>
    </row>
    <row r="679" spans="1:9">
      <c r="A679" s="173">
        <f t="shared" si="228"/>
        <v>44103</v>
      </c>
      <c r="B679" s="173">
        <f>+A679+2</f>
        <v>44105</v>
      </c>
      <c r="C679" s="96"/>
      <c r="D679" s="141" t="s">
        <v>224</v>
      </c>
      <c r="E679" s="96">
        <v>866733.68042912998</v>
      </c>
      <c r="F679" s="97">
        <f t="shared" si="226"/>
        <v>164679.39928153469</v>
      </c>
      <c r="G679" s="98">
        <f t="shared" si="227"/>
        <v>1031413.0797106647</v>
      </c>
      <c r="H679" s="53"/>
      <c r="I679" s="65"/>
    </row>
    <row r="680" spans="1:9">
      <c r="A680" s="173">
        <f t="shared" si="228"/>
        <v>44106</v>
      </c>
      <c r="B680" s="173">
        <f>+A680+3</f>
        <v>44109</v>
      </c>
      <c r="C680" s="96"/>
      <c r="D680" s="141" t="s">
        <v>224</v>
      </c>
      <c r="E680" s="96">
        <v>876028.36117830442</v>
      </c>
      <c r="F680" s="97">
        <f t="shared" si="226"/>
        <v>166445.38862387784</v>
      </c>
      <c r="G680" s="98">
        <f t="shared" si="227"/>
        <v>1042473.7498021822</v>
      </c>
      <c r="H680" s="53"/>
      <c r="I680" s="65"/>
    </row>
    <row r="681" spans="1:9">
      <c r="A681" s="173">
        <f t="shared" si="228"/>
        <v>44110</v>
      </c>
      <c r="B681" s="173">
        <f>+A681+2</f>
        <v>44112</v>
      </c>
      <c r="C681" s="96"/>
      <c r="D681" s="141" t="s">
        <v>224</v>
      </c>
      <c r="E681" s="96">
        <v>810101.53119346627</v>
      </c>
      <c r="F681" s="97">
        <f t="shared" si="226"/>
        <v>153919.29092675861</v>
      </c>
      <c r="G681" s="98">
        <f t="shared" ref="G681:G686" si="229">E681+F681</f>
        <v>964020.82212022482</v>
      </c>
      <c r="H681" s="53"/>
      <c r="I681" s="65"/>
    </row>
    <row r="682" spans="1:9">
      <c r="A682" s="173">
        <f t="shared" si="228"/>
        <v>44113</v>
      </c>
      <c r="B682" s="173">
        <f>+A682+4</f>
        <v>44117</v>
      </c>
      <c r="C682" s="96"/>
      <c r="D682" s="141" t="s">
        <v>224</v>
      </c>
      <c r="E682" s="96">
        <v>868972.70425411314</v>
      </c>
      <c r="F682" s="97">
        <f t="shared" ref="F682:F688" si="230">E682*19%</f>
        <v>165104.8138082815</v>
      </c>
      <c r="G682" s="98">
        <f t="shared" si="229"/>
        <v>1034077.5180623946</v>
      </c>
      <c r="H682" s="53"/>
      <c r="I682" s="65"/>
    </row>
    <row r="683" spans="1:9">
      <c r="A683" s="173">
        <f t="shared" si="228"/>
        <v>44118</v>
      </c>
      <c r="B683" s="173">
        <f>+A683+1</f>
        <v>44119</v>
      </c>
      <c r="C683" s="96"/>
      <c r="D683" s="141" t="s">
        <v>224</v>
      </c>
      <c r="E683" s="96">
        <v>879500.50258490152</v>
      </c>
      <c r="F683" s="97">
        <f t="shared" si="230"/>
        <v>167105.0954911313</v>
      </c>
      <c r="G683" s="98">
        <f t="shared" si="229"/>
        <v>1046605.5980760328</v>
      </c>
      <c r="H683" s="53"/>
      <c r="I683" s="65"/>
    </row>
    <row r="684" spans="1:9">
      <c r="A684" s="173">
        <f t="shared" si="228"/>
        <v>44120</v>
      </c>
      <c r="B684" s="173">
        <f>+A684+3</f>
        <v>44123</v>
      </c>
      <c r="C684" s="96"/>
      <c r="D684" s="141" t="s">
        <v>224</v>
      </c>
      <c r="E684" s="96">
        <v>938792.9704757646</v>
      </c>
      <c r="F684" s="97">
        <f t="shared" si="230"/>
        <v>178370.66439039528</v>
      </c>
      <c r="G684" s="98">
        <f t="shared" si="229"/>
        <v>1117163.6348661599</v>
      </c>
      <c r="H684" s="53"/>
      <c r="I684" s="65"/>
    </row>
    <row r="685" spans="1:9">
      <c r="A685" s="173">
        <f t="shared" ref="A685:A691" si="231">+B684+1</f>
        <v>44124</v>
      </c>
      <c r="B685" s="173">
        <f>+A685+2</f>
        <v>44126</v>
      </c>
      <c r="C685" s="96"/>
      <c r="D685" s="141" t="s">
        <v>224</v>
      </c>
      <c r="E685" s="96">
        <v>945007.64278160664</v>
      </c>
      <c r="F685" s="97">
        <f t="shared" si="230"/>
        <v>179551.45212850528</v>
      </c>
      <c r="G685" s="98">
        <f t="shared" si="229"/>
        <v>1124559.094910112</v>
      </c>
      <c r="H685" s="53"/>
      <c r="I685" s="65"/>
    </row>
    <row r="686" spans="1:9">
      <c r="A686" s="173">
        <f t="shared" si="231"/>
        <v>44127</v>
      </c>
      <c r="B686" s="173">
        <f>+A686+3</f>
        <v>44130</v>
      </c>
      <c r="C686" s="96"/>
      <c r="D686" s="141" t="s">
        <v>224</v>
      </c>
      <c r="E686" s="96">
        <v>915544.49232445855</v>
      </c>
      <c r="F686" s="97">
        <f t="shared" si="230"/>
        <v>173953.45354164712</v>
      </c>
      <c r="G686" s="98">
        <f t="shared" si="229"/>
        <v>1089497.9458661056</v>
      </c>
      <c r="H686" s="53"/>
      <c r="I686" s="65"/>
    </row>
    <row r="687" spans="1:9">
      <c r="A687" s="173">
        <f t="shared" si="231"/>
        <v>44131</v>
      </c>
      <c r="B687" s="173">
        <f>+A687+2</f>
        <v>44133</v>
      </c>
      <c r="C687" s="96"/>
      <c r="D687" s="141" t="s">
        <v>224</v>
      </c>
      <c r="E687" s="96">
        <v>908921.73359166074</v>
      </c>
      <c r="F687" s="97">
        <f t="shared" si="230"/>
        <v>172695.12938241553</v>
      </c>
      <c r="G687" s="98">
        <f t="shared" ref="G687:G692" si="232">E687+F687</f>
        <v>1081616.8629740763</v>
      </c>
      <c r="H687" s="53"/>
      <c r="I687" s="65"/>
    </row>
    <row r="688" spans="1:9">
      <c r="A688" s="173">
        <f t="shared" si="231"/>
        <v>44134</v>
      </c>
      <c r="B688" s="173">
        <f>+A688+4</f>
        <v>44138</v>
      </c>
      <c r="C688" s="96"/>
      <c r="D688" s="141" t="s">
        <v>224</v>
      </c>
      <c r="E688" s="96">
        <v>859334.21780916746</v>
      </c>
      <c r="F688" s="97">
        <f t="shared" si="230"/>
        <v>163273.50138374182</v>
      </c>
      <c r="G688" s="98">
        <f t="shared" si="232"/>
        <v>1022607.7191929093</v>
      </c>
      <c r="H688" s="53"/>
      <c r="I688" s="65"/>
    </row>
    <row r="689" spans="1:9">
      <c r="A689" s="173">
        <f t="shared" si="231"/>
        <v>44139</v>
      </c>
      <c r="B689" s="173">
        <f>+A689+5</f>
        <v>44144</v>
      </c>
      <c r="C689" s="96"/>
      <c r="D689" s="141" t="s">
        <v>224</v>
      </c>
      <c r="E689" s="144">
        <v>858511.24140480487</v>
      </c>
      <c r="F689" s="97">
        <f t="shared" ref="F689:F695" si="233">E689*19%</f>
        <v>163117.13586691293</v>
      </c>
      <c r="G689" s="98">
        <f t="shared" si="232"/>
        <v>1021628.3772717178</v>
      </c>
      <c r="H689" s="53"/>
      <c r="I689" s="65"/>
    </row>
    <row r="690" spans="1:9">
      <c r="A690" s="173">
        <f t="shared" si="231"/>
        <v>44145</v>
      </c>
      <c r="B690" s="173">
        <f>+A690+7</f>
        <v>44152</v>
      </c>
      <c r="C690" s="96"/>
      <c r="D690" s="141" t="s">
        <v>224</v>
      </c>
      <c r="E690" s="144">
        <v>866589.48260849819</v>
      </c>
      <c r="F690" s="97">
        <f t="shared" si="233"/>
        <v>164652.00169561466</v>
      </c>
      <c r="G690" s="98">
        <f t="shared" si="232"/>
        <v>1031241.4843041128</v>
      </c>
      <c r="H690" s="53"/>
      <c r="I690" s="65"/>
    </row>
    <row r="691" spans="1:9">
      <c r="A691" s="173">
        <f t="shared" si="231"/>
        <v>44153</v>
      </c>
      <c r="B691" s="173">
        <f>+A691+5</f>
        <v>44158</v>
      </c>
      <c r="C691" s="96"/>
      <c r="D691" s="141" t="s">
        <v>224</v>
      </c>
      <c r="E691" s="144">
        <v>894212.39692208054</v>
      </c>
      <c r="F691" s="97">
        <f t="shared" si="233"/>
        <v>169900.35541519531</v>
      </c>
      <c r="G691" s="98">
        <f t="shared" si="232"/>
        <v>1064112.7523372758</v>
      </c>
      <c r="H691" s="53"/>
      <c r="I691" s="65"/>
    </row>
    <row r="692" spans="1:9">
      <c r="A692" s="173">
        <f t="shared" ref="A692:A697" si="234">+B691+1</f>
        <v>44159</v>
      </c>
      <c r="B692" s="173">
        <f t="shared" ref="B692:B697" si="235">+A692+6</f>
        <v>44165</v>
      </c>
      <c r="C692" s="96"/>
      <c r="D692" s="141" t="s">
        <v>224</v>
      </c>
      <c r="E692" s="144">
        <v>907396.56934577576</v>
      </c>
      <c r="F692" s="97">
        <f t="shared" si="233"/>
        <v>172405.34817569741</v>
      </c>
      <c r="G692" s="98">
        <f t="shared" si="232"/>
        <v>1079801.9175214733</v>
      </c>
      <c r="H692" s="53"/>
      <c r="I692" s="65"/>
    </row>
    <row r="693" spans="1:9">
      <c r="A693" s="173">
        <f t="shared" si="234"/>
        <v>44166</v>
      </c>
      <c r="B693" s="173">
        <f t="shared" si="235"/>
        <v>44172</v>
      </c>
      <c r="C693" s="96"/>
      <c r="D693" s="141" t="s">
        <v>224</v>
      </c>
      <c r="E693" s="144">
        <v>974644.01731808833</v>
      </c>
      <c r="F693" s="97">
        <f t="shared" si="233"/>
        <v>185182.3632904368</v>
      </c>
      <c r="G693" s="98">
        <f t="shared" ref="G693:G698" si="236">E693+F693</f>
        <v>1159826.3806085251</v>
      </c>
      <c r="H693" s="53"/>
      <c r="I693" s="65"/>
    </row>
    <row r="694" spans="1:9">
      <c r="A694" s="173">
        <f t="shared" si="234"/>
        <v>44173</v>
      </c>
      <c r="B694" s="173">
        <f t="shared" si="235"/>
        <v>44179</v>
      </c>
      <c r="C694" s="96"/>
      <c r="D694" s="141" t="s">
        <v>224</v>
      </c>
      <c r="E694" s="144">
        <v>940645.82883330807</v>
      </c>
      <c r="F694" s="97">
        <f t="shared" si="233"/>
        <v>178722.70747832855</v>
      </c>
      <c r="G694" s="98">
        <f t="shared" si="236"/>
        <v>1119368.5363116367</v>
      </c>
      <c r="H694" s="53"/>
      <c r="I694" s="65"/>
    </row>
    <row r="695" spans="1:9">
      <c r="A695" s="173">
        <f t="shared" si="234"/>
        <v>44180</v>
      </c>
      <c r="B695" s="173">
        <f t="shared" si="235"/>
        <v>44186</v>
      </c>
      <c r="C695" s="96"/>
      <c r="D695" s="141" t="s">
        <v>224</v>
      </c>
      <c r="E695" s="144">
        <v>912982.94006662013</v>
      </c>
      <c r="F695" s="97">
        <f t="shared" si="233"/>
        <v>173466.75861265784</v>
      </c>
      <c r="G695" s="98">
        <f t="shared" si="236"/>
        <v>1086449.6986792779</v>
      </c>
      <c r="H695" s="53"/>
      <c r="I695" s="65"/>
    </row>
    <row r="696" spans="1:9">
      <c r="A696" s="173">
        <f t="shared" si="234"/>
        <v>44187</v>
      </c>
      <c r="B696" s="173">
        <f t="shared" si="235"/>
        <v>44193</v>
      </c>
      <c r="C696" s="96"/>
      <c r="D696" s="141" t="s">
        <v>224</v>
      </c>
      <c r="E696" s="144">
        <v>950342.7</v>
      </c>
      <c r="F696" s="97">
        <f t="shared" ref="F696:F702" si="237">E696*19%</f>
        <v>180565.11299999998</v>
      </c>
      <c r="G696" s="98">
        <f t="shared" si="236"/>
        <v>1130907.8129999998</v>
      </c>
      <c r="H696" s="53"/>
      <c r="I696" s="65"/>
    </row>
    <row r="697" spans="1:9">
      <c r="A697" s="173">
        <f t="shared" si="234"/>
        <v>44194</v>
      </c>
      <c r="B697" s="173">
        <f t="shared" si="235"/>
        <v>44200</v>
      </c>
      <c r="C697" s="96"/>
      <c r="D697" s="141" t="s">
        <v>224</v>
      </c>
      <c r="E697" s="144">
        <v>952053.03691603325</v>
      </c>
      <c r="F697" s="97">
        <f t="shared" si="237"/>
        <v>180890.07701404631</v>
      </c>
      <c r="G697" s="98">
        <f t="shared" si="236"/>
        <v>1132943.1139300796</v>
      </c>
      <c r="H697" s="53"/>
      <c r="I697" s="65"/>
    </row>
    <row r="698" spans="1:9">
      <c r="A698" s="173">
        <f t="shared" ref="A698:A704" si="238">+B697+1</f>
        <v>44201</v>
      </c>
      <c r="B698" s="173">
        <f>+A698+7</f>
        <v>44208</v>
      </c>
      <c r="C698" s="96"/>
      <c r="D698" s="141" t="s">
        <v>224</v>
      </c>
      <c r="E698" s="144">
        <v>976084.71227298491</v>
      </c>
      <c r="F698" s="97">
        <f t="shared" si="237"/>
        <v>185456.09533186714</v>
      </c>
      <c r="G698" s="98">
        <f t="shared" si="236"/>
        <v>1161540.8076048521</v>
      </c>
      <c r="H698" s="53"/>
      <c r="I698" s="65"/>
    </row>
    <row r="699" spans="1:9">
      <c r="A699" s="173">
        <f t="shared" si="238"/>
        <v>44209</v>
      </c>
      <c r="B699" s="173">
        <f>+A699+5</f>
        <v>44214</v>
      </c>
      <c r="C699" s="96"/>
      <c r="D699" s="141" t="s">
        <v>224</v>
      </c>
      <c r="E699" s="144">
        <v>1012797.9594792245</v>
      </c>
      <c r="F699" s="97">
        <f t="shared" si="237"/>
        <v>192431.61230105266</v>
      </c>
      <c r="G699" s="98">
        <f t="shared" ref="G699:G704" si="239">E699+F699</f>
        <v>1205229.5717802772</v>
      </c>
      <c r="H699" s="53"/>
      <c r="I699" s="65"/>
    </row>
    <row r="700" spans="1:9">
      <c r="A700" s="173">
        <f t="shared" si="238"/>
        <v>44215</v>
      </c>
      <c r="B700" s="173">
        <f t="shared" ref="B700:B706" si="240">+A700+6</f>
        <v>44221</v>
      </c>
      <c r="C700" s="96"/>
      <c r="D700" s="141" t="s">
        <v>224</v>
      </c>
      <c r="E700" s="144">
        <v>1053268.3286928805</v>
      </c>
      <c r="F700" s="97">
        <f t="shared" si="237"/>
        <v>200120.98245164729</v>
      </c>
      <c r="G700" s="98">
        <f t="shared" si="239"/>
        <v>1253389.3111445277</v>
      </c>
      <c r="H700" s="53"/>
      <c r="I700" s="65"/>
    </row>
    <row r="701" spans="1:9">
      <c r="A701" s="173">
        <f t="shared" si="238"/>
        <v>44222</v>
      </c>
      <c r="B701" s="173">
        <f t="shared" si="240"/>
        <v>44228</v>
      </c>
      <c r="C701" s="96"/>
      <c r="D701" s="141" t="s">
        <v>224</v>
      </c>
      <c r="E701" s="144">
        <v>1046702.5311312119</v>
      </c>
      <c r="F701" s="97">
        <f t="shared" si="237"/>
        <v>198873.48091493026</v>
      </c>
      <c r="G701" s="98">
        <f t="shared" si="239"/>
        <v>1245576.0120461422</v>
      </c>
      <c r="H701" s="53"/>
      <c r="I701" s="65"/>
    </row>
    <row r="702" spans="1:9">
      <c r="A702" s="173">
        <f t="shared" si="238"/>
        <v>44229</v>
      </c>
      <c r="B702" s="173">
        <f t="shared" si="240"/>
        <v>44235</v>
      </c>
      <c r="C702" s="96"/>
      <c r="D702" s="141" t="s">
        <v>224</v>
      </c>
      <c r="E702" s="144">
        <v>1072363.8841022332</v>
      </c>
      <c r="F702" s="97">
        <f t="shared" si="237"/>
        <v>203749.13797942433</v>
      </c>
      <c r="G702" s="98">
        <f t="shared" si="239"/>
        <v>1276113.0220816575</v>
      </c>
      <c r="H702" s="53"/>
      <c r="I702" s="65"/>
    </row>
    <row r="703" spans="1:9">
      <c r="A703" s="173">
        <f t="shared" si="238"/>
        <v>44236</v>
      </c>
      <c r="B703" s="173">
        <f t="shared" si="240"/>
        <v>44242</v>
      </c>
      <c r="C703" s="96"/>
      <c r="D703" s="141" t="s">
        <v>224</v>
      </c>
      <c r="E703" s="144">
        <v>1116313.3657555892</v>
      </c>
      <c r="F703" s="97">
        <f t="shared" ref="F703:F709" si="241">E703*19%</f>
        <v>212099.53949356196</v>
      </c>
      <c r="G703" s="98">
        <f t="shared" si="239"/>
        <v>1328412.9052491512</v>
      </c>
      <c r="H703" s="53"/>
      <c r="I703" s="65"/>
    </row>
    <row r="704" spans="1:9">
      <c r="A704" s="173">
        <f t="shared" si="238"/>
        <v>44243</v>
      </c>
      <c r="B704" s="173">
        <f t="shared" si="240"/>
        <v>44249</v>
      </c>
      <c r="C704" s="96"/>
      <c r="D704" s="141" t="s">
        <v>224</v>
      </c>
      <c r="E704" s="144">
        <v>1162097.2074804755</v>
      </c>
      <c r="F704" s="97">
        <f t="shared" si="241"/>
        <v>220798.46942129036</v>
      </c>
      <c r="G704" s="98">
        <f t="shared" si="239"/>
        <v>1382895.6769017659</v>
      </c>
      <c r="H704" s="53"/>
      <c r="I704" s="65"/>
    </row>
    <row r="705" spans="1:9">
      <c r="A705" s="173">
        <f t="shared" ref="A705:A710" si="242">+B704+1</f>
        <v>44250</v>
      </c>
      <c r="B705" s="173">
        <f t="shared" si="240"/>
        <v>44256</v>
      </c>
      <c r="C705" s="96"/>
      <c r="D705" s="141" t="s">
        <v>224</v>
      </c>
      <c r="E705" s="144">
        <v>1182226.9849348532</v>
      </c>
      <c r="F705" s="97">
        <f t="shared" si="241"/>
        <v>224623.1271376221</v>
      </c>
      <c r="G705" s="98">
        <f t="shared" ref="G705:G710" si="243">E705+F705</f>
        <v>1406850.1120724753</v>
      </c>
      <c r="H705" s="53"/>
      <c r="I705" s="65"/>
    </row>
    <row r="706" spans="1:9">
      <c r="A706" s="173">
        <f t="shared" si="242"/>
        <v>44257</v>
      </c>
      <c r="B706" s="173">
        <f t="shared" si="240"/>
        <v>44263</v>
      </c>
      <c r="C706" s="96"/>
      <c r="D706" s="141" t="s">
        <v>224</v>
      </c>
      <c r="E706" s="144">
        <v>1233616.3913927451</v>
      </c>
      <c r="F706" s="97">
        <f t="shared" si="241"/>
        <v>234387.11436462158</v>
      </c>
      <c r="G706" s="98">
        <f t="shared" si="243"/>
        <v>1468003.5057573668</v>
      </c>
      <c r="H706" s="53"/>
      <c r="I706" s="65"/>
    </row>
    <row r="707" spans="1:9">
      <c r="A707" s="173">
        <f t="shared" si="242"/>
        <v>44264</v>
      </c>
      <c r="B707" s="173">
        <f>+A707+6</f>
        <v>44270</v>
      </c>
      <c r="C707" s="96"/>
      <c r="D707" s="141" t="s">
        <v>224</v>
      </c>
      <c r="E707" s="144">
        <v>1264872.6104815756</v>
      </c>
      <c r="F707" s="97">
        <f t="shared" si="241"/>
        <v>240325.79599149936</v>
      </c>
      <c r="G707" s="98">
        <f t="shared" si="243"/>
        <v>1505198.406473075</v>
      </c>
      <c r="H707" s="53"/>
      <c r="I707" s="65"/>
    </row>
    <row r="708" spans="1:9">
      <c r="A708" s="173">
        <f t="shared" si="242"/>
        <v>44271</v>
      </c>
      <c r="B708" s="173">
        <f>+A708+7</f>
        <v>44278</v>
      </c>
      <c r="C708" s="96"/>
      <c r="D708" s="141" t="s">
        <v>224</v>
      </c>
      <c r="E708" s="144">
        <v>1291418.9402797213</v>
      </c>
      <c r="F708" s="97">
        <f t="shared" si="241"/>
        <v>245369.59865314706</v>
      </c>
      <c r="G708" s="98">
        <f t="shared" si="243"/>
        <v>1536788.5389328683</v>
      </c>
      <c r="H708" s="53"/>
      <c r="I708" s="65"/>
    </row>
    <row r="709" spans="1:9">
      <c r="A709" s="173">
        <f t="shared" si="242"/>
        <v>44279</v>
      </c>
      <c r="B709" s="173">
        <f>+A709+5</f>
        <v>44284</v>
      </c>
      <c r="C709" s="96"/>
      <c r="D709" s="141" t="s">
        <v>224</v>
      </c>
      <c r="E709" s="144">
        <v>1247946.3451729512</v>
      </c>
      <c r="F709" s="97">
        <f t="shared" si="241"/>
        <v>237109.80558286075</v>
      </c>
      <c r="G709" s="98">
        <f t="shared" si="243"/>
        <v>1485056.1507558119</v>
      </c>
      <c r="H709" s="53"/>
      <c r="I709" s="65"/>
    </row>
    <row r="710" spans="1:9">
      <c r="A710" s="173">
        <f t="shared" si="242"/>
        <v>44285</v>
      </c>
      <c r="B710" s="173">
        <f>+A710+1</f>
        <v>44286</v>
      </c>
      <c r="C710" s="96"/>
      <c r="D710" s="141" t="s">
        <v>224</v>
      </c>
      <c r="E710" s="144">
        <v>1189062.9716680613</v>
      </c>
      <c r="F710" s="97">
        <f t="shared" ref="F710:F716" si="244">E710*19%</f>
        <v>225921.96461693165</v>
      </c>
      <c r="G710" s="98">
        <f t="shared" si="243"/>
        <v>1414984.9362849931</v>
      </c>
      <c r="H710" s="53"/>
      <c r="I710" s="65"/>
    </row>
    <row r="711" spans="1:9">
      <c r="A711" s="173">
        <f t="shared" ref="A711:A717" si="245">B710+1</f>
        <v>44287</v>
      </c>
      <c r="B711" s="173">
        <f>+A711+4</f>
        <v>44291</v>
      </c>
      <c r="C711" s="96"/>
      <c r="D711" s="141" t="s">
        <v>229</v>
      </c>
      <c r="E711" s="144">
        <v>1157955.4454069843</v>
      </c>
      <c r="F711" s="97">
        <f t="shared" si="244"/>
        <v>220011.53462732703</v>
      </c>
      <c r="G711" s="98">
        <f t="shared" ref="G711:G716" si="246">E711+F711</f>
        <v>1377966.9800343113</v>
      </c>
      <c r="H711" s="53"/>
      <c r="I711" s="65"/>
    </row>
    <row r="712" spans="1:9">
      <c r="A712" s="173">
        <f t="shared" si="245"/>
        <v>44292</v>
      </c>
      <c r="B712" s="173">
        <f>+A712+6</f>
        <v>44298</v>
      </c>
      <c r="C712" s="96"/>
      <c r="D712" s="141" t="s">
        <v>229</v>
      </c>
      <c r="E712" s="144">
        <v>1186992.8634723567</v>
      </c>
      <c r="F712" s="97">
        <f t="shared" si="244"/>
        <v>225528.64405974778</v>
      </c>
      <c r="G712" s="98">
        <f t="shared" si="246"/>
        <v>1412521.5075321044</v>
      </c>
      <c r="H712" s="53"/>
      <c r="I712" s="65"/>
    </row>
    <row r="713" spans="1:9">
      <c r="A713" s="173">
        <f t="shared" si="245"/>
        <v>44299</v>
      </c>
      <c r="B713" s="173">
        <f>+A713+6</f>
        <v>44305</v>
      </c>
      <c r="C713" s="96"/>
      <c r="D713" s="141" t="s">
        <v>229</v>
      </c>
      <c r="E713" s="144">
        <v>1163495.4885488567</v>
      </c>
      <c r="F713" s="97">
        <f t="shared" si="244"/>
        <v>221064.14282428278</v>
      </c>
      <c r="G713" s="98">
        <f t="shared" si="246"/>
        <v>1384559.6313731396</v>
      </c>
      <c r="H713" s="53"/>
      <c r="I713" s="65"/>
    </row>
    <row r="714" spans="1:9">
      <c r="A714" s="173">
        <f t="shared" si="245"/>
        <v>44306</v>
      </c>
      <c r="B714" s="173">
        <f>+A714+6</f>
        <v>44312</v>
      </c>
      <c r="C714" s="96"/>
      <c r="D714" s="141" t="s">
        <v>229</v>
      </c>
      <c r="E714" s="144">
        <v>1262700.8230613484</v>
      </c>
      <c r="F714" s="97">
        <f t="shared" si="244"/>
        <v>239913.15638165621</v>
      </c>
      <c r="G714" s="98">
        <f t="shared" si="246"/>
        <v>1502613.9794430046</v>
      </c>
      <c r="H714" s="53"/>
      <c r="I714" s="65"/>
    </row>
    <row r="715" spans="1:9">
      <c r="A715" s="173">
        <f t="shared" si="245"/>
        <v>44313</v>
      </c>
      <c r="B715" s="173">
        <f>+A715+6</f>
        <v>44319</v>
      </c>
      <c r="C715" s="96"/>
      <c r="D715" s="141" t="s">
        <v>229</v>
      </c>
      <c r="E715" s="144">
        <v>1261566.7840420327</v>
      </c>
      <c r="F715" s="97">
        <f t="shared" si="244"/>
        <v>239697.68896798621</v>
      </c>
      <c r="G715" s="98">
        <f t="shared" si="246"/>
        <v>1501264.4730100189</v>
      </c>
      <c r="H715" s="53"/>
      <c r="I715" s="65"/>
    </row>
    <row r="716" spans="1:9">
      <c r="A716" s="173">
        <f t="shared" si="245"/>
        <v>44320</v>
      </c>
      <c r="B716" s="173">
        <f>+A716+6</f>
        <v>44326</v>
      </c>
      <c r="C716" s="96"/>
      <c r="D716" s="141" t="s">
        <v>229</v>
      </c>
      <c r="E716" s="144">
        <v>1273273.4916497131</v>
      </c>
      <c r="F716" s="97">
        <f t="shared" si="244"/>
        <v>241921.96341344551</v>
      </c>
      <c r="G716" s="98">
        <f t="shared" si="246"/>
        <v>1515195.4550631586</v>
      </c>
      <c r="H716" s="53"/>
      <c r="I716" s="65"/>
    </row>
    <row r="717" spans="1:9">
      <c r="A717" s="173">
        <f t="shared" si="245"/>
        <v>44327</v>
      </c>
      <c r="B717" s="173">
        <f>+A717+7</f>
        <v>44334</v>
      </c>
      <c r="C717" s="96"/>
      <c r="D717" s="141" t="s">
        <v>229</v>
      </c>
      <c r="E717" s="144">
        <v>1358140.3405736138</v>
      </c>
      <c r="F717" s="97">
        <f t="shared" ref="F717:F723" si="247">E717*19%</f>
        <v>258046.66470898662</v>
      </c>
      <c r="G717" s="98">
        <f t="shared" ref="G717:G722" si="248">E717+F717</f>
        <v>1616187.0052826004</v>
      </c>
      <c r="H717" s="53"/>
      <c r="I717" s="65"/>
    </row>
    <row r="718" spans="1:9">
      <c r="A718" s="173">
        <f t="shared" ref="A718:A724" si="249">B717+1</f>
        <v>44335</v>
      </c>
      <c r="B718" s="173">
        <f>+A718+5</f>
        <v>44340</v>
      </c>
      <c r="C718" s="96"/>
      <c r="D718" s="141" t="s">
        <v>229</v>
      </c>
      <c r="E718" s="144">
        <v>1305091.2572708442</v>
      </c>
      <c r="F718" s="97">
        <f t="shared" si="247"/>
        <v>247967.3388814604</v>
      </c>
      <c r="G718" s="98">
        <f t="shared" si="248"/>
        <v>1553058.5961523047</v>
      </c>
      <c r="H718" s="53"/>
      <c r="I718" s="65"/>
    </row>
    <row r="719" spans="1:9">
      <c r="A719" s="173">
        <f t="shared" si="249"/>
        <v>44341</v>
      </c>
      <c r="B719" s="173">
        <f>+A719+6</f>
        <v>44347</v>
      </c>
      <c r="C719" s="96"/>
      <c r="D719" s="141" t="s">
        <v>229</v>
      </c>
      <c r="E719" s="144">
        <v>1242128.3916190213</v>
      </c>
      <c r="F719" s="97">
        <f t="shared" si="247"/>
        <v>236004.39440761405</v>
      </c>
      <c r="G719" s="98">
        <f t="shared" si="248"/>
        <v>1478132.7860266354</v>
      </c>
      <c r="H719" s="53"/>
      <c r="I719" s="65"/>
    </row>
    <row r="720" spans="1:9">
      <c r="A720" s="173">
        <f t="shared" si="249"/>
        <v>44348</v>
      </c>
      <c r="B720" s="173">
        <f>+A720+7</f>
        <v>44355</v>
      </c>
      <c r="C720" s="96"/>
      <c r="D720" s="141" t="s">
        <v>229</v>
      </c>
      <c r="E720" s="144">
        <v>1309272.0174575669</v>
      </c>
      <c r="F720" s="97">
        <f t="shared" si="247"/>
        <v>248761.68331693771</v>
      </c>
      <c r="G720" s="98">
        <f t="shared" si="248"/>
        <v>1558033.7007745046</v>
      </c>
      <c r="H720" s="53"/>
      <c r="I720" s="65"/>
    </row>
    <row r="721" spans="1:9">
      <c r="A721" s="173">
        <f t="shared" si="249"/>
        <v>44356</v>
      </c>
      <c r="B721" s="173">
        <f>+A721+6</f>
        <v>44362</v>
      </c>
      <c r="C721" s="96"/>
      <c r="D721" s="141" t="s">
        <v>229</v>
      </c>
      <c r="E721" s="144">
        <v>1333752.5953998922</v>
      </c>
      <c r="F721" s="97">
        <f t="shared" si="247"/>
        <v>253412.99312597953</v>
      </c>
      <c r="G721" s="98">
        <f t="shared" si="248"/>
        <v>1587165.5885258717</v>
      </c>
      <c r="H721" s="53"/>
      <c r="I721" s="65"/>
    </row>
    <row r="722" spans="1:9">
      <c r="A722" s="173">
        <f t="shared" si="249"/>
        <v>44363</v>
      </c>
      <c r="B722" s="173">
        <f>+A722+5</f>
        <v>44368</v>
      </c>
      <c r="C722" s="96"/>
      <c r="D722" s="141" t="s">
        <v>229</v>
      </c>
      <c r="E722" s="144">
        <v>1307251.8223899812</v>
      </c>
      <c r="F722" s="97">
        <f t="shared" si="247"/>
        <v>248377.84625409642</v>
      </c>
      <c r="G722" s="98">
        <f t="shared" si="248"/>
        <v>1555629.6686440776</v>
      </c>
      <c r="H722" s="53"/>
      <c r="I722" s="65"/>
    </row>
    <row r="723" spans="1:9">
      <c r="A723" s="173">
        <f t="shared" si="249"/>
        <v>44369</v>
      </c>
      <c r="B723" s="173">
        <f>+A723+6</f>
        <v>44375</v>
      </c>
      <c r="C723" s="96"/>
      <c r="D723" s="141" t="s">
        <v>229</v>
      </c>
      <c r="E723" s="144">
        <v>1367573.4086811084</v>
      </c>
      <c r="F723" s="97">
        <f t="shared" si="247"/>
        <v>259838.94764941061</v>
      </c>
      <c r="G723" s="98">
        <f t="shared" ref="G723:G728" si="250">E723+F723</f>
        <v>1627412.3563305191</v>
      </c>
      <c r="H723" s="53"/>
      <c r="I723" s="65"/>
    </row>
    <row r="724" spans="1:9">
      <c r="A724" s="173">
        <f t="shared" si="249"/>
        <v>44376</v>
      </c>
      <c r="B724" s="173">
        <f>+A724+1</f>
        <v>44377</v>
      </c>
      <c r="C724" s="96"/>
      <c r="D724" s="141" t="s">
        <v>229</v>
      </c>
      <c r="E724" s="144">
        <v>1443448.4870180211</v>
      </c>
      <c r="F724" s="97">
        <f t="shared" ref="F724:F729" si="251">E724*19%</f>
        <v>274255.21253342403</v>
      </c>
      <c r="G724" s="98">
        <f t="shared" si="250"/>
        <v>1717703.699551445</v>
      </c>
      <c r="H724" s="53"/>
      <c r="I724" s="65"/>
    </row>
    <row r="725" spans="1:9">
      <c r="A725" s="173">
        <f t="shared" ref="A725:A731" si="252">B724+1</f>
        <v>44378</v>
      </c>
      <c r="B725" s="173">
        <f>+A725+5</f>
        <v>44383</v>
      </c>
      <c r="C725" s="96"/>
      <c r="D725" s="141" t="s">
        <v>230</v>
      </c>
      <c r="E725" s="144">
        <v>1457410.137330937</v>
      </c>
      <c r="F725" s="97">
        <f t="shared" si="251"/>
        <v>276907.92609287804</v>
      </c>
      <c r="G725" s="98">
        <f t="shared" si="250"/>
        <v>1734318.063423815</v>
      </c>
      <c r="H725" s="53"/>
      <c r="I725" s="65"/>
    </row>
    <row r="726" spans="1:9">
      <c r="A726" s="173">
        <f t="shared" si="252"/>
        <v>44384</v>
      </c>
      <c r="B726" s="173">
        <f>+A726+5</f>
        <v>44389</v>
      </c>
      <c r="C726" s="96"/>
      <c r="D726" s="141" t="s">
        <v>230</v>
      </c>
      <c r="E726" s="144">
        <v>1455760.94439986</v>
      </c>
      <c r="F726" s="97">
        <f t="shared" si="251"/>
        <v>276594.57943597343</v>
      </c>
      <c r="G726" s="98">
        <f t="shared" si="250"/>
        <v>1732355.5238358334</v>
      </c>
      <c r="H726" s="53"/>
      <c r="I726" s="65"/>
    </row>
    <row r="727" spans="1:9">
      <c r="A727" s="173">
        <f t="shared" si="252"/>
        <v>44390</v>
      </c>
      <c r="B727" s="173">
        <f>+A727+6</f>
        <v>44396</v>
      </c>
      <c r="C727" s="96"/>
      <c r="D727" s="141" t="s">
        <v>230</v>
      </c>
      <c r="E727" s="144">
        <v>1412258.3047394508</v>
      </c>
      <c r="F727" s="97">
        <f t="shared" si="251"/>
        <v>268329.07790049567</v>
      </c>
      <c r="G727" s="98">
        <f t="shared" si="250"/>
        <v>1680587.3826399464</v>
      </c>
      <c r="H727" s="53"/>
      <c r="I727" s="65"/>
    </row>
    <row r="728" spans="1:9">
      <c r="A728" s="173">
        <f t="shared" si="252"/>
        <v>44397</v>
      </c>
      <c r="B728" s="173">
        <f>+A728+6</f>
        <v>44403</v>
      </c>
      <c r="C728" s="96"/>
      <c r="D728" s="141" t="s">
        <v>230</v>
      </c>
      <c r="E728" s="144">
        <v>1447333.4158771788</v>
      </c>
      <c r="F728" s="97">
        <f t="shared" si="251"/>
        <v>274993.34901666397</v>
      </c>
      <c r="G728" s="98">
        <f t="shared" si="250"/>
        <v>1722326.7648938429</v>
      </c>
      <c r="H728" s="53"/>
      <c r="I728" s="65"/>
    </row>
    <row r="729" spans="1:9">
      <c r="A729" s="173">
        <f t="shared" si="252"/>
        <v>44404</v>
      </c>
      <c r="B729" s="173">
        <f>+A729+6</f>
        <v>44410</v>
      </c>
      <c r="C729" s="96"/>
      <c r="D729" s="141" t="s">
        <v>230</v>
      </c>
      <c r="E729" s="144">
        <v>1397390.9222438103</v>
      </c>
      <c r="F729" s="97">
        <f t="shared" si="251"/>
        <v>265504.27522632392</v>
      </c>
      <c r="G729" s="98">
        <f t="shared" ref="G729" si="253">E729+F729</f>
        <v>1662895.1974701341</v>
      </c>
      <c r="H729" s="53"/>
      <c r="I729" s="65"/>
    </row>
    <row r="730" spans="1:9">
      <c r="A730" s="173">
        <f t="shared" si="252"/>
        <v>44411</v>
      </c>
      <c r="B730" s="173">
        <f>+A730+6</f>
        <v>44417</v>
      </c>
      <c r="C730" s="96"/>
      <c r="D730" s="141" t="s">
        <v>230</v>
      </c>
      <c r="E730" s="144">
        <v>1487035.7716512275</v>
      </c>
      <c r="F730" s="97">
        <f t="shared" ref="F730" si="254">E730*19%</f>
        <v>282536.79661373323</v>
      </c>
      <c r="G730" s="98">
        <f t="shared" ref="G730" si="255">E730+F730</f>
        <v>1769572.5682649608</v>
      </c>
      <c r="H730" s="53"/>
      <c r="I730" s="65"/>
    </row>
    <row r="731" spans="1:9">
      <c r="A731" s="173">
        <f t="shared" si="252"/>
        <v>44418</v>
      </c>
      <c r="B731" s="173">
        <f>+A731+7</f>
        <v>44425</v>
      </c>
      <c r="C731" s="96"/>
      <c r="D731" s="141" t="s">
        <v>230</v>
      </c>
      <c r="E731" s="144">
        <v>1419863.1825781798</v>
      </c>
      <c r="F731" s="97">
        <f t="shared" ref="F731" si="256">E731*19%</f>
        <v>269774.00468985416</v>
      </c>
      <c r="G731" s="98">
        <f t="shared" ref="G731" si="257">E731+F731</f>
        <v>1689637.1872680339</v>
      </c>
      <c r="H731" s="53"/>
      <c r="I731" s="65"/>
    </row>
    <row r="732" spans="1:9">
      <c r="A732" s="173">
        <f t="shared" ref="A732" si="258">B731+1</f>
        <v>44426</v>
      </c>
      <c r="B732" s="173">
        <f>+A732+5</f>
        <v>44431</v>
      </c>
      <c r="C732" s="96"/>
      <c r="D732" s="141" t="s">
        <v>230</v>
      </c>
      <c r="E732" s="144">
        <v>1449441.4106620508</v>
      </c>
      <c r="F732" s="97">
        <f t="shared" ref="F732" si="259">E732*19%</f>
        <v>275393.86802578968</v>
      </c>
      <c r="G732" s="98">
        <f t="shared" ref="G732" si="260">E732+F732</f>
        <v>1724835.2786878406</v>
      </c>
      <c r="H732" s="53"/>
      <c r="I732" s="65"/>
    </row>
    <row r="733" spans="1:9">
      <c r="A733" s="173">
        <f t="shared" ref="A733" si="261">B732+1</f>
        <v>44432</v>
      </c>
      <c r="B733" s="173">
        <f t="shared" ref="B733:B739" si="262">+A733+6</f>
        <v>44438</v>
      </c>
      <c r="C733" s="96"/>
      <c r="D733" s="141" t="s">
        <v>230</v>
      </c>
      <c r="E733" s="144">
        <v>1373473.1794621095</v>
      </c>
      <c r="F733" s="97">
        <f t="shared" ref="F733" si="263">E733*19%</f>
        <v>260959.90409780081</v>
      </c>
      <c r="G733" s="98">
        <f t="shared" ref="G733" si="264">E733+F733</f>
        <v>1634433.0835599103</v>
      </c>
      <c r="H733" s="53"/>
      <c r="I733" s="65"/>
    </row>
    <row r="734" spans="1:9">
      <c r="A734" s="173">
        <f t="shared" ref="A734" si="265">B733+1</f>
        <v>44439</v>
      </c>
      <c r="B734" s="173">
        <f t="shared" si="262"/>
        <v>44445</v>
      </c>
      <c r="C734" s="96"/>
      <c r="D734" s="141" t="s">
        <v>230</v>
      </c>
      <c r="E734" s="144">
        <v>1471564.6253415602</v>
      </c>
      <c r="F734" s="97">
        <f t="shared" ref="F734" si="266">E734*19%</f>
        <v>279597.27881489642</v>
      </c>
      <c r="G734" s="98">
        <f t="shared" ref="G734" si="267">E734+F734</f>
        <v>1751161.9041564567</v>
      </c>
      <c r="H734" s="53"/>
      <c r="I734" s="65"/>
    </row>
    <row r="735" spans="1:9">
      <c r="A735" s="173">
        <f t="shared" ref="A735" si="268">B734+1</f>
        <v>44446</v>
      </c>
      <c r="B735" s="173">
        <f t="shared" si="262"/>
        <v>44452</v>
      </c>
      <c r="C735" s="96"/>
      <c r="D735" s="141" t="s">
        <v>230</v>
      </c>
      <c r="E735" s="144">
        <v>1486561.9541871888</v>
      </c>
      <c r="F735" s="97">
        <f t="shared" ref="F735" si="269">E735*19%</f>
        <v>282446.77129556588</v>
      </c>
      <c r="G735" s="98">
        <f t="shared" ref="G735" si="270">E735+F735</f>
        <v>1769008.7254827546</v>
      </c>
      <c r="H735" s="53"/>
      <c r="I735" s="65"/>
    </row>
    <row r="736" spans="1:9">
      <c r="A736" s="173">
        <f t="shared" ref="A736" si="271">B735+1</f>
        <v>44453</v>
      </c>
      <c r="B736" s="173">
        <f t="shared" si="262"/>
        <v>44459</v>
      </c>
      <c r="C736" s="96"/>
      <c r="D736" s="141" t="s">
        <v>230</v>
      </c>
      <c r="E736" s="144">
        <v>1464228.5141093312</v>
      </c>
      <c r="F736" s="97">
        <f t="shared" ref="F736" si="272">E736*19%</f>
        <v>278203.41768077295</v>
      </c>
      <c r="G736" s="98">
        <f t="shared" ref="G736" si="273">E736+F736</f>
        <v>1742431.9317901041</v>
      </c>
      <c r="H736" s="53"/>
      <c r="I736" s="65"/>
    </row>
    <row r="737" spans="1:9">
      <c r="A737" s="173">
        <f t="shared" ref="A737" si="274">B736+1</f>
        <v>44460</v>
      </c>
      <c r="B737" s="173">
        <f t="shared" si="262"/>
        <v>44466</v>
      </c>
      <c r="C737" s="96"/>
      <c r="D737" s="141" t="s">
        <v>230</v>
      </c>
      <c r="E737" s="144">
        <v>1488987.8906034685</v>
      </c>
      <c r="F737" s="97">
        <f t="shared" ref="F737" si="275">E737*19%</f>
        <v>282907.69921465905</v>
      </c>
      <c r="G737" s="98">
        <f t="shared" ref="G737" si="276">E737+F737</f>
        <v>1771895.5898181275</v>
      </c>
      <c r="H737" s="53"/>
      <c r="I737" s="65"/>
    </row>
    <row r="738" spans="1:9">
      <c r="A738" s="173">
        <f t="shared" ref="A738" si="277">B737+1</f>
        <v>44467</v>
      </c>
      <c r="B738" s="173">
        <f t="shared" si="262"/>
        <v>44473</v>
      </c>
      <c r="C738" s="96"/>
      <c r="D738" s="141" t="s">
        <v>230</v>
      </c>
      <c r="E738" s="144">
        <v>1544135.4801813047</v>
      </c>
      <c r="F738" s="97">
        <f t="shared" ref="F738" si="278">E738*19%</f>
        <v>293385.74123444792</v>
      </c>
      <c r="G738" s="98">
        <f t="shared" ref="G738" si="279">E738+F738</f>
        <v>1837521.2214157525</v>
      </c>
      <c r="H738" s="53"/>
      <c r="I738" s="65"/>
    </row>
    <row r="739" spans="1:9">
      <c r="A739" s="173">
        <f t="shared" ref="A739" si="280">B738+1</f>
        <v>44474</v>
      </c>
      <c r="B739" s="173">
        <f t="shared" si="262"/>
        <v>44480</v>
      </c>
      <c r="C739" s="96"/>
      <c r="D739" s="141" t="s">
        <v>230</v>
      </c>
      <c r="E739" s="144">
        <v>1628615.4537632857</v>
      </c>
      <c r="F739" s="97">
        <f t="shared" ref="F739" si="281">E739*19%</f>
        <v>309436.93621502427</v>
      </c>
      <c r="G739" s="98">
        <f t="shared" ref="G739" si="282">E739+F739</f>
        <v>1938052.3899783099</v>
      </c>
      <c r="H739" s="53"/>
      <c r="I739" s="65"/>
    </row>
    <row r="740" spans="1:9">
      <c r="A740" s="173">
        <f t="shared" ref="A740" si="283">B739+1</f>
        <v>44481</v>
      </c>
      <c r="B740" s="173">
        <f>+A740+7</f>
        <v>44488</v>
      </c>
      <c r="C740" s="96"/>
      <c r="D740" s="141" t="s">
        <v>230</v>
      </c>
      <c r="E740" s="144">
        <v>1703379.8594305085</v>
      </c>
      <c r="F740" s="97">
        <f t="shared" ref="F740" si="284">E740*19%</f>
        <v>323642.17329179659</v>
      </c>
      <c r="G740" s="98">
        <f t="shared" ref="G740" si="285">E740+F740</f>
        <v>2027022.032722305</v>
      </c>
      <c r="H740" s="53"/>
      <c r="I740" s="65"/>
    </row>
    <row r="741" spans="1:9">
      <c r="A741" s="173">
        <f t="shared" ref="A741" si="286">B740+1</f>
        <v>44489</v>
      </c>
      <c r="B741" s="173">
        <f>+A741+5</f>
        <v>44494</v>
      </c>
      <c r="C741" s="96"/>
      <c r="D741" s="141" t="s">
        <v>230</v>
      </c>
      <c r="E741" s="144">
        <v>1697206.4228357738</v>
      </c>
      <c r="F741" s="97">
        <f t="shared" ref="F741" si="287">E741*19%</f>
        <v>322469.22033879702</v>
      </c>
      <c r="G741" s="98">
        <f t="shared" ref="G741" si="288">E741+F741</f>
        <v>2019675.6431745708</v>
      </c>
      <c r="H741" s="53"/>
      <c r="I741" s="65"/>
    </row>
    <row r="742" spans="1:9">
      <c r="A742" s="173">
        <f t="shared" ref="A742" si="289">B741+1</f>
        <v>44495</v>
      </c>
      <c r="B742" s="173">
        <f>+A742+7</f>
        <v>44502</v>
      </c>
      <c r="C742" s="96"/>
      <c r="D742" s="141" t="s">
        <v>230</v>
      </c>
      <c r="E742" s="144">
        <v>1682327.4573893605</v>
      </c>
      <c r="F742" s="97">
        <f t="shared" ref="F742" si="290">E742*19%</f>
        <v>319642.21690397849</v>
      </c>
      <c r="G742" s="98">
        <f t="shared" ref="G742" si="291">E742+F742</f>
        <v>2001969.674293339</v>
      </c>
      <c r="H742" s="53"/>
      <c r="I742" s="65"/>
    </row>
    <row r="743" spans="1:9">
      <c r="A743" s="173">
        <v>44503</v>
      </c>
      <c r="B743" s="173">
        <v>44508</v>
      </c>
      <c r="C743" s="96"/>
      <c r="D743" s="141" t="s">
        <v>230</v>
      </c>
      <c r="E743" s="144">
        <v>1643526.9582729323</v>
      </c>
      <c r="F743" s="97">
        <f t="shared" ref="F743" si="292">E743*19%</f>
        <v>312270.12207185716</v>
      </c>
      <c r="G743" s="98">
        <f t="shared" ref="G743" si="293">E743+F743</f>
        <v>1955797.0803447894</v>
      </c>
      <c r="H743" s="53"/>
      <c r="I743" s="65"/>
    </row>
    <row r="744" spans="1:9">
      <c r="A744" s="173">
        <v>44509</v>
      </c>
      <c r="B744" s="173">
        <v>44516</v>
      </c>
      <c r="C744" s="96"/>
      <c r="D744" s="141" t="s">
        <v>230</v>
      </c>
      <c r="E744" s="144">
        <v>1590917.7740105239</v>
      </c>
      <c r="F744" s="97">
        <f t="shared" ref="F744" si="294">E744*19%</f>
        <v>302274.37706199958</v>
      </c>
      <c r="G744" s="98">
        <f t="shared" ref="G744" si="295">E744+F744</f>
        <v>1893192.1510725236</v>
      </c>
      <c r="H744" s="53"/>
      <c r="I744" s="65"/>
    </row>
    <row r="745" spans="1:9">
      <c r="A745" s="173">
        <f t="shared" ref="A745:A751" si="296">+B744+1</f>
        <v>44517</v>
      </c>
      <c r="B745" s="173">
        <f>+A745+5</f>
        <v>44522</v>
      </c>
      <c r="C745" s="96"/>
      <c r="D745" s="141" t="s">
        <v>230</v>
      </c>
      <c r="E745" s="144">
        <v>1603783.8938146767</v>
      </c>
      <c r="F745" s="97">
        <f t="shared" ref="F745" si="297">E745*19%</f>
        <v>304718.9398247886</v>
      </c>
      <c r="G745" s="98">
        <f t="shared" ref="G745" si="298">E745+F745</f>
        <v>1908502.8336394653</v>
      </c>
      <c r="H745" s="53"/>
      <c r="I745" s="65"/>
    </row>
    <row r="746" spans="1:9">
      <c r="A746" s="173">
        <f t="shared" si="296"/>
        <v>44523</v>
      </c>
      <c r="B746" s="173">
        <f t="shared" ref="B746:B751" si="299">+A746+6</f>
        <v>44529</v>
      </c>
      <c r="C746" s="96"/>
      <c r="D746" s="141" t="s">
        <v>230</v>
      </c>
      <c r="E746" s="144">
        <v>1572821.4140024071</v>
      </c>
      <c r="F746" s="97">
        <f t="shared" ref="F746" si="300">E746*19%</f>
        <v>298836.06866045733</v>
      </c>
      <c r="G746" s="98">
        <f t="shared" ref="G746" si="301">E746+F746</f>
        <v>1871657.4826628645</v>
      </c>
      <c r="H746" s="53"/>
      <c r="I746" s="65"/>
    </row>
    <row r="747" spans="1:9">
      <c r="A747" s="173">
        <f t="shared" si="296"/>
        <v>44530</v>
      </c>
      <c r="B747" s="173">
        <f t="shared" si="299"/>
        <v>44536</v>
      </c>
      <c r="C747" s="96"/>
      <c r="D747" s="141" t="s">
        <v>230</v>
      </c>
      <c r="E747" s="144">
        <v>1594476.9639574208</v>
      </c>
      <c r="F747" s="97">
        <f t="shared" ref="F747" si="302">E747*19%</f>
        <v>302950.62315190997</v>
      </c>
      <c r="G747" s="98">
        <f t="shared" ref="G747" si="303">E747+F747</f>
        <v>1897427.5871093308</v>
      </c>
      <c r="H747" s="53"/>
      <c r="I747" s="65"/>
    </row>
    <row r="748" spans="1:9">
      <c r="A748" s="173">
        <f t="shared" si="296"/>
        <v>44537</v>
      </c>
      <c r="B748" s="173">
        <f t="shared" si="299"/>
        <v>44543</v>
      </c>
      <c r="C748" s="96"/>
      <c r="D748" s="141" t="s">
        <v>230</v>
      </c>
      <c r="E748" s="144">
        <v>1391826.6609128173</v>
      </c>
      <c r="F748" s="97">
        <f t="shared" ref="F748" si="304">E748*19%</f>
        <v>264447.06557343528</v>
      </c>
      <c r="G748" s="98">
        <f t="shared" ref="G748" si="305">E748+F748</f>
        <v>1656273.7264862526</v>
      </c>
      <c r="H748" s="53"/>
      <c r="I748" s="65"/>
    </row>
    <row r="749" spans="1:9">
      <c r="A749" s="173">
        <f t="shared" si="296"/>
        <v>44544</v>
      </c>
      <c r="B749" s="173">
        <f t="shared" si="299"/>
        <v>44550</v>
      </c>
      <c r="C749" s="96"/>
      <c r="D749" s="141" t="s">
        <v>230</v>
      </c>
      <c r="E749" s="144">
        <v>1480288.98556717</v>
      </c>
      <c r="F749" s="97">
        <f t="shared" ref="F749" si="306">E749*19%</f>
        <v>281254.90725776227</v>
      </c>
      <c r="G749" s="98">
        <f t="shared" ref="G749" si="307">E749+F749</f>
        <v>1761543.8928249322</v>
      </c>
      <c r="H749" s="53"/>
      <c r="I749" s="65"/>
    </row>
    <row r="750" spans="1:9">
      <c r="A750" s="173">
        <f t="shared" si="296"/>
        <v>44551</v>
      </c>
      <c r="B750" s="173">
        <f t="shared" si="299"/>
        <v>44557</v>
      </c>
      <c r="C750" s="96"/>
      <c r="D750" s="141" t="s">
        <v>230</v>
      </c>
      <c r="E750" s="144">
        <v>1519854.6301927576</v>
      </c>
      <c r="F750" s="97">
        <f t="shared" ref="F750" si="308">E750*19%</f>
        <v>288772.37973662396</v>
      </c>
      <c r="G750" s="98">
        <f t="shared" ref="G750" si="309">E750+F750</f>
        <v>1808627.0099293815</v>
      </c>
      <c r="H750" s="53"/>
      <c r="I750" s="65"/>
    </row>
    <row r="751" spans="1:9">
      <c r="A751" s="173">
        <f t="shared" si="296"/>
        <v>44558</v>
      </c>
      <c r="B751" s="173">
        <f t="shared" si="299"/>
        <v>44564</v>
      </c>
      <c r="C751" s="96"/>
      <c r="D751" s="141" t="s">
        <v>230</v>
      </c>
      <c r="E751" s="144">
        <v>1562936.8914223143</v>
      </c>
      <c r="F751" s="97">
        <f t="shared" ref="F751" si="310">E751*19%</f>
        <v>296958.00937023974</v>
      </c>
      <c r="G751" s="98">
        <f t="shared" ref="G751" si="311">E751+F751</f>
        <v>1859894.900792554</v>
      </c>
      <c r="H751" s="53"/>
      <c r="I751" s="65"/>
    </row>
    <row r="752" spans="1:9">
      <c r="A752" s="173">
        <f t="shared" ref="A752" si="312">+B751+1</f>
        <v>44565</v>
      </c>
      <c r="B752" s="173">
        <f>+A752+7</f>
        <v>44572</v>
      </c>
      <c r="C752" s="96"/>
      <c r="D752" s="141" t="s">
        <v>230</v>
      </c>
      <c r="E752" s="144">
        <v>1658880.3845835556</v>
      </c>
      <c r="F752" s="97">
        <f t="shared" ref="F752" si="313">E752*19%</f>
        <v>315187.27307087556</v>
      </c>
      <c r="G752" s="98">
        <f t="shared" ref="G752" si="314">E752+F752</f>
        <v>1974067.6576544312</v>
      </c>
      <c r="H752" s="53"/>
      <c r="I752" s="65"/>
    </row>
    <row r="753" spans="1:9">
      <c r="A753" s="173">
        <f t="shared" ref="A753" si="315">+B752+1</f>
        <v>44573</v>
      </c>
      <c r="B753" s="173">
        <f>+A753+5</f>
        <v>44578</v>
      </c>
      <c r="C753" s="96"/>
      <c r="D753" s="141" t="s">
        <v>230</v>
      </c>
      <c r="E753" s="144">
        <v>1732589.7122123481</v>
      </c>
      <c r="F753" s="97">
        <f t="shared" ref="F753" si="316">E753*19%</f>
        <v>329192.04532034614</v>
      </c>
      <c r="G753" s="98">
        <f t="shared" ref="G753" si="317">E753+F753</f>
        <v>2061781.7575326944</v>
      </c>
      <c r="H753" s="53"/>
      <c r="I753" s="65"/>
    </row>
    <row r="754" spans="1:9">
      <c r="A754" s="173">
        <f t="shared" ref="A754" si="318">+B753+1</f>
        <v>44579</v>
      </c>
      <c r="B754" s="173">
        <f t="shared" ref="B754:B760" si="319">+A754+6</f>
        <v>44585</v>
      </c>
      <c r="C754" s="96"/>
      <c r="D754" s="141" t="s">
        <v>230</v>
      </c>
      <c r="E754" s="144">
        <v>1788331.6026182179</v>
      </c>
      <c r="F754" s="97">
        <f t="shared" ref="F754" si="320">E754*19%</f>
        <v>339783.00449746143</v>
      </c>
      <c r="G754" s="98">
        <f t="shared" ref="G754" si="321">E754+F754</f>
        <v>2128114.6071156794</v>
      </c>
      <c r="H754" s="53"/>
      <c r="I754" s="65"/>
    </row>
    <row r="755" spans="1:9">
      <c r="A755" s="173">
        <f t="shared" ref="A755" si="322">+B754+1</f>
        <v>44586</v>
      </c>
      <c r="B755" s="173">
        <f t="shared" si="319"/>
        <v>44592</v>
      </c>
      <c r="C755" s="96"/>
      <c r="D755" s="141" t="s">
        <v>230</v>
      </c>
      <c r="E755" s="144">
        <v>1878636.7075961942</v>
      </c>
      <c r="F755" s="97">
        <f t="shared" ref="F755" si="323">E755*19%</f>
        <v>356940.97444327694</v>
      </c>
      <c r="G755" s="98">
        <f t="shared" ref="G755" si="324">E755+F755</f>
        <v>2235577.6820394713</v>
      </c>
      <c r="H755" s="53"/>
      <c r="I755" s="65"/>
    </row>
    <row r="756" spans="1:9">
      <c r="A756" s="173">
        <f t="shared" ref="A756" si="325">+B755+1</f>
        <v>44593</v>
      </c>
      <c r="B756" s="173">
        <f t="shared" si="319"/>
        <v>44599</v>
      </c>
      <c r="C756" s="96"/>
      <c r="D756" s="141" t="s">
        <v>230</v>
      </c>
      <c r="E756" s="144">
        <v>1903916.0739648647</v>
      </c>
      <c r="F756" s="97">
        <f t="shared" ref="F756" si="326">E756*19%</f>
        <v>361744.05405332427</v>
      </c>
      <c r="G756" s="98">
        <f t="shared" ref="G756" si="327">E756+F756</f>
        <v>2265660.1280181892</v>
      </c>
      <c r="H756" s="53"/>
      <c r="I756" s="65"/>
    </row>
    <row r="757" spans="1:9">
      <c r="A757" s="173">
        <f t="shared" ref="A757" si="328">+B756+1</f>
        <v>44600</v>
      </c>
      <c r="B757" s="173">
        <f t="shared" si="319"/>
        <v>44606</v>
      </c>
      <c r="C757" s="96"/>
      <c r="D757" s="141" t="s">
        <v>230</v>
      </c>
      <c r="E757" s="144">
        <v>1949072.935241509</v>
      </c>
      <c r="F757" s="97">
        <f t="shared" ref="F757" si="329">E757*19%</f>
        <v>370323.85769588669</v>
      </c>
      <c r="G757" s="98">
        <f t="shared" ref="G757" si="330">E757+F757</f>
        <v>2319396.7929373956</v>
      </c>
      <c r="H757" s="53"/>
      <c r="I757" s="65"/>
    </row>
    <row r="758" spans="1:9">
      <c r="A758" s="173">
        <f t="shared" ref="A758" si="331">+B757+1</f>
        <v>44607</v>
      </c>
      <c r="B758" s="173">
        <f t="shared" si="319"/>
        <v>44613</v>
      </c>
      <c r="C758" s="96"/>
      <c r="D758" s="141" t="s">
        <v>230</v>
      </c>
      <c r="E758" s="144">
        <v>1964907.6366382532</v>
      </c>
      <c r="F758" s="97">
        <f t="shared" ref="F758" si="332">E758*19%</f>
        <v>373332.4509612681</v>
      </c>
      <c r="G758" s="98">
        <f t="shared" ref="G758" si="333">E758+F758</f>
        <v>2338240.0875995215</v>
      </c>
      <c r="H758" s="53"/>
      <c r="I758" s="65"/>
    </row>
    <row r="759" spans="1:9">
      <c r="A759" s="173">
        <f t="shared" ref="A759" si="334">+B758+1</f>
        <v>44614</v>
      </c>
      <c r="B759" s="173">
        <f t="shared" si="319"/>
        <v>44620</v>
      </c>
      <c r="C759" s="96"/>
      <c r="D759" s="141" t="s">
        <v>230</v>
      </c>
      <c r="E759" s="144">
        <v>1920651.1343587232</v>
      </c>
      <c r="F759" s="97">
        <f t="shared" ref="F759" si="335">E759*19%</f>
        <v>364923.71552815742</v>
      </c>
      <c r="G759" s="98">
        <f t="shared" ref="G759" si="336">E759+F759</f>
        <v>2285574.8498868807</v>
      </c>
      <c r="H759" s="53"/>
      <c r="I759" s="65"/>
    </row>
    <row r="760" spans="1:9">
      <c r="A760" s="173">
        <f t="shared" ref="A760" si="337">+B759+1</f>
        <v>44621</v>
      </c>
      <c r="B760" s="173">
        <f t="shared" si="319"/>
        <v>44627</v>
      </c>
      <c r="C760" s="96"/>
      <c r="D760" s="141" t="s">
        <v>230</v>
      </c>
      <c r="E760" s="144">
        <v>1915847.5056822447</v>
      </c>
      <c r="F760" s="97">
        <f t="shared" ref="F760" si="338">E760*19%</f>
        <v>364011.02607962646</v>
      </c>
      <c r="G760" s="98">
        <f t="shared" ref="G760" si="339">E760+F760</f>
        <v>2279858.5317618712</v>
      </c>
      <c r="H760" s="53"/>
      <c r="I760" s="65"/>
    </row>
    <row r="761" spans="1:9">
      <c r="A761" s="173">
        <f t="shared" ref="A761" si="340">+B760+1</f>
        <v>44628</v>
      </c>
      <c r="B761" s="173">
        <f t="shared" ref="B761" si="341">+A761+6</f>
        <v>44634</v>
      </c>
      <c r="C761" s="96"/>
      <c r="D761" s="141" t="s">
        <v>230</v>
      </c>
      <c r="E761" s="144">
        <v>2112611.1157842763</v>
      </c>
      <c r="F761" s="97">
        <f t="shared" ref="F761" si="342">E761*19%</f>
        <v>401396.11199901247</v>
      </c>
      <c r="G761" s="98">
        <f t="shared" ref="G761" si="343">E761+F761</f>
        <v>2514007.2277832888</v>
      </c>
      <c r="H761" s="53"/>
      <c r="I761" s="65"/>
    </row>
    <row r="762" spans="1:9">
      <c r="A762" s="173">
        <f t="shared" ref="A762" si="344">+B761+1</f>
        <v>44635</v>
      </c>
      <c r="B762" s="173">
        <f>+A762+7</f>
        <v>44642</v>
      </c>
      <c r="C762" s="96"/>
      <c r="D762" s="141" t="s">
        <v>230</v>
      </c>
      <c r="E762" s="144">
        <v>2373601.5965891168</v>
      </c>
      <c r="F762" s="97">
        <f t="shared" ref="F762" si="345">E762*19%</f>
        <v>450984.30335193221</v>
      </c>
      <c r="G762" s="98">
        <f t="shared" ref="G762" si="346">E762+F762</f>
        <v>2824585.8999410491</v>
      </c>
      <c r="H762" s="53"/>
      <c r="I762" s="65"/>
    </row>
    <row r="763" spans="1:9">
      <c r="A763" s="173">
        <f t="shared" ref="A763" si="347">+B762+1</f>
        <v>44643</v>
      </c>
      <c r="B763" s="173">
        <f>+A763+5</f>
        <v>44648</v>
      </c>
      <c r="C763" s="96"/>
      <c r="D763" s="141" t="s">
        <v>230</v>
      </c>
      <c r="E763" s="144">
        <v>2044664.9334561415</v>
      </c>
      <c r="F763" s="97">
        <f t="shared" ref="F763" si="348">E763*19%</f>
        <v>388486.33735666692</v>
      </c>
      <c r="G763" s="98">
        <f t="shared" ref="G763" si="349">E763+F763</f>
        <v>2433151.2708128085</v>
      </c>
      <c r="H763" s="53"/>
      <c r="I763" s="65"/>
    </row>
    <row r="764" spans="1:9">
      <c r="A764" s="173">
        <f t="shared" ref="A764" si="350">+B763+1</f>
        <v>44649</v>
      </c>
      <c r="B764" s="173">
        <f t="shared" ref="B764:B770" si="351">+A764+6</f>
        <v>44655</v>
      </c>
      <c r="C764" s="96"/>
      <c r="D764" s="141" t="s">
        <v>230</v>
      </c>
      <c r="E764" s="144">
        <v>2317843.5550010968</v>
      </c>
      <c r="F764" s="97">
        <f t="shared" ref="F764" si="352">E764*19%</f>
        <v>440390.2754502084</v>
      </c>
      <c r="G764" s="98">
        <f t="shared" ref="G764" si="353">E764+F764</f>
        <v>2758233.830451305</v>
      </c>
      <c r="H764" s="53"/>
      <c r="I764" s="65"/>
    </row>
    <row r="765" spans="1:9">
      <c r="A765" s="173">
        <f t="shared" ref="A765" si="354">+B764+1</f>
        <v>44656</v>
      </c>
      <c r="B765" s="173">
        <f t="shared" si="351"/>
        <v>44662</v>
      </c>
      <c r="C765" s="96"/>
      <c r="D765" s="141" t="s">
        <v>230</v>
      </c>
      <c r="E765" s="144">
        <v>2146383.1031542211</v>
      </c>
      <c r="F765" s="97">
        <f t="shared" ref="F765" si="355">E765*19%</f>
        <v>407812.78959930199</v>
      </c>
      <c r="G765" s="98">
        <f t="shared" ref="G765" si="356">E765+F765</f>
        <v>2554195.8927535228</v>
      </c>
      <c r="H765" s="53"/>
      <c r="I765" s="65"/>
    </row>
    <row r="766" spans="1:9">
      <c r="A766" s="173">
        <f t="shared" ref="A766" si="357">+B765+1</f>
        <v>44663</v>
      </c>
      <c r="B766" s="173">
        <f t="shared" si="351"/>
        <v>44669</v>
      </c>
      <c r="C766" s="96"/>
      <c r="D766" s="141" t="s">
        <v>230</v>
      </c>
      <c r="E766" s="144">
        <v>2045195.5925314217</v>
      </c>
      <c r="F766" s="97">
        <f t="shared" ref="F766" si="358">E766*19%</f>
        <v>388587.16258097015</v>
      </c>
      <c r="G766" s="98">
        <f t="shared" ref="G766" si="359">E766+F766</f>
        <v>2433782.7551123919</v>
      </c>
      <c r="H766" s="53"/>
      <c r="I766" s="65"/>
    </row>
    <row r="767" spans="1:9">
      <c r="A767" s="173">
        <f t="shared" ref="A767" si="360">+B766+1</f>
        <v>44670</v>
      </c>
      <c r="B767" s="173">
        <f t="shared" si="351"/>
        <v>44676</v>
      </c>
      <c r="C767" s="96"/>
      <c r="D767" s="141" t="s">
        <v>230</v>
      </c>
      <c r="E767" s="144">
        <v>2069413.0196803806</v>
      </c>
      <c r="F767" s="97">
        <f t="shared" ref="F767" si="361">E767*19%</f>
        <v>393188.47373927233</v>
      </c>
      <c r="G767" s="98">
        <f t="shared" ref="G767" si="362">E767+F767</f>
        <v>2462601.4934196528</v>
      </c>
      <c r="H767" s="53"/>
      <c r="I767" s="65"/>
    </row>
    <row r="768" spans="1:9">
      <c r="A768" s="173">
        <f t="shared" ref="A768" si="363">+B767+1</f>
        <v>44677</v>
      </c>
      <c r="B768" s="173">
        <f t="shared" si="351"/>
        <v>44683</v>
      </c>
      <c r="C768" s="96"/>
      <c r="D768" s="141" t="s">
        <v>230</v>
      </c>
      <c r="E768" s="144">
        <v>2122623.8728712047</v>
      </c>
      <c r="F768" s="97">
        <f t="shared" ref="F768" si="364">E768*19%</f>
        <v>403298.53584552888</v>
      </c>
      <c r="G768" s="98">
        <f t="shared" ref="G768" si="365">E768+F768</f>
        <v>2525922.4087167336</v>
      </c>
      <c r="H768" s="53"/>
      <c r="I768" s="65"/>
    </row>
    <row r="769" spans="1:9">
      <c r="A769" s="173">
        <f t="shared" ref="A769" si="366">+B768+1</f>
        <v>44684</v>
      </c>
      <c r="B769" s="173">
        <f t="shared" si="351"/>
        <v>44690</v>
      </c>
      <c r="C769" s="96"/>
      <c r="D769" s="141" t="s">
        <v>230</v>
      </c>
      <c r="E769" s="144">
        <v>2222867.110199661</v>
      </c>
      <c r="F769" s="97">
        <f t="shared" ref="F769" si="367">E769*19%</f>
        <v>422344.75093793561</v>
      </c>
      <c r="G769" s="98">
        <f t="shared" ref="G769" si="368">E769+F769</f>
        <v>2645211.8611375964</v>
      </c>
      <c r="H769" s="53"/>
      <c r="I769" s="65"/>
    </row>
    <row r="770" spans="1:9">
      <c r="A770" s="173">
        <f t="shared" ref="A770" si="369">+B769+1</f>
        <v>44691</v>
      </c>
      <c r="B770" s="173">
        <f t="shared" si="351"/>
        <v>44697</v>
      </c>
      <c r="C770" s="96"/>
      <c r="D770" s="141" t="s">
        <v>230</v>
      </c>
      <c r="E770" s="144">
        <v>2355375.8606292494</v>
      </c>
      <c r="F770" s="97">
        <f t="shared" ref="F770" si="370">E770*19%</f>
        <v>447521.41351955739</v>
      </c>
      <c r="G770" s="98">
        <f t="shared" ref="G770" si="371">E770+F770</f>
        <v>2802897.2741488069</v>
      </c>
      <c r="H770" s="53"/>
      <c r="I770" s="65"/>
    </row>
    <row r="771" spans="1:9">
      <c r="A771" s="173">
        <f t="shared" ref="A771" si="372">+B770+1</f>
        <v>44698</v>
      </c>
      <c r="B771" s="173">
        <f t="shared" ref="B771" si="373">+A771+6</f>
        <v>44704</v>
      </c>
      <c r="C771" s="96"/>
      <c r="D771" s="141" t="s">
        <v>230</v>
      </c>
      <c r="E771" s="144">
        <v>2283532.3831207212</v>
      </c>
      <c r="F771" s="97">
        <f t="shared" ref="F771" si="374">E771*19%</f>
        <v>433871.15279293701</v>
      </c>
      <c r="G771" s="98">
        <f t="shared" ref="G771" si="375">E771+F771</f>
        <v>2717403.5359136583</v>
      </c>
      <c r="H771" s="53"/>
      <c r="I771" s="65"/>
    </row>
    <row r="772" spans="1:9">
      <c r="A772" s="173">
        <f t="shared" ref="A772" si="376">+B771+1</f>
        <v>44705</v>
      </c>
      <c r="B772" s="173">
        <f>+A772+6+1</f>
        <v>44712</v>
      </c>
      <c r="C772" s="96"/>
      <c r="D772" s="141" t="s">
        <v>230</v>
      </c>
      <c r="E772" s="144">
        <v>2401524.079341331</v>
      </c>
      <c r="F772" s="97">
        <f t="shared" ref="F772" si="377">E772*19%</f>
        <v>456289.57507485291</v>
      </c>
      <c r="G772" s="98">
        <f t="shared" ref="G772" si="378">E772+F772</f>
        <v>2857813.6544161839</v>
      </c>
      <c r="H772" s="53"/>
      <c r="I772" s="65"/>
    </row>
    <row r="773" spans="1:9">
      <c r="A773" s="173">
        <f t="shared" ref="A773" si="379">+B772+1</f>
        <v>44713</v>
      </c>
      <c r="B773" s="173">
        <f>+A773+5</f>
        <v>44718</v>
      </c>
      <c r="C773" s="96"/>
      <c r="D773" s="141" t="s">
        <v>230</v>
      </c>
      <c r="E773" s="144">
        <v>2376210.0174591201</v>
      </c>
      <c r="F773" s="97">
        <f t="shared" ref="F773" si="380">E773*19%</f>
        <v>451479.90331723285</v>
      </c>
      <c r="G773" s="98">
        <f t="shared" ref="G773" si="381">E773+F773</f>
        <v>2827689.9207763532</v>
      </c>
      <c r="H773" s="53"/>
      <c r="I773" s="65"/>
    </row>
    <row r="774" spans="1:9">
      <c r="A774" s="173">
        <f t="shared" ref="A774" si="382">+B773+1</f>
        <v>44719</v>
      </c>
      <c r="B774" s="173">
        <f>+A774+6</f>
        <v>44725</v>
      </c>
      <c r="C774" s="96"/>
      <c r="D774" s="141" t="s">
        <v>230</v>
      </c>
      <c r="E774" s="144">
        <v>2316360.17078494</v>
      </c>
      <c r="F774" s="97">
        <f t="shared" ref="F774" si="383">E774*19%</f>
        <v>440108.43244913861</v>
      </c>
      <c r="G774" s="98">
        <f t="shared" ref="G774" si="384">E774+F774</f>
        <v>2756468.6032340787</v>
      </c>
      <c r="H774" s="53"/>
      <c r="I774" s="65"/>
    </row>
    <row r="775" spans="1:9">
      <c r="A775" s="173">
        <f t="shared" ref="A775" si="385">+B774+1</f>
        <v>44726</v>
      </c>
      <c r="B775" s="173">
        <f>+A775+7</f>
        <v>44733</v>
      </c>
      <c r="C775" s="96"/>
      <c r="D775" s="141" t="s">
        <v>230</v>
      </c>
      <c r="E775" s="144">
        <v>2310027.8236361425</v>
      </c>
      <c r="F775" s="97">
        <f t="shared" ref="F775" si="386">E775*19%</f>
        <v>438905.28649086709</v>
      </c>
      <c r="G775" s="98">
        <f t="shared" ref="G775" si="387">E775+F775</f>
        <v>2748933.1101270095</v>
      </c>
      <c r="H775" s="53"/>
      <c r="I775" s="65"/>
    </row>
    <row r="776" spans="1:9">
      <c r="A776" s="173">
        <f t="shared" ref="A776" si="388">+B775+1</f>
        <v>44734</v>
      </c>
      <c r="B776" s="173">
        <f>+A776+6</f>
        <v>44740</v>
      </c>
      <c r="C776" s="96"/>
      <c r="D776" s="141" t="s">
        <v>230</v>
      </c>
      <c r="E776" s="144">
        <v>2333912.7169435471</v>
      </c>
      <c r="F776" s="97">
        <f t="shared" ref="F776" si="389">E776*19%</f>
        <v>443443.41621927393</v>
      </c>
      <c r="G776" s="98">
        <f t="shared" ref="G776" si="390">E776+F776</f>
        <v>2777356.1331628212</v>
      </c>
      <c r="H776" s="53"/>
      <c r="I776" s="65"/>
    </row>
    <row r="777" spans="1:9">
      <c r="A777" s="173">
        <f t="shared" ref="A777" si="391">+B776+1</f>
        <v>44741</v>
      </c>
      <c r="B777" s="173">
        <f>+A777+6</f>
        <v>44747</v>
      </c>
      <c r="C777" s="96"/>
      <c r="D777" s="141" t="s">
        <v>230</v>
      </c>
      <c r="E777" s="144">
        <v>2225172.5793950004</v>
      </c>
      <c r="F777" s="97">
        <f t="shared" ref="F777" si="392">E777*19%</f>
        <v>422782.79008505004</v>
      </c>
      <c r="G777" s="98">
        <f t="shared" ref="G777" si="393">E777+F777</f>
        <v>2647955.3694800502</v>
      </c>
      <c r="H777" s="53"/>
      <c r="I777" s="65"/>
    </row>
    <row r="778" spans="1:9">
      <c r="A778" s="173">
        <f t="shared" ref="A778" si="394">+B777+1</f>
        <v>44748</v>
      </c>
      <c r="B778" s="173">
        <f>+A778+5</f>
        <v>44753</v>
      </c>
      <c r="C778" s="96"/>
      <c r="D778" s="141" t="s">
        <v>230</v>
      </c>
      <c r="E778" s="144">
        <v>2339518.1435342431</v>
      </c>
      <c r="F778" s="97">
        <f t="shared" ref="F778" si="395">E778*19%</f>
        <v>444508.44727150619</v>
      </c>
      <c r="G778" s="98">
        <f t="shared" ref="G778" si="396">E778+F778</f>
        <v>2784026.5908057494</v>
      </c>
      <c r="H778" s="53"/>
      <c r="I778" s="65"/>
    </row>
    <row r="779" spans="1:9">
      <c r="A779" s="173">
        <f t="shared" ref="A779" si="397">+B778+1</f>
        <v>44754</v>
      </c>
      <c r="B779" s="173">
        <f>+A779+6</f>
        <v>44760</v>
      </c>
      <c r="C779" s="96"/>
      <c r="D779" s="141" t="s">
        <v>230</v>
      </c>
      <c r="E779" s="144">
        <v>2127912.0893319747</v>
      </c>
      <c r="F779" s="97">
        <f t="shared" ref="F779" si="398">E779*19%</f>
        <v>404303.29697307519</v>
      </c>
      <c r="G779" s="98">
        <f t="shared" ref="G779" si="399">E779+F779</f>
        <v>2532215.38630505</v>
      </c>
      <c r="H779" s="53"/>
      <c r="I779" s="65"/>
    </row>
    <row r="780" spans="1:9">
      <c r="A780" s="173">
        <f t="shared" ref="A780" si="400">+B779+1</f>
        <v>44761</v>
      </c>
      <c r="B780" s="173">
        <f>+A780+6</f>
        <v>44767</v>
      </c>
      <c r="C780" s="96"/>
      <c r="D780" s="141" t="s">
        <v>230</v>
      </c>
      <c r="E780" s="144">
        <v>2197913.1136885579</v>
      </c>
      <c r="F780" s="97">
        <f t="shared" ref="F780" si="401">E780*19%</f>
        <v>417603.49160082598</v>
      </c>
      <c r="G780" s="98">
        <f t="shared" ref="G780" si="402">E780+F780</f>
        <v>2615516.6052893838</v>
      </c>
      <c r="H780" s="53"/>
      <c r="I780" s="65"/>
    </row>
    <row r="781" spans="1:9">
      <c r="A781" s="173">
        <f t="shared" ref="A781" si="403">+B780+1</f>
        <v>44768</v>
      </c>
      <c r="B781" s="173">
        <f>+A781+6</f>
        <v>44774</v>
      </c>
      <c r="C781" s="96"/>
      <c r="D781" s="141" t="s">
        <v>230</v>
      </c>
      <c r="E781" s="144">
        <v>2257117.0069707902</v>
      </c>
      <c r="F781" s="97">
        <f t="shared" ref="F781" si="404">E781*19%</f>
        <v>428852.23132445017</v>
      </c>
      <c r="G781" s="98">
        <f t="shared" ref="G781" si="405">E781+F781</f>
        <v>2685969.2382952403</v>
      </c>
      <c r="H781" s="53"/>
      <c r="I781" s="65"/>
    </row>
    <row r="782" spans="1:9">
      <c r="A782" s="173">
        <f t="shared" ref="A782" si="406">+B781+1</f>
        <v>44775</v>
      </c>
      <c r="B782" s="173">
        <f>+A782+6</f>
        <v>44781</v>
      </c>
      <c r="C782" s="96"/>
      <c r="D782" s="141" t="s">
        <v>230</v>
      </c>
      <c r="E782" s="144">
        <v>2408856.1499557677</v>
      </c>
      <c r="F782" s="97">
        <f t="shared" ref="F782" si="407">E782*19%</f>
        <v>457682.66849159589</v>
      </c>
      <c r="G782" s="98">
        <f t="shared" ref="G782" si="408">E782+F782</f>
        <v>2866538.8184473636</v>
      </c>
      <c r="H782" s="53"/>
      <c r="I782" s="65"/>
    </row>
    <row r="783" spans="1:9">
      <c r="A783" s="173">
        <f t="shared" ref="A783" si="409">+B782+1</f>
        <v>44782</v>
      </c>
      <c r="B783" s="173">
        <f>+A783+6+1</f>
        <v>44789</v>
      </c>
      <c r="C783" s="96"/>
      <c r="D783" s="141" t="s">
        <v>230</v>
      </c>
      <c r="E783" s="144">
        <v>2245253.409519359</v>
      </c>
      <c r="F783" s="97">
        <f t="shared" ref="F783" si="410">E783*19%</f>
        <v>426598.14780867822</v>
      </c>
      <c r="G783" s="98">
        <f t="shared" ref="G783" si="411">E783+F783</f>
        <v>2671851.557328037</v>
      </c>
      <c r="H783" s="53"/>
      <c r="I783" s="65"/>
    </row>
    <row r="784" spans="1:9">
      <c r="A784" s="173">
        <f t="shared" ref="A784" si="412">+B783+1</f>
        <v>44790</v>
      </c>
      <c r="B784" s="173">
        <f>+A784+5</f>
        <v>44795</v>
      </c>
      <c r="C784" s="96"/>
      <c r="D784" s="141" t="s">
        <v>230</v>
      </c>
      <c r="E784" s="144">
        <v>2206904.6456004158</v>
      </c>
      <c r="F784" s="97">
        <f t="shared" ref="F784" si="413">E784*19%</f>
        <v>419311.88266407902</v>
      </c>
      <c r="G784" s="98">
        <f t="shared" ref="G784" si="414">E784+F784</f>
        <v>2626216.5282644946</v>
      </c>
      <c r="H784" s="53"/>
      <c r="I784" s="65"/>
    </row>
    <row r="785" spans="1:9">
      <c r="A785" s="173">
        <f t="shared" ref="A785" si="415">+B784+1</f>
        <v>44796</v>
      </c>
      <c r="B785" s="173">
        <f t="shared" ref="B785:B790" si="416">+A785+6</f>
        <v>44802</v>
      </c>
      <c r="C785" s="96"/>
      <c r="D785" s="141" t="s">
        <v>230</v>
      </c>
      <c r="E785" s="144">
        <v>2031662.2412325209</v>
      </c>
      <c r="F785" s="97">
        <f t="shared" ref="F785" si="417">E785*19%</f>
        <v>386015.82583417895</v>
      </c>
      <c r="G785" s="98">
        <f t="shared" ref="G785" si="418">E785+F785</f>
        <v>2417678.0670666997</v>
      </c>
      <c r="H785" s="53"/>
      <c r="I785" s="65"/>
    </row>
    <row r="786" spans="1:9">
      <c r="A786" s="173">
        <f t="shared" ref="A786" si="419">+B785+1</f>
        <v>44803</v>
      </c>
      <c r="B786" s="173">
        <f t="shared" si="416"/>
        <v>44809</v>
      </c>
      <c r="C786" s="96"/>
      <c r="D786" s="141" t="s">
        <v>230</v>
      </c>
      <c r="E786" s="144">
        <v>2127473.9066059096</v>
      </c>
      <c r="F786" s="97">
        <f t="shared" ref="F786" si="420">E786*19%</f>
        <v>404220.0422551228</v>
      </c>
      <c r="G786" s="98">
        <f t="shared" ref="G786" si="421">E786+F786</f>
        <v>2531693.9488610323</v>
      </c>
      <c r="H786" s="53"/>
      <c r="I786" s="65"/>
    </row>
    <row r="787" spans="1:9">
      <c r="A787" s="173">
        <f t="shared" ref="A787" si="422">+B786+1</f>
        <v>44810</v>
      </c>
      <c r="B787" s="173">
        <f t="shared" si="416"/>
        <v>44816</v>
      </c>
      <c r="C787" s="96"/>
      <c r="D787" s="141" t="s">
        <v>230</v>
      </c>
      <c r="E787" s="144">
        <v>2056536.2797963149</v>
      </c>
      <c r="F787" s="97">
        <f t="shared" ref="F787" si="423">E787*19%</f>
        <v>390741.89316129981</v>
      </c>
      <c r="G787" s="98">
        <f t="shared" ref="G787" si="424">E787+F787</f>
        <v>2447278.1729576145</v>
      </c>
      <c r="H787" s="53"/>
      <c r="I787" s="65"/>
    </row>
    <row r="788" spans="1:9">
      <c r="A788" s="173">
        <f t="shared" ref="A788" si="425">+B787+1</f>
        <v>44817</v>
      </c>
      <c r="B788" s="173">
        <f t="shared" si="416"/>
        <v>44823</v>
      </c>
      <c r="C788" s="96"/>
      <c r="D788" s="141" t="s">
        <v>230</v>
      </c>
      <c r="E788" s="144">
        <v>1822357.3932054101</v>
      </c>
      <c r="F788" s="97">
        <f t="shared" ref="F788" si="426">E788*19%</f>
        <v>346247.90470902791</v>
      </c>
      <c r="G788" s="98">
        <f t="shared" ref="G788" si="427">E788+F788</f>
        <v>2168605.2979144379</v>
      </c>
      <c r="H788" s="53"/>
      <c r="I788" s="65"/>
    </row>
    <row r="789" spans="1:9">
      <c r="A789" s="173">
        <f t="shared" ref="A789" si="428">+B788+1</f>
        <v>44824</v>
      </c>
      <c r="B789" s="173">
        <f t="shared" si="416"/>
        <v>44830</v>
      </c>
      <c r="C789" s="96"/>
      <c r="D789" s="141" t="s">
        <v>230</v>
      </c>
      <c r="E789" s="144">
        <v>1747501.9187904987</v>
      </c>
      <c r="F789" s="97">
        <f t="shared" ref="F789" si="429">E789*19%</f>
        <v>332025.36457019474</v>
      </c>
      <c r="G789" s="98">
        <f t="shared" ref="G789" si="430">E789+F789</f>
        <v>2079527.2833606936</v>
      </c>
      <c r="H789" s="53"/>
      <c r="I789" s="65"/>
    </row>
    <row r="790" spans="1:9">
      <c r="A790" s="173">
        <f t="shared" ref="A790" si="431">+B789+1</f>
        <v>44831</v>
      </c>
      <c r="B790" s="173">
        <f t="shared" si="416"/>
        <v>44837</v>
      </c>
      <c r="C790" s="96"/>
      <c r="D790" s="141" t="s">
        <v>230</v>
      </c>
      <c r="E790" s="144">
        <v>1626262.1289815002</v>
      </c>
      <c r="F790" s="97">
        <f t="shared" ref="F790" si="432">E790*19%</f>
        <v>308989.80450648506</v>
      </c>
      <c r="G790" s="98">
        <f t="shared" ref="G790" si="433">E790+F790</f>
        <v>1935251.9334879853</v>
      </c>
      <c r="H790" s="53"/>
      <c r="I790" s="65"/>
    </row>
    <row r="791" spans="1:9">
      <c r="A791" s="173">
        <f t="shared" ref="A791" si="434">+B790+1</f>
        <v>44838</v>
      </c>
      <c r="B791" s="173">
        <f t="shared" ref="B791" si="435">+A791+6</f>
        <v>44844</v>
      </c>
      <c r="C791" s="96"/>
      <c r="D791" s="141" t="s">
        <v>230</v>
      </c>
      <c r="E791" s="144">
        <v>1552009.6233444186</v>
      </c>
      <c r="F791" s="97">
        <f t="shared" ref="F791" si="436">E791*19%</f>
        <v>294881.82843543956</v>
      </c>
      <c r="G791" s="98">
        <f t="shared" ref="G791" si="437">E791+F791</f>
        <v>1846891.4517798582</v>
      </c>
      <c r="H791" s="53"/>
      <c r="I791" s="65"/>
    </row>
    <row r="792" spans="1:9">
      <c r="A792" s="173">
        <f t="shared" ref="A792" si="438">+B791+1</f>
        <v>44845</v>
      </c>
      <c r="B792" s="173">
        <f>+A792+7</f>
        <v>44852</v>
      </c>
      <c r="C792" s="96"/>
      <c r="D792" s="141" t="s">
        <v>230</v>
      </c>
      <c r="E792" s="144">
        <v>1622274.1560253666</v>
      </c>
      <c r="F792" s="97">
        <f t="shared" ref="F792" si="439">E792*19%</f>
        <v>308232.08964481967</v>
      </c>
      <c r="G792" s="98">
        <f t="shared" ref="G792" si="440">E792+F792</f>
        <v>1930506.2456701864</v>
      </c>
      <c r="H792" s="53"/>
      <c r="I792" s="65"/>
    </row>
    <row r="793" spans="1:9">
      <c r="A793" s="173">
        <f t="shared" ref="A793" si="441">+B792+1</f>
        <v>44853</v>
      </c>
      <c r="B793" s="173">
        <f>+A793+5</f>
        <v>44858</v>
      </c>
      <c r="C793" s="96"/>
      <c r="D793" s="141" t="s">
        <v>230</v>
      </c>
      <c r="E793" s="144">
        <v>1552562.6772711321</v>
      </c>
      <c r="F793" s="97">
        <f t="shared" ref="F793" si="442">E793*19%</f>
        <v>294986.90868151508</v>
      </c>
      <c r="G793" s="98">
        <f t="shared" ref="G793" si="443">E793+F793</f>
        <v>1847549.5859526473</v>
      </c>
      <c r="H793" s="53"/>
      <c r="I793" s="65"/>
    </row>
    <row r="794" spans="1:9">
      <c r="A794" s="173">
        <f t="shared" ref="A794" si="444">+B793+1</f>
        <v>44859</v>
      </c>
      <c r="B794" s="173">
        <f>+A794+6</f>
        <v>44865</v>
      </c>
      <c r="C794" s="96"/>
      <c r="D794" s="141" t="s">
        <v>230</v>
      </c>
      <c r="E794" s="144">
        <v>1584918.1353743484</v>
      </c>
      <c r="F794" s="97">
        <f t="shared" ref="F794" si="445">E794*19%</f>
        <v>301134.44572112622</v>
      </c>
      <c r="G794" s="98">
        <f t="shared" ref="G794" si="446">E794+F794</f>
        <v>1886052.5810954745</v>
      </c>
      <c r="H794" s="53"/>
      <c r="I794" s="65"/>
    </row>
    <row r="795" spans="1:9" ht="13.15" customHeight="1">
      <c r="A795" s="173">
        <f t="shared" ref="A795" si="447">+B794+1</f>
        <v>44866</v>
      </c>
      <c r="B795" s="173">
        <f>+A795+7</f>
        <v>44873</v>
      </c>
      <c r="C795" s="96"/>
      <c r="D795" s="141" t="s">
        <v>237</v>
      </c>
      <c r="E795" s="144">
        <v>1796474.0722085908</v>
      </c>
      <c r="F795" s="97">
        <f t="shared" ref="F795" si="448">E795*19%</f>
        <v>341330.07371963223</v>
      </c>
      <c r="G795" s="98">
        <f t="shared" ref="G795" si="449">E795+F795</f>
        <v>2137804.1459282232</v>
      </c>
      <c r="H795" s="53"/>
      <c r="I795" s="65"/>
    </row>
    <row r="796" spans="1:9" ht="13.15" customHeight="1">
      <c r="A796" s="173">
        <f t="shared" ref="A796" si="450">+B795+1</f>
        <v>44874</v>
      </c>
      <c r="B796" s="173">
        <f>+A796+6</f>
        <v>44880</v>
      </c>
      <c r="C796" s="96"/>
      <c r="D796" s="141" t="s">
        <v>237</v>
      </c>
      <c r="E796" s="144">
        <v>1993861.9934979212</v>
      </c>
      <c r="F796" s="97">
        <f t="shared" ref="F796" si="451">E796*19%</f>
        <v>378833.778764605</v>
      </c>
      <c r="G796" s="98">
        <f t="shared" ref="G796" si="452">E796+F796</f>
        <v>2372695.7722625262</v>
      </c>
      <c r="H796" s="53"/>
      <c r="I796" s="65"/>
    </row>
    <row r="797" spans="1:9" ht="13.15" customHeight="1">
      <c r="A797" s="173">
        <f t="shared" ref="A797" si="453">+B796+1</f>
        <v>44881</v>
      </c>
      <c r="B797" s="173">
        <f>+A797+5</f>
        <v>44886</v>
      </c>
      <c r="C797" s="96"/>
      <c r="D797" s="141" t="s">
        <v>237</v>
      </c>
      <c r="E797" s="144">
        <v>2088077.8486641699</v>
      </c>
      <c r="F797" s="97">
        <f t="shared" ref="F797" si="454">E797*19%</f>
        <v>396734.7912461923</v>
      </c>
      <c r="G797" s="98">
        <f t="shared" ref="G797" si="455">E797+F797</f>
        <v>2484812.6399103622</v>
      </c>
      <c r="H797" s="53"/>
      <c r="I797" s="65"/>
    </row>
    <row r="798" spans="1:9" ht="13.15" customHeight="1">
      <c r="A798" s="173">
        <f t="shared" ref="A798" si="456">+B797+1</f>
        <v>44887</v>
      </c>
      <c r="B798" s="173">
        <f t="shared" ref="B798:B803" si="457">+A798+6</f>
        <v>44893</v>
      </c>
      <c r="C798" s="96"/>
      <c r="D798" s="141" t="s">
        <v>237</v>
      </c>
      <c r="E798" s="144">
        <v>2044578.9642402544</v>
      </c>
      <c r="F798" s="97">
        <f t="shared" ref="F798" si="458">E798*19%</f>
        <v>388470.00320564833</v>
      </c>
      <c r="G798" s="98">
        <f t="shared" ref="G798" si="459">E798+F798</f>
        <v>2433048.9674459025</v>
      </c>
      <c r="H798" s="53"/>
      <c r="I798" s="65"/>
    </row>
    <row r="799" spans="1:9" ht="13.15" customHeight="1">
      <c r="A799" s="173">
        <f t="shared" ref="A799" si="460">+B798+1</f>
        <v>44894</v>
      </c>
      <c r="B799" s="173">
        <f t="shared" si="457"/>
        <v>44900</v>
      </c>
      <c r="C799" s="96"/>
      <c r="D799" s="141" t="s">
        <v>237</v>
      </c>
      <c r="E799" s="144">
        <v>1924403.4278429251</v>
      </c>
      <c r="F799" s="97">
        <f t="shared" ref="F799" si="461">E799*19%</f>
        <v>365636.65129015577</v>
      </c>
      <c r="G799" s="98">
        <f t="shared" ref="G799" si="462">E799+F799</f>
        <v>2290040.0791330808</v>
      </c>
      <c r="H799" s="53"/>
      <c r="I799" s="65"/>
    </row>
    <row r="800" spans="1:9" ht="13.15" customHeight="1">
      <c r="A800" s="173">
        <f t="shared" ref="A800" si="463">+B799+1</f>
        <v>44901</v>
      </c>
      <c r="B800" s="173">
        <f t="shared" si="457"/>
        <v>44907</v>
      </c>
      <c r="C800" s="96"/>
      <c r="D800" s="141" t="s">
        <v>237</v>
      </c>
      <c r="E800" s="144">
        <v>1808309.3310518239</v>
      </c>
      <c r="F800" s="97">
        <f t="shared" ref="F800" si="464">E800*19%</f>
        <v>343578.77289984655</v>
      </c>
      <c r="G800" s="98">
        <f t="shared" ref="G800" si="465">E800+F800</f>
        <v>2151888.1039516702</v>
      </c>
      <c r="H800" s="53"/>
      <c r="I800" s="65"/>
    </row>
    <row r="801" spans="1:9" ht="13.15" customHeight="1">
      <c r="A801" s="173">
        <f t="shared" ref="A801" si="466">+B800+1</f>
        <v>44908</v>
      </c>
      <c r="B801" s="173">
        <f t="shared" si="457"/>
        <v>44914</v>
      </c>
      <c r="C801" s="96"/>
      <c r="D801" s="141" t="s">
        <v>237</v>
      </c>
      <c r="E801" s="144">
        <v>1701809.3177362194</v>
      </c>
      <c r="F801" s="97">
        <f t="shared" ref="F801" si="467">E801*19%</f>
        <v>323343.77036988171</v>
      </c>
      <c r="G801" s="98">
        <f t="shared" ref="G801" si="468">E801+F801</f>
        <v>2025153.0881061011</v>
      </c>
      <c r="H801" s="53"/>
      <c r="I801" s="65"/>
    </row>
    <row r="802" spans="1:9" ht="13.15" customHeight="1">
      <c r="A802" s="173">
        <f t="shared" ref="A802" si="469">+B801+1</f>
        <v>44915</v>
      </c>
      <c r="B802" s="173">
        <f t="shared" si="457"/>
        <v>44921</v>
      </c>
      <c r="C802" s="96"/>
      <c r="D802" s="141" t="s">
        <v>237</v>
      </c>
      <c r="E802" s="144">
        <v>1744867.1066069091</v>
      </c>
      <c r="F802" s="97">
        <f t="shared" ref="F802" si="470">E802*19%</f>
        <v>331524.75025531271</v>
      </c>
      <c r="G802" s="98">
        <f t="shared" ref="G802" si="471">E802+F802</f>
        <v>2076391.8568622218</v>
      </c>
      <c r="H802" s="53"/>
      <c r="I802" s="65"/>
    </row>
    <row r="803" spans="1:9" ht="13.15" customHeight="1">
      <c r="A803" s="173">
        <f t="shared" ref="A803:A804" si="472">+B802+1</f>
        <v>44922</v>
      </c>
      <c r="B803" s="173">
        <f t="shared" si="457"/>
        <v>44928</v>
      </c>
      <c r="C803" s="96"/>
      <c r="D803" s="141" t="s">
        <v>237</v>
      </c>
      <c r="E803" s="144">
        <v>1776177.0793764598</v>
      </c>
      <c r="F803" s="97">
        <f t="shared" ref="F803:F804" si="473">E803*19%</f>
        <v>337473.64508152736</v>
      </c>
      <c r="G803" s="98">
        <f t="shared" ref="G803:G804" si="474">E803+F803</f>
        <v>2113650.7244579871</v>
      </c>
      <c r="H803" s="53"/>
      <c r="I803" s="65"/>
    </row>
    <row r="804" spans="1:9" ht="13.15" customHeight="1">
      <c r="A804" s="173">
        <f t="shared" si="472"/>
        <v>44929</v>
      </c>
      <c r="B804" s="173">
        <f>+A804+6+1</f>
        <v>44936</v>
      </c>
      <c r="C804" s="96"/>
      <c r="D804" s="141" t="s">
        <v>237</v>
      </c>
      <c r="E804" s="144">
        <v>1830006.4499664283</v>
      </c>
      <c r="F804" s="97">
        <f t="shared" si="473"/>
        <v>347701.22549362137</v>
      </c>
      <c r="G804" s="98">
        <f t="shared" si="474"/>
        <v>2177707.6754600499</v>
      </c>
      <c r="H804" s="53"/>
      <c r="I804" s="65"/>
    </row>
    <row r="805" spans="1:9" ht="13.15" customHeight="1">
      <c r="A805" s="173">
        <f t="shared" ref="A805" si="475">+B804+1</f>
        <v>44937</v>
      </c>
      <c r="B805" s="173">
        <f>+A805+5</f>
        <v>44942</v>
      </c>
      <c r="C805" s="96"/>
      <c r="D805" s="141" t="s">
        <v>237</v>
      </c>
      <c r="E805" s="144">
        <v>1676996.0987189782</v>
      </c>
      <c r="F805" s="97">
        <f t="shared" ref="F805" si="476">E805*19%</f>
        <v>318629.25875660585</v>
      </c>
      <c r="G805" s="98">
        <f t="shared" ref="G805" si="477">E805+F805</f>
        <v>1995625.3574755841</v>
      </c>
      <c r="H805" s="53"/>
      <c r="I805" s="65"/>
    </row>
    <row r="806" spans="1:9" ht="13.15" customHeight="1">
      <c r="A806" s="173">
        <f t="shared" ref="A806" si="478">+B805+1</f>
        <v>44943</v>
      </c>
      <c r="B806" s="173">
        <f>+A806+6</f>
        <v>44949</v>
      </c>
      <c r="C806" s="96"/>
      <c r="D806" s="141" t="s">
        <v>237</v>
      </c>
      <c r="E806" s="144">
        <v>1735776.7848303572</v>
      </c>
      <c r="F806" s="97">
        <f t="shared" ref="F806" si="479">E806*19%</f>
        <v>329797.58911776787</v>
      </c>
      <c r="G806" s="98">
        <f t="shared" ref="G806" si="480">E806+F806</f>
        <v>2065574.3739481252</v>
      </c>
      <c r="H806" s="53"/>
      <c r="I806" s="65"/>
    </row>
    <row r="807" spans="1:9" ht="13.15" customHeight="1">
      <c r="A807" s="173">
        <f t="shared" ref="A807" si="481">+B806+1</f>
        <v>44950</v>
      </c>
      <c r="B807" s="173">
        <f>+A807+6</f>
        <v>44956</v>
      </c>
      <c r="C807" s="96"/>
      <c r="D807" s="141" t="s">
        <v>237</v>
      </c>
      <c r="E807" s="144">
        <v>1812734.5614788274</v>
      </c>
      <c r="F807" s="97">
        <f t="shared" ref="F807" si="482">E807*19%</f>
        <v>344419.56668097718</v>
      </c>
      <c r="G807" s="98">
        <f t="shared" ref="G807" si="483">E807+F807</f>
        <v>2157154.1281598047</v>
      </c>
      <c r="H807" s="53"/>
      <c r="I807" s="65"/>
    </row>
    <row r="808" spans="1:9" ht="13.15" customHeight="1">
      <c r="A808" s="173">
        <f t="shared" ref="A808" si="484">+B807+1</f>
        <v>44957</v>
      </c>
      <c r="B808" s="173">
        <f>+A808+0</f>
        <v>44957</v>
      </c>
      <c r="C808" s="96"/>
      <c r="D808" s="141" t="s">
        <v>237</v>
      </c>
      <c r="E808" s="144">
        <v>1748616.2766219897</v>
      </c>
      <c r="F808" s="97">
        <f t="shared" ref="F808" si="485">E808*19%</f>
        <v>332237.09255817806</v>
      </c>
      <c r="G808" s="98">
        <f t="shared" ref="G808" si="486">E808+F808</f>
        <v>2080853.3691801678</v>
      </c>
      <c r="H808" s="53"/>
      <c r="I808" s="65"/>
    </row>
    <row r="809" spans="1:9" ht="13.15" customHeight="1">
      <c r="A809" s="173">
        <f t="shared" ref="A809" si="487">+B808+1</f>
        <v>44958</v>
      </c>
      <c r="B809" s="173">
        <f>+A809+5</f>
        <v>44963</v>
      </c>
      <c r="C809" s="96"/>
      <c r="D809" s="141"/>
      <c r="E809" s="144">
        <v>2042999.7241195145</v>
      </c>
      <c r="F809" s="97">
        <f t="shared" ref="F809" si="488">E809*19%</f>
        <v>388169.94758270774</v>
      </c>
      <c r="G809" s="98">
        <f t="shared" ref="G809" si="489">E809+F809</f>
        <v>2431169.671702222</v>
      </c>
      <c r="H809" s="53"/>
      <c r="I809" s="65"/>
    </row>
    <row r="810" spans="1:9" ht="13.15" customHeight="1">
      <c r="A810" s="173">
        <f t="shared" ref="A810" si="490">+B809+1</f>
        <v>44964</v>
      </c>
      <c r="B810" s="173">
        <f>+A810+6</f>
        <v>44970</v>
      </c>
      <c r="C810" s="96"/>
      <c r="D810" s="141"/>
      <c r="E810" s="144">
        <v>2065726.1455047345</v>
      </c>
      <c r="F810" s="97">
        <f t="shared" ref="F810" si="491">E810*19%</f>
        <v>392487.96764589957</v>
      </c>
      <c r="G810" s="98">
        <f t="shared" ref="G810" si="492">E810+F810</f>
        <v>2458214.1131506339</v>
      </c>
      <c r="H810" s="53"/>
      <c r="I810" s="65"/>
    </row>
    <row r="811" spans="1:9" ht="13.15" customHeight="1">
      <c r="A811" s="173">
        <f t="shared" ref="A811" si="493">+B810+1</f>
        <v>44971</v>
      </c>
      <c r="B811" s="173">
        <f>+A811+6</f>
        <v>44977</v>
      </c>
      <c r="C811" s="96"/>
      <c r="D811" s="141"/>
      <c r="E811" s="144">
        <v>2126749.3020512797</v>
      </c>
      <c r="F811" s="97">
        <f t="shared" ref="F811" si="494">E811*19%</f>
        <v>404082.36738974316</v>
      </c>
      <c r="G811" s="98">
        <f t="shared" ref="G811" si="495">E811+F811</f>
        <v>2530831.6694410229</v>
      </c>
      <c r="H811" s="53"/>
      <c r="I811" s="65"/>
    </row>
    <row r="812" spans="1:9" ht="13.15" customHeight="1">
      <c r="A812" s="173">
        <f t="shared" ref="A812" si="496">+B811+1</f>
        <v>44978</v>
      </c>
      <c r="B812" s="173">
        <f>+A812+6</f>
        <v>44984</v>
      </c>
      <c r="C812" s="96"/>
      <c r="D812" s="141"/>
      <c r="E812" s="144">
        <v>2170682.3904384165</v>
      </c>
      <c r="F812" s="97">
        <f t="shared" ref="F812" si="497">E812*19%</f>
        <v>412429.65418329916</v>
      </c>
      <c r="G812" s="98">
        <f t="shared" ref="G812" si="498">E812+F812</f>
        <v>2583112.0446217158</v>
      </c>
      <c r="H812" s="53"/>
      <c r="I812" s="65"/>
    </row>
    <row r="813" spans="1:9" ht="13.15" customHeight="1">
      <c r="A813" s="173">
        <f t="shared" ref="A813" si="499">+B812+1</f>
        <v>44985</v>
      </c>
      <c r="B813" s="173">
        <f>+A813</f>
        <v>44985</v>
      </c>
      <c r="C813" s="96"/>
      <c r="D813" s="141"/>
      <c r="E813" s="144">
        <v>2201405.4439678565</v>
      </c>
      <c r="F813" s="97">
        <f t="shared" ref="F813" si="500">E813*19%</f>
        <v>418267.03435389273</v>
      </c>
      <c r="G813" s="98">
        <f t="shared" ref="G813" si="501">E813+F813</f>
        <v>2619672.4783217493</v>
      </c>
      <c r="H813" s="53"/>
      <c r="I813" s="65"/>
    </row>
    <row r="814" spans="1:9" ht="13.15" customHeight="1">
      <c r="A814" s="173">
        <f t="shared" ref="A814:A815" si="502">+B813+1</f>
        <v>44986</v>
      </c>
      <c r="B814" s="173">
        <f>+A814+5</f>
        <v>44991</v>
      </c>
      <c r="C814" s="96"/>
      <c r="D814" s="141"/>
      <c r="E814" s="144">
        <v>2379823.9692680771</v>
      </c>
      <c r="F814" s="97">
        <f t="shared" ref="F814:F815" si="503">E814*19%</f>
        <v>452166.55416093464</v>
      </c>
      <c r="G814" s="98">
        <f t="shared" ref="G814:G815" si="504">E814+F814</f>
        <v>2831990.5234290119</v>
      </c>
      <c r="H814" s="53"/>
      <c r="I814" s="65"/>
    </row>
    <row r="815" spans="1:9" ht="13.15" customHeight="1">
      <c r="A815" s="173">
        <f t="shared" si="502"/>
        <v>44992</v>
      </c>
      <c r="B815" s="173">
        <f>+A815+6</f>
        <v>44998</v>
      </c>
      <c r="C815" s="96"/>
      <c r="D815" s="141"/>
      <c r="E815" s="144">
        <v>2341994.9994443515</v>
      </c>
      <c r="F815" s="97">
        <f t="shared" si="503"/>
        <v>444979.04989442677</v>
      </c>
      <c r="G815" s="98">
        <f t="shared" si="504"/>
        <v>2786974.0493387785</v>
      </c>
      <c r="H815" s="53"/>
      <c r="I815" s="65"/>
    </row>
    <row r="816" spans="1:9" ht="13.15" customHeight="1">
      <c r="A816" s="173">
        <f t="shared" ref="A816" si="505">+B815+1</f>
        <v>44999</v>
      </c>
      <c r="B816" s="173">
        <f>+A816+7</f>
        <v>45006</v>
      </c>
      <c r="C816" s="96"/>
      <c r="D816" s="141"/>
      <c r="E816" s="144">
        <v>2302079.435141603</v>
      </c>
      <c r="F816" s="97">
        <f t="shared" ref="F816" si="506">E816*19%</f>
        <v>437395.09267690458</v>
      </c>
      <c r="G816" s="98">
        <f t="shared" ref="G816" si="507">E816+F816</f>
        <v>2739474.5278185075</v>
      </c>
      <c r="H816" s="53"/>
      <c r="I816" s="156" t="s">
        <v>241</v>
      </c>
    </row>
    <row r="817" spans="1:9" ht="13.15" customHeight="1">
      <c r="A817" s="173">
        <f t="shared" ref="A817" si="508">+B816+1</f>
        <v>45007</v>
      </c>
      <c r="B817" s="173">
        <f>+A817+5</f>
        <v>45012</v>
      </c>
      <c r="C817" s="96"/>
      <c r="D817" s="141"/>
      <c r="E817" s="144">
        <v>2318293.1740378961</v>
      </c>
      <c r="F817" s="97">
        <f t="shared" ref="F817" si="509">E817*19%</f>
        <v>440475.70306720026</v>
      </c>
      <c r="G817" s="98">
        <f t="shared" ref="G817" si="510">E817+F817</f>
        <v>2758768.8771050964</v>
      </c>
      <c r="H817" s="53"/>
      <c r="I817" s="65"/>
    </row>
    <row r="818" spans="1:9" ht="13.15" customHeight="1">
      <c r="A818" s="173">
        <f t="shared" ref="A818" si="511">+B817+1</f>
        <v>45013</v>
      </c>
      <c r="B818" s="173">
        <f>+A818+6</f>
        <v>45019</v>
      </c>
      <c r="C818" s="96"/>
      <c r="D818" s="141"/>
      <c r="E818" s="144">
        <v>2321008.63</v>
      </c>
      <c r="F818" s="97">
        <f t="shared" ref="F818" si="512">E818*19%</f>
        <v>440991.6397</v>
      </c>
      <c r="G818" s="98">
        <f t="shared" ref="G818" si="513">E818+F818</f>
        <v>2762000.2697000001</v>
      </c>
      <c r="H818" s="53"/>
      <c r="I818" s="65"/>
    </row>
    <row r="819" spans="1:9" ht="13.15" customHeight="1">
      <c r="A819" s="173">
        <f t="shared" ref="A819" si="514">+B818+1</f>
        <v>45020</v>
      </c>
      <c r="B819" s="173">
        <f>+A819+6</f>
        <v>45026</v>
      </c>
      <c r="C819" s="96"/>
      <c r="D819" s="141"/>
      <c r="E819" s="144">
        <v>2258907.33</v>
      </c>
      <c r="F819" s="97">
        <f t="shared" ref="F819" si="515">E819*19%</f>
        <v>429192.39270000003</v>
      </c>
      <c r="G819" s="98">
        <f t="shared" ref="G819" si="516">E819+F819</f>
        <v>2688099.7227000003</v>
      </c>
      <c r="H819" s="53"/>
      <c r="I819" s="65"/>
    </row>
    <row r="820" spans="1:9" ht="13.15" customHeight="1">
      <c r="A820" s="173">
        <f t="shared" ref="A820" si="517">+B819+1</f>
        <v>45027</v>
      </c>
      <c r="B820" s="173">
        <f>+A820+6</f>
        <v>45033</v>
      </c>
      <c r="C820" s="96"/>
      <c r="D820" s="141"/>
      <c r="E820" s="144">
        <v>2223675.1</v>
      </c>
      <c r="F820" s="97">
        <f t="shared" ref="F820" si="518">E820*19%</f>
        <v>422498.26900000003</v>
      </c>
      <c r="G820" s="98">
        <f t="shared" ref="G820" si="519">E820+F820</f>
        <v>2646173.3689999999</v>
      </c>
      <c r="H820" s="53"/>
      <c r="I820" s="65"/>
    </row>
    <row r="821" spans="1:9" ht="13.15" customHeight="1">
      <c r="A821" s="173">
        <f t="shared" ref="A821" si="520">+B820+1</f>
        <v>45034</v>
      </c>
      <c r="B821" s="173">
        <f>+A821+6</f>
        <v>45040</v>
      </c>
      <c r="C821" s="96"/>
      <c r="D821" s="141"/>
      <c r="E821" s="144">
        <v>2180764.9</v>
      </c>
      <c r="F821" s="97">
        <f t="shared" ref="F821" si="521">E821*19%</f>
        <v>414345.33100000001</v>
      </c>
      <c r="G821" s="98">
        <f t="shared" ref="G821" si="522">E821+F821</f>
        <v>2595110.2309999997</v>
      </c>
      <c r="H821" s="53"/>
      <c r="I821" s="65"/>
    </row>
    <row r="822" spans="1:9" ht="13.15" customHeight="1">
      <c r="A822" s="173">
        <f t="shared" ref="A822" si="523">+B821+1</f>
        <v>45041</v>
      </c>
      <c r="B822" s="173">
        <f>+A822+6+1</f>
        <v>45048</v>
      </c>
      <c r="C822" s="96"/>
      <c r="D822" s="141"/>
      <c r="E822" s="144">
        <v>2167526.3199999998</v>
      </c>
      <c r="F822" s="97">
        <f t="shared" ref="F822" si="524">E822*19%</f>
        <v>411830.00079999998</v>
      </c>
      <c r="G822" s="98">
        <f t="shared" ref="G822" si="525">E822+F822</f>
        <v>2579356.3207999999</v>
      </c>
      <c r="H822" s="53"/>
      <c r="I822" s="65"/>
    </row>
    <row r="823" spans="1:9" ht="13.15" customHeight="1">
      <c r="A823" s="173">
        <f t="shared" ref="A823" si="526">+B822+1</f>
        <v>45049</v>
      </c>
      <c r="B823" s="173">
        <f>+A823+5</f>
        <v>45054</v>
      </c>
      <c r="C823" s="96"/>
      <c r="D823" s="141"/>
      <c r="E823" s="144">
        <v>2196695.7000000002</v>
      </c>
      <c r="F823" s="97">
        <f t="shared" ref="F823" si="527">E823*19%</f>
        <v>417372.18300000002</v>
      </c>
      <c r="G823" s="98">
        <f t="shared" ref="G823" si="528">E823+F823</f>
        <v>2614067.8830000004</v>
      </c>
      <c r="H823" s="53"/>
      <c r="I823" s="65"/>
    </row>
    <row r="824" spans="1:9" ht="13.15" customHeight="1">
      <c r="A824" s="173">
        <f t="shared" ref="A824" si="529">+B823+1</f>
        <v>45055</v>
      </c>
      <c r="B824" s="173">
        <f>+A824+6</f>
        <v>45061</v>
      </c>
      <c r="C824" s="96"/>
      <c r="D824" s="141"/>
      <c r="E824" s="144">
        <v>2258178.62</v>
      </c>
      <c r="F824" s="97">
        <f t="shared" ref="F824" si="530">E824*19%</f>
        <v>429053.93780000001</v>
      </c>
      <c r="G824" s="98">
        <f t="shared" ref="G824" si="531">E824+F824</f>
        <v>2687232.5578000001</v>
      </c>
      <c r="H824" s="53"/>
      <c r="I824" s="65"/>
    </row>
    <row r="825" spans="1:9">
      <c r="A825" s="173">
        <f t="shared" ref="A825" si="532">+B824+1</f>
        <v>45062</v>
      </c>
      <c r="B825" s="173">
        <f>+A825+6+1</f>
        <v>45069</v>
      </c>
      <c r="C825" s="96"/>
      <c r="D825" s="141"/>
      <c r="E825" s="144">
        <v>2199655.0299999998</v>
      </c>
      <c r="F825" s="97">
        <f t="shared" ref="F825" si="533">E825*19%</f>
        <v>417934.45569999999</v>
      </c>
      <c r="G825" s="98">
        <f t="shared" ref="G825" si="534">E825+F825</f>
        <v>2617589.4856999996</v>
      </c>
    </row>
    <row r="826" spans="1:9">
      <c r="A826" s="173">
        <f t="shared" ref="A826" si="535">+B825+1</f>
        <v>45070</v>
      </c>
      <c r="B826" s="173">
        <f>+A826+6-1</f>
        <v>45075</v>
      </c>
      <c r="C826" s="96"/>
      <c r="D826" s="141"/>
      <c r="E826" s="144">
        <v>2192150.2599999998</v>
      </c>
      <c r="F826" s="97">
        <f t="shared" ref="F826" si="536">E826*19%</f>
        <v>416508.54939999996</v>
      </c>
      <c r="G826" s="98">
        <f t="shared" ref="G826" si="537">E826+F826</f>
        <v>2608658.8093999997</v>
      </c>
    </row>
    <row r="827" spans="1:9">
      <c r="A827" s="173">
        <f t="shared" ref="A827" si="538">+B826+1</f>
        <v>45076</v>
      </c>
      <c r="B827" s="173">
        <f>+A827+1</f>
        <v>45077</v>
      </c>
      <c r="C827" s="96"/>
      <c r="D827" s="141"/>
      <c r="E827" s="144">
        <v>2175355.27</v>
      </c>
      <c r="F827" s="97">
        <f t="shared" ref="F827" si="539">E827*19%</f>
        <v>413317.5013</v>
      </c>
      <c r="G827" s="98">
        <f t="shared" ref="G827" si="540">E827+F827</f>
        <v>2588672.7713000001</v>
      </c>
    </row>
    <row r="828" spans="1:9">
      <c r="A828" s="173">
        <f t="shared" ref="A828" si="541">+B827+1</f>
        <v>45078</v>
      </c>
      <c r="B828" s="173">
        <v>45082</v>
      </c>
      <c r="C828" s="96"/>
      <c r="D828" s="141"/>
      <c r="E828" s="144">
        <v>2225557.91</v>
      </c>
      <c r="F828" s="97">
        <f t="shared" ref="F828" si="542">E828*19%</f>
        <v>422856.00290000002</v>
      </c>
      <c r="G828" s="98">
        <f t="shared" ref="G828" si="543">E828+F828</f>
        <v>2648413.9129000003</v>
      </c>
    </row>
    <row r="829" spans="1:9">
      <c r="A829" s="173">
        <f t="shared" ref="A829" si="544">+B828+1</f>
        <v>45083</v>
      </c>
      <c r="B829" s="173">
        <f>A829+7</f>
        <v>45090</v>
      </c>
      <c r="C829" s="96"/>
      <c r="D829" s="141"/>
      <c r="E829" s="144">
        <v>2195623.29</v>
      </c>
      <c r="F829" s="97">
        <f t="shared" ref="F829" si="545">E829*19%</f>
        <v>417168.42509999999</v>
      </c>
      <c r="G829" s="98">
        <f t="shared" ref="G829" si="546">E829+F829</f>
        <v>2612791.7151000001</v>
      </c>
    </row>
    <row r="830" spans="1:9">
      <c r="A830" s="173">
        <f t="shared" ref="A830" si="547">+B829+1</f>
        <v>45091</v>
      </c>
      <c r="B830" s="173">
        <f>A830+6</f>
        <v>45097</v>
      </c>
      <c r="C830" s="96"/>
      <c r="D830" s="141"/>
      <c r="E830" s="144">
        <v>2108537.14</v>
      </c>
      <c r="F830" s="97">
        <f t="shared" ref="F830" si="548">E830*19%</f>
        <v>400622.05660000001</v>
      </c>
      <c r="G830" s="98">
        <f t="shared" ref="G830" si="549">E830+F830</f>
        <v>2509159.1966000004</v>
      </c>
    </row>
    <row r="831" spans="1:9">
      <c r="A831" s="173">
        <f t="shared" ref="A831" si="550">+B830+1</f>
        <v>45098</v>
      </c>
      <c r="B831" s="173">
        <f>A831+5</f>
        <v>45103</v>
      </c>
      <c r="C831" s="96"/>
      <c r="D831" s="141"/>
      <c r="E831" s="144">
        <v>2067315.78</v>
      </c>
      <c r="F831" s="97">
        <f t="shared" ref="F831" si="551">E831*19%</f>
        <v>392789.99820000003</v>
      </c>
      <c r="G831" s="98">
        <f t="shared" ref="G831" si="552">E831+F831</f>
        <v>2460105.7782000001</v>
      </c>
    </row>
    <row r="832" spans="1:9">
      <c r="A832" s="173">
        <f t="shared" ref="A832" si="553">+B831+1</f>
        <v>45104</v>
      </c>
      <c r="B832" s="173">
        <f>A832+3</f>
        <v>45107</v>
      </c>
      <c r="C832" s="96"/>
      <c r="D832" s="141"/>
      <c r="E832" s="144">
        <v>2050742.08</v>
      </c>
      <c r="F832" s="97">
        <f t="shared" ref="F832" si="554">E832*19%</f>
        <v>389640.9952</v>
      </c>
      <c r="G832" s="98">
        <f t="shared" ref="G832" si="555">E832+F832</f>
        <v>2440383.0751999998</v>
      </c>
    </row>
    <row r="833" spans="1:10">
      <c r="A833" s="173">
        <v>45108</v>
      </c>
      <c r="B833" s="173">
        <v>45111</v>
      </c>
      <c r="C833" s="96"/>
      <c r="D833" s="141"/>
      <c r="E833" s="144">
        <v>2107479.96</v>
      </c>
      <c r="F833" s="97">
        <f t="shared" ref="F833" si="556">E833*19%</f>
        <v>400421.1924</v>
      </c>
      <c r="G833" s="98">
        <f t="shared" ref="G833" si="557">E833+F833</f>
        <v>2507901.1524</v>
      </c>
    </row>
    <row r="834" spans="1:10">
      <c r="A834" s="173">
        <f t="shared" ref="A834:A840" si="558">+B833+1</f>
        <v>45112</v>
      </c>
      <c r="B834" s="173">
        <f>+A834+5</f>
        <v>45117</v>
      </c>
      <c r="C834" s="96"/>
      <c r="D834" s="141"/>
      <c r="E834" s="144">
        <v>2121861.7200000002</v>
      </c>
      <c r="F834" s="97">
        <f t="shared" ref="F834" si="559">E834*19%</f>
        <v>403153.72680000006</v>
      </c>
      <c r="G834" s="98">
        <f t="shared" ref="G834" si="560">E834+F834</f>
        <v>2525015.4468</v>
      </c>
    </row>
    <row r="835" spans="1:10">
      <c r="A835" s="173">
        <f t="shared" si="558"/>
        <v>45118</v>
      </c>
      <c r="B835" s="173">
        <f>+A835+6</f>
        <v>45124</v>
      </c>
      <c r="C835" s="96"/>
      <c r="D835" s="141"/>
      <c r="E835" s="144">
        <v>2122085.56</v>
      </c>
      <c r="F835" s="97">
        <f t="shared" ref="F835" si="561">E835*19%</f>
        <v>403196.25640000001</v>
      </c>
      <c r="G835" s="98">
        <f t="shared" ref="G835" si="562">E835+F835</f>
        <v>2525281.8163999999</v>
      </c>
    </row>
    <row r="836" spans="1:10">
      <c r="A836" s="173">
        <f t="shared" si="558"/>
        <v>45125</v>
      </c>
      <c r="B836" s="173">
        <f>+A836+6</f>
        <v>45131</v>
      </c>
      <c r="C836" s="96"/>
      <c r="D836" s="141"/>
      <c r="E836" s="144">
        <v>2113096.33</v>
      </c>
      <c r="F836" s="97">
        <f t="shared" ref="F836" si="563">E836*19%</f>
        <v>401488.3027</v>
      </c>
      <c r="G836" s="98">
        <f t="shared" ref="G836" si="564">E836+F836</f>
        <v>2514584.6327</v>
      </c>
    </row>
    <row r="837" spans="1:10">
      <c r="A837" s="173">
        <f t="shared" si="558"/>
        <v>45132</v>
      </c>
      <c r="B837" s="173">
        <f>+A837+6</f>
        <v>45138</v>
      </c>
      <c r="C837" s="96"/>
      <c r="D837" s="141"/>
      <c r="E837" s="144">
        <v>2046132.36</v>
      </c>
      <c r="F837" s="97">
        <f t="shared" ref="F837" si="565">E837*19%</f>
        <v>388765.14840000001</v>
      </c>
      <c r="G837" s="98">
        <f t="shared" ref="G837" si="566">E837+F837</f>
        <v>2434897.5084000002</v>
      </c>
    </row>
    <row r="838" spans="1:10">
      <c r="A838" s="173">
        <f t="shared" si="558"/>
        <v>45139</v>
      </c>
      <c r="B838" s="173">
        <f>+A838+6+1</f>
        <v>45146</v>
      </c>
      <c r="C838" s="96"/>
      <c r="D838" s="141"/>
      <c r="E838" s="144">
        <v>2128396.85</v>
      </c>
      <c r="F838" s="97">
        <f t="shared" ref="F838" si="567">E838*19%</f>
        <v>404395.40150000004</v>
      </c>
      <c r="G838" s="98">
        <f t="shared" ref="G838" si="568">E838+F838</f>
        <v>2532792.2515000002</v>
      </c>
    </row>
    <row r="839" spans="1:10">
      <c r="A839" s="173">
        <f t="shared" si="558"/>
        <v>45147</v>
      </c>
      <c r="B839" s="173">
        <f>+A839+6-1</f>
        <v>45152</v>
      </c>
      <c r="C839" s="96"/>
      <c r="D839" s="141"/>
      <c r="E839" s="144">
        <v>2154996.5</v>
      </c>
      <c r="F839" s="97">
        <f t="shared" ref="F839" si="569">E839*19%</f>
        <v>409449.33500000002</v>
      </c>
      <c r="G839" s="98">
        <f t="shared" ref="G839" si="570">E839+F839</f>
        <v>2564445.835</v>
      </c>
    </row>
    <row r="840" spans="1:10">
      <c r="A840" s="173">
        <f t="shared" si="558"/>
        <v>45153</v>
      </c>
      <c r="B840" s="173">
        <f>+A840+6+1</f>
        <v>45160</v>
      </c>
      <c r="C840" s="96"/>
      <c r="D840" s="141"/>
      <c r="E840" s="144">
        <v>2175216.54</v>
      </c>
      <c r="F840" s="97">
        <f t="shared" ref="F840" si="571">E840*19%</f>
        <v>413291.14260000002</v>
      </c>
      <c r="G840" s="98">
        <f t="shared" ref="G840" si="572">E840+F840</f>
        <v>2588507.6825999999</v>
      </c>
    </row>
    <row r="841" spans="1:10">
      <c r="A841" s="173">
        <f t="shared" ref="A841:A842" si="573">+B840+1</f>
        <v>45161</v>
      </c>
      <c r="B841" s="173">
        <f>+A841+5</f>
        <v>45166</v>
      </c>
      <c r="C841" s="96"/>
      <c r="D841" s="141"/>
      <c r="E841" s="144">
        <v>2186469.62</v>
      </c>
      <c r="F841" s="97">
        <f t="shared" ref="F841:F842" si="574">E841*19%</f>
        <v>415429.22780000005</v>
      </c>
      <c r="G841" s="98">
        <f t="shared" ref="G841:G842" si="575">E841+F841</f>
        <v>2601898.8478000001</v>
      </c>
    </row>
    <row r="842" spans="1:10">
      <c r="A842" s="173">
        <f t="shared" si="573"/>
        <v>45167</v>
      </c>
      <c r="B842" s="173">
        <f>+A842+2</f>
        <v>45169</v>
      </c>
      <c r="C842" s="96"/>
      <c r="D842" s="141"/>
      <c r="E842" s="144">
        <v>2208760.61</v>
      </c>
      <c r="F842" s="97">
        <f t="shared" si="574"/>
        <v>419664.5159</v>
      </c>
      <c r="G842" s="98">
        <f t="shared" si="575"/>
        <v>2628425.1258999999</v>
      </c>
    </row>
    <row r="843" spans="1:10">
      <c r="A843" s="173">
        <f t="shared" ref="A843:A848" si="576">+B842+1</f>
        <v>45170</v>
      </c>
      <c r="B843" s="173">
        <f>+A843+3</f>
        <v>45173</v>
      </c>
      <c r="C843" s="96"/>
      <c r="D843" s="141"/>
      <c r="E843" s="144">
        <v>2303251.6800000002</v>
      </c>
      <c r="F843" s="97">
        <f t="shared" ref="F843" si="577">E843*19%</f>
        <v>437617.81920000003</v>
      </c>
      <c r="G843" s="98">
        <f t="shared" ref="G843" si="578">E843+F843</f>
        <v>2740869.4992000004</v>
      </c>
    </row>
    <row r="844" spans="1:10">
      <c r="A844" s="173">
        <f t="shared" si="576"/>
        <v>45174</v>
      </c>
      <c r="B844" s="173">
        <f>+A844+6</f>
        <v>45180</v>
      </c>
      <c r="C844" s="96"/>
      <c r="D844" s="141"/>
      <c r="E844" s="144">
        <v>2302460.7799999998</v>
      </c>
      <c r="F844" s="97">
        <f t="shared" ref="F844:F848" si="579">E844*19%</f>
        <v>437467.54819999996</v>
      </c>
      <c r="G844" s="98">
        <f t="shared" ref="G844:G847" si="580">E844+F844</f>
        <v>2739928.3281999999</v>
      </c>
    </row>
    <row r="845" spans="1:10">
      <c r="A845" s="173">
        <f t="shared" si="576"/>
        <v>45181</v>
      </c>
      <c r="B845" s="173">
        <f>+A845+6</f>
        <v>45187</v>
      </c>
      <c r="C845" s="163"/>
      <c r="D845" s="164"/>
      <c r="E845" s="144">
        <v>2283518.4500000002</v>
      </c>
      <c r="F845" s="97">
        <f t="shared" si="579"/>
        <v>433868.50550000003</v>
      </c>
      <c r="G845" s="98">
        <f t="shared" si="580"/>
        <v>2717386.9555000002</v>
      </c>
    </row>
    <row r="846" spans="1:10">
      <c r="A846" s="173">
        <f t="shared" si="576"/>
        <v>45188</v>
      </c>
      <c r="B846" s="173">
        <f>+A846+6</f>
        <v>45194</v>
      </c>
      <c r="E846" s="144">
        <v>2230343.06</v>
      </c>
      <c r="F846" s="97">
        <f t="shared" si="579"/>
        <v>423765.1814</v>
      </c>
      <c r="G846" s="98">
        <f t="shared" si="580"/>
        <v>2654108.2414000002</v>
      </c>
    </row>
    <row r="847" spans="1:10">
      <c r="A847" s="173">
        <f t="shared" si="576"/>
        <v>45195</v>
      </c>
      <c r="B847" s="173">
        <f>+A847+4</f>
        <v>45199</v>
      </c>
      <c r="E847" s="144">
        <v>2197944.2200000002</v>
      </c>
      <c r="F847" s="97">
        <f t="shared" si="579"/>
        <v>417609.40180000005</v>
      </c>
      <c r="G847" s="98">
        <f t="shared" si="580"/>
        <v>2615553.6218000003</v>
      </c>
    </row>
    <row r="848" spans="1:10">
      <c r="A848" s="173">
        <f t="shared" si="576"/>
        <v>45200</v>
      </c>
      <c r="B848" s="173">
        <f>+A848+1</f>
        <v>45201</v>
      </c>
      <c r="E848" s="144">
        <v>2187.0700000000002</v>
      </c>
      <c r="F848" s="98">
        <f t="shared" si="579"/>
        <v>415.54330000000004</v>
      </c>
      <c r="G848" s="98">
        <f t="shared" ref="G848:G854" si="581">E848+F848</f>
        <v>2602.6133</v>
      </c>
      <c r="J848" s="166"/>
    </row>
    <row r="849" spans="1:11">
      <c r="A849" s="173">
        <f t="shared" ref="A849" si="582">+B848+1</f>
        <v>45202</v>
      </c>
      <c r="B849" s="173">
        <f>+A849+6</f>
        <v>45208</v>
      </c>
      <c r="E849" s="144">
        <v>2260.39</v>
      </c>
      <c r="F849" s="98">
        <f t="shared" ref="F849" si="583">E849*19%</f>
        <v>429.47409999999996</v>
      </c>
      <c r="G849" s="98">
        <f t="shared" si="581"/>
        <v>2689.8640999999998</v>
      </c>
      <c r="J849" s="166"/>
      <c r="K849" s="166"/>
    </row>
    <row r="850" spans="1:11">
      <c r="A850" s="173">
        <f t="shared" ref="A850:A853" si="584">+B849+1</f>
        <v>45209</v>
      </c>
      <c r="B850" s="173">
        <f>+A850+7</f>
        <v>45216</v>
      </c>
      <c r="E850" s="144">
        <v>2343.5100000000002</v>
      </c>
      <c r="F850" s="98">
        <f t="shared" ref="F850:F854" si="585">E850*19%</f>
        <v>445.26690000000002</v>
      </c>
      <c r="G850" s="98">
        <f t="shared" si="581"/>
        <v>2788.7769000000003</v>
      </c>
      <c r="J850" s="166"/>
      <c r="K850" s="166"/>
    </row>
    <row r="851" spans="1:11">
      <c r="A851" s="173">
        <f t="shared" si="584"/>
        <v>45217</v>
      </c>
      <c r="B851" s="173">
        <v>45222</v>
      </c>
      <c r="E851" s="144">
        <v>2394.27</v>
      </c>
      <c r="F851" s="98">
        <f t="shared" si="585"/>
        <v>454.91129999999998</v>
      </c>
      <c r="G851" s="98">
        <f t="shared" si="581"/>
        <v>2849.1813000000002</v>
      </c>
      <c r="J851" s="166"/>
      <c r="K851" s="166"/>
    </row>
    <row r="852" spans="1:11">
      <c r="A852" s="173">
        <f t="shared" si="584"/>
        <v>45223</v>
      </c>
      <c r="B852" s="173">
        <f>+B851+7</f>
        <v>45229</v>
      </c>
      <c r="E852" s="144">
        <v>2366.2199999999998</v>
      </c>
      <c r="F852" s="98">
        <f t="shared" si="585"/>
        <v>449.58179999999999</v>
      </c>
      <c r="G852" s="98">
        <f t="shared" si="581"/>
        <v>2815.8017999999997</v>
      </c>
      <c r="J852" s="166"/>
      <c r="K852" s="166"/>
    </row>
    <row r="853" spans="1:11">
      <c r="A853" s="173">
        <f t="shared" si="584"/>
        <v>45230</v>
      </c>
      <c r="B853" s="173">
        <v>45230</v>
      </c>
      <c r="E853" s="144">
        <v>2347.64</v>
      </c>
      <c r="F853" s="98">
        <f t="shared" si="585"/>
        <v>446.05160000000001</v>
      </c>
      <c r="G853" s="98">
        <f t="shared" si="581"/>
        <v>2793.6916000000001</v>
      </c>
      <c r="J853" s="166"/>
      <c r="K853" s="166"/>
    </row>
    <row r="854" spans="1:11">
      <c r="A854" s="173">
        <v>45231</v>
      </c>
      <c r="B854" s="173">
        <f>+A854+6</f>
        <v>45237</v>
      </c>
      <c r="E854" s="144">
        <v>2168.5300000000002</v>
      </c>
      <c r="F854" s="98">
        <f t="shared" si="585"/>
        <v>412.02070000000003</v>
      </c>
      <c r="G854" s="98">
        <f t="shared" si="581"/>
        <v>2580.5507000000002</v>
      </c>
      <c r="J854" s="166"/>
      <c r="K854" s="166"/>
    </row>
    <row r="855" spans="1:11">
      <c r="A855" s="173">
        <f t="shared" ref="A855:A867" si="586">+B854+1</f>
        <v>45238</v>
      </c>
      <c r="B855" s="173">
        <f>+A855+6</f>
        <v>45244</v>
      </c>
      <c r="E855" s="144">
        <v>2168.5300000000002</v>
      </c>
      <c r="F855" s="98">
        <f t="shared" ref="F855:F857" si="587">E855*19%</f>
        <v>412.02070000000003</v>
      </c>
      <c r="G855" s="98">
        <f t="shared" ref="G855:G857" si="588">E855+F855</f>
        <v>2580.5507000000002</v>
      </c>
      <c r="J855" s="166"/>
      <c r="K855" s="166"/>
    </row>
    <row r="856" spans="1:11">
      <c r="A856" s="173">
        <f t="shared" si="586"/>
        <v>45245</v>
      </c>
      <c r="B856" s="173">
        <f>+A856+5</f>
        <v>45250</v>
      </c>
      <c r="E856" s="144">
        <v>2168.5300000000002</v>
      </c>
      <c r="F856" s="98">
        <f t="shared" si="587"/>
        <v>412.02070000000003</v>
      </c>
      <c r="G856" s="98">
        <f t="shared" si="588"/>
        <v>2580.5507000000002</v>
      </c>
      <c r="J856" s="166"/>
      <c r="K856" s="166"/>
    </row>
    <row r="857" spans="1:11">
      <c r="A857" s="173">
        <f t="shared" si="586"/>
        <v>45251</v>
      </c>
      <c r="B857" s="173">
        <f>+A857+6</f>
        <v>45257</v>
      </c>
      <c r="E857" s="144">
        <v>2168.5300000000002</v>
      </c>
      <c r="F857" s="98">
        <f t="shared" si="587"/>
        <v>412.02070000000003</v>
      </c>
      <c r="G857" s="98">
        <f t="shared" si="588"/>
        <v>2580.5507000000002</v>
      </c>
      <c r="J857" s="166"/>
      <c r="K857" s="166"/>
    </row>
    <row r="858" spans="1:11">
      <c r="A858" s="173">
        <f t="shared" si="586"/>
        <v>45258</v>
      </c>
      <c r="B858" s="173">
        <f>+A858+6</f>
        <v>45264</v>
      </c>
      <c r="E858" s="144">
        <v>2168.5300000000002</v>
      </c>
      <c r="F858" s="98">
        <f t="shared" ref="F858:F867" si="589">E858*19%</f>
        <v>412.02070000000003</v>
      </c>
      <c r="G858" s="98">
        <f t="shared" ref="G858:G867" si="590">E858+F858</f>
        <v>2580.5507000000002</v>
      </c>
    </row>
    <row r="859" spans="1:11">
      <c r="A859" s="173">
        <f t="shared" si="586"/>
        <v>45265</v>
      </c>
      <c r="B859" s="173">
        <f>+A859+6</f>
        <v>45271</v>
      </c>
      <c r="E859" s="144">
        <v>2168.5300000000002</v>
      </c>
      <c r="F859" s="98">
        <f t="shared" si="589"/>
        <v>412.02070000000003</v>
      </c>
      <c r="G859" s="98">
        <f t="shared" si="590"/>
        <v>2580.5507000000002</v>
      </c>
    </row>
    <row r="860" spans="1:11">
      <c r="A860" s="173">
        <f t="shared" si="586"/>
        <v>45272</v>
      </c>
      <c r="B860" s="173">
        <f>+A860+6</f>
        <v>45278</v>
      </c>
      <c r="E860" s="144">
        <v>2168.5300000000002</v>
      </c>
      <c r="F860" s="98">
        <f t="shared" si="589"/>
        <v>412.02070000000003</v>
      </c>
      <c r="G860" s="98">
        <f t="shared" si="590"/>
        <v>2580.5507000000002</v>
      </c>
    </row>
    <row r="861" spans="1:11">
      <c r="A861" s="173">
        <f t="shared" si="586"/>
        <v>45279</v>
      </c>
      <c r="B861" s="173">
        <f>+A861+7</f>
        <v>45286</v>
      </c>
      <c r="E861" s="144">
        <v>2168.5300000000002</v>
      </c>
      <c r="F861" s="98">
        <f t="shared" si="589"/>
        <v>412.02070000000003</v>
      </c>
      <c r="G861" s="98">
        <f t="shared" si="590"/>
        <v>2580.5507000000002</v>
      </c>
    </row>
    <row r="862" spans="1:11">
      <c r="A862" s="173">
        <f t="shared" si="586"/>
        <v>45287</v>
      </c>
      <c r="B862" s="173">
        <f>+A862+6</f>
        <v>45293</v>
      </c>
      <c r="E862" s="144">
        <v>2168.5300000000002</v>
      </c>
      <c r="F862" s="98">
        <f t="shared" si="589"/>
        <v>412.02070000000003</v>
      </c>
      <c r="G862" s="98">
        <f t="shared" si="590"/>
        <v>2580.5507000000002</v>
      </c>
    </row>
    <row r="863" spans="1:11">
      <c r="A863" s="173">
        <f t="shared" si="586"/>
        <v>45294</v>
      </c>
      <c r="B863" s="173">
        <f>+A863+6</f>
        <v>45300</v>
      </c>
      <c r="E863" s="144">
        <v>2168.5300000000002</v>
      </c>
      <c r="F863" s="98">
        <f t="shared" si="589"/>
        <v>412.02070000000003</v>
      </c>
      <c r="G863" s="98">
        <f t="shared" si="590"/>
        <v>2580.5507000000002</v>
      </c>
    </row>
    <row r="864" spans="1:11">
      <c r="A864" s="173">
        <f t="shared" si="586"/>
        <v>45301</v>
      </c>
      <c r="B864" s="173">
        <f>+A864+5</f>
        <v>45306</v>
      </c>
      <c r="E864" s="144">
        <v>2168.5300000000002</v>
      </c>
      <c r="F864" s="98">
        <f t="shared" si="589"/>
        <v>412.02070000000003</v>
      </c>
      <c r="G864" s="98">
        <f t="shared" si="590"/>
        <v>2580.5507000000002</v>
      </c>
    </row>
    <row r="865" spans="1:7">
      <c r="A865" s="173">
        <f t="shared" si="586"/>
        <v>45307</v>
      </c>
      <c r="B865" s="173">
        <f>+A865+6</f>
        <v>45313</v>
      </c>
      <c r="E865" s="144">
        <v>2168.5300000000002</v>
      </c>
      <c r="F865" s="98">
        <f t="shared" si="589"/>
        <v>412.02070000000003</v>
      </c>
      <c r="G865" s="98">
        <f t="shared" si="590"/>
        <v>2580.5507000000002</v>
      </c>
    </row>
    <row r="866" spans="1:7">
      <c r="A866" s="173">
        <f t="shared" si="586"/>
        <v>45314</v>
      </c>
      <c r="B866" s="173">
        <f>+A866+6</f>
        <v>45320</v>
      </c>
      <c r="E866" s="144">
        <v>2168.5300000000002</v>
      </c>
      <c r="F866" s="98">
        <f t="shared" si="589"/>
        <v>412.02070000000003</v>
      </c>
      <c r="G866" s="98">
        <f t="shared" si="590"/>
        <v>2580.5507000000002</v>
      </c>
    </row>
    <row r="867" spans="1:7">
      <c r="A867" s="173">
        <f t="shared" si="586"/>
        <v>45321</v>
      </c>
      <c r="B867" s="173">
        <f>+A867+1</f>
        <v>45322</v>
      </c>
      <c r="E867" s="144">
        <v>2168.5300000000002</v>
      </c>
      <c r="F867" s="98">
        <f t="shared" si="589"/>
        <v>412.02070000000003</v>
      </c>
      <c r="G867" s="98">
        <f t="shared" si="590"/>
        <v>2580.5507000000002</v>
      </c>
    </row>
    <row r="868" spans="1:7">
      <c r="A868" s="173">
        <f t="shared" ref="A868:A870" si="591">+B867+1</f>
        <v>45323</v>
      </c>
      <c r="B868" s="173">
        <f>+A868+4</f>
        <v>45327</v>
      </c>
      <c r="E868" s="144">
        <v>2155.9299999999998</v>
      </c>
      <c r="F868" s="98">
        <f t="shared" ref="F868:F870" si="592">E868*19%</f>
        <v>409.62669999999997</v>
      </c>
      <c r="G868" s="98">
        <f t="shared" ref="G868:G870" si="593">E868+F868</f>
        <v>2565.5566999999996</v>
      </c>
    </row>
    <row r="869" spans="1:7">
      <c r="A869" s="173">
        <f t="shared" si="591"/>
        <v>45328</v>
      </c>
      <c r="B869" s="173">
        <f t="shared" ref="B869:B874" si="594">+A869+6</f>
        <v>45334</v>
      </c>
      <c r="E869" s="144">
        <v>2155.9299999999998</v>
      </c>
      <c r="F869" s="98">
        <f t="shared" si="592"/>
        <v>409.62669999999997</v>
      </c>
      <c r="G869" s="98">
        <f t="shared" si="593"/>
        <v>2565.5566999999996</v>
      </c>
    </row>
    <row r="870" spans="1:7">
      <c r="A870" s="173">
        <f t="shared" si="591"/>
        <v>45335</v>
      </c>
      <c r="B870" s="173">
        <f t="shared" si="594"/>
        <v>45341</v>
      </c>
      <c r="E870" s="144">
        <v>2155.9299999999998</v>
      </c>
      <c r="F870" s="98">
        <f t="shared" si="592"/>
        <v>409.62669999999997</v>
      </c>
      <c r="G870" s="98">
        <f t="shared" si="593"/>
        <v>2565.5566999999996</v>
      </c>
    </row>
    <row r="871" spans="1:7">
      <c r="A871" s="173">
        <f t="shared" ref="A871" si="595">+B870+1</f>
        <v>45342</v>
      </c>
      <c r="B871" s="173">
        <f t="shared" si="594"/>
        <v>45348</v>
      </c>
      <c r="E871" s="144">
        <v>2155.9299999999998</v>
      </c>
      <c r="F871" s="98">
        <f t="shared" ref="F871" si="596">E871*19%</f>
        <v>409.62669999999997</v>
      </c>
      <c r="G871" s="98">
        <f t="shared" ref="G871" si="597">E871+F871</f>
        <v>2565.5566999999996</v>
      </c>
    </row>
    <row r="872" spans="1:7">
      <c r="A872" s="173">
        <f t="shared" ref="A872:A880" si="598">+B871+1</f>
        <v>45349</v>
      </c>
      <c r="B872" s="173">
        <f t="shared" si="594"/>
        <v>45355</v>
      </c>
      <c r="E872" s="144">
        <v>2155.9299999999998</v>
      </c>
      <c r="F872" s="98">
        <f t="shared" ref="F872:F884" si="599">E872*19%</f>
        <v>409.62669999999997</v>
      </c>
      <c r="G872" s="98">
        <f t="shared" ref="G872:G884" si="600">E872+F872</f>
        <v>2565.5566999999996</v>
      </c>
    </row>
    <row r="873" spans="1:7">
      <c r="A873" s="173">
        <f t="shared" si="598"/>
        <v>45356</v>
      </c>
      <c r="B873" s="173">
        <f t="shared" si="594"/>
        <v>45362</v>
      </c>
      <c r="E873" s="144">
        <v>2155.9299999999998</v>
      </c>
      <c r="F873" s="98">
        <f t="shared" si="599"/>
        <v>409.62669999999997</v>
      </c>
      <c r="G873" s="98">
        <f t="shared" si="600"/>
        <v>2565.5566999999996</v>
      </c>
    </row>
    <row r="874" spans="1:7">
      <c r="A874" s="173">
        <f t="shared" si="598"/>
        <v>45363</v>
      </c>
      <c r="B874" s="173">
        <f t="shared" si="594"/>
        <v>45369</v>
      </c>
      <c r="E874" s="144">
        <v>2155.9299999999998</v>
      </c>
      <c r="F874" s="98">
        <f t="shared" si="599"/>
        <v>409.62669999999997</v>
      </c>
      <c r="G874" s="98">
        <f t="shared" si="600"/>
        <v>2565.5566999999996</v>
      </c>
    </row>
    <row r="875" spans="1:7">
      <c r="A875" s="173">
        <f t="shared" si="598"/>
        <v>45370</v>
      </c>
      <c r="B875" s="173">
        <f>+A875+6+1</f>
        <v>45377</v>
      </c>
      <c r="E875" s="144">
        <v>2155.9299999999998</v>
      </c>
      <c r="F875" s="98">
        <f t="shared" si="599"/>
        <v>409.62669999999997</v>
      </c>
      <c r="G875" s="98">
        <f t="shared" si="600"/>
        <v>2565.5566999999996</v>
      </c>
    </row>
    <row r="876" spans="1:7">
      <c r="A876" s="173">
        <f t="shared" si="598"/>
        <v>45378</v>
      </c>
      <c r="B876" s="173">
        <f>+A876+5</f>
        <v>45383</v>
      </c>
      <c r="E876" s="144">
        <v>2155.9299999999998</v>
      </c>
      <c r="F876" s="98">
        <f t="shared" si="599"/>
        <v>409.62669999999997</v>
      </c>
      <c r="G876" s="98">
        <f t="shared" si="600"/>
        <v>2565.5566999999996</v>
      </c>
    </row>
    <row r="877" spans="1:7">
      <c r="A877" s="173">
        <f t="shared" si="598"/>
        <v>45384</v>
      </c>
      <c r="B877" s="173">
        <f t="shared" ref="B877:B881" si="601">+A877+6</f>
        <v>45390</v>
      </c>
      <c r="E877" s="144">
        <v>2155.9299999999998</v>
      </c>
      <c r="F877" s="98">
        <f t="shared" si="599"/>
        <v>409.62669999999997</v>
      </c>
      <c r="G877" s="98">
        <f t="shared" si="600"/>
        <v>2565.5566999999996</v>
      </c>
    </row>
    <row r="878" spans="1:7">
      <c r="A878" s="173">
        <f t="shared" si="598"/>
        <v>45391</v>
      </c>
      <c r="B878" s="173">
        <f t="shared" si="601"/>
        <v>45397</v>
      </c>
      <c r="E878" s="144">
        <v>2155.9299999999998</v>
      </c>
      <c r="F878" s="98">
        <f t="shared" si="599"/>
        <v>409.62669999999997</v>
      </c>
      <c r="G878" s="98">
        <f t="shared" si="600"/>
        <v>2565.5566999999996</v>
      </c>
    </row>
    <row r="879" spans="1:7">
      <c r="A879" s="173">
        <f t="shared" si="598"/>
        <v>45398</v>
      </c>
      <c r="B879" s="173">
        <f t="shared" si="601"/>
        <v>45404</v>
      </c>
      <c r="E879" s="144">
        <v>2155.9299999999998</v>
      </c>
      <c r="F879" s="98">
        <f t="shared" si="599"/>
        <v>409.62669999999997</v>
      </c>
      <c r="G879" s="98">
        <f t="shared" si="600"/>
        <v>2565.5566999999996</v>
      </c>
    </row>
    <row r="880" spans="1:7">
      <c r="A880" s="173">
        <f t="shared" si="598"/>
        <v>45405</v>
      </c>
      <c r="B880" s="173">
        <f t="shared" si="601"/>
        <v>45411</v>
      </c>
      <c r="E880" s="144">
        <v>2155.9299999999998</v>
      </c>
      <c r="F880" s="98">
        <f t="shared" si="599"/>
        <v>409.62669999999997</v>
      </c>
      <c r="G880" s="98">
        <f t="shared" si="600"/>
        <v>2565.5566999999996</v>
      </c>
    </row>
    <row r="881" spans="1:7">
      <c r="A881" s="173">
        <f t="shared" ref="A881" si="602">+B880+1</f>
        <v>45412</v>
      </c>
      <c r="B881" s="173">
        <f t="shared" si="601"/>
        <v>45418</v>
      </c>
      <c r="E881" s="144">
        <v>2155.9299999999998</v>
      </c>
      <c r="F881" s="98">
        <f t="shared" si="599"/>
        <v>409.62669999999997</v>
      </c>
      <c r="G881" s="98">
        <f t="shared" si="600"/>
        <v>2565.5566999999996</v>
      </c>
    </row>
    <row r="882" spans="1:7">
      <c r="A882" s="173">
        <f t="shared" ref="A882" si="603">+B881+1</f>
        <v>45419</v>
      </c>
      <c r="B882" s="173">
        <f>+A882+7</f>
        <v>45426</v>
      </c>
      <c r="E882" s="144">
        <v>2155.9299999999998</v>
      </c>
      <c r="F882" s="98">
        <f t="shared" si="599"/>
        <v>409.62669999999997</v>
      </c>
      <c r="G882" s="98">
        <f t="shared" si="600"/>
        <v>2565.5566999999996</v>
      </c>
    </row>
    <row r="883" spans="1:7">
      <c r="A883" s="173">
        <f t="shared" ref="A883" si="604">+B882+1</f>
        <v>45427</v>
      </c>
      <c r="B883" s="173">
        <f>+A883+5</f>
        <v>45432</v>
      </c>
      <c r="E883" s="144">
        <v>2155.9299999999998</v>
      </c>
      <c r="F883" s="98">
        <f t="shared" si="599"/>
        <v>409.62669999999997</v>
      </c>
      <c r="G883" s="98">
        <f t="shared" si="600"/>
        <v>2565.5566999999996</v>
      </c>
    </row>
    <row r="884" spans="1:7">
      <c r="A884" s="173">
        <f t="shared" ref="A884" si="605">+B883+1</f>
        <v>45433</v>
      </c>
      <c r="B884" s="173">
        <f>+A884+6</f>
        <v>45439</v>
      </c>
      <c r="E884" s="144">
        <v>2155.9299999999998</v>
      </c>
      <c r="F884" s="98">
        <f t="shared" si="599"/>
        <v>409.62669999999997</v>
      </c>
      <c r="G884" s="98">
        <f t="shared" si="600"/>
        <v>2565.5566999999996</v>
      </c>
    </row>
    <row r="885" spans="1:7">
      <c r="A885" s="173">
        <v>45440</v>
      </c>
      <c r="B885" s="173">
        <v>45447</v>
      </c>
      <c r="E885" s="144">
        <v>2155.9299999999998</v>
      </c>
      <c r="F885" s="98">
        <f>+E885*19%</f>
        <v>409.62669999999997</v>
      </c>
      <c r="G885" s="98">
        <f>+IF(E885&gt;0,E885+F885,"")</f>
        <v>2565.5566999999996</v>
      </c>
    </row>
    <row r="886" spans="1:7">
      <c r="A886" s="173">
        <f>+IF('Fuel Oil No. 4'!A600&gt;0,'Fuel Oil No. 4'!A600,"")</f>
        <v>45448</v>
      </c>
      <c r="B886" s="173">
        <f>+IF('Fuel Oil No. 4'!B600&gt;0,'Fuel Oil No. 4'!B600,"")</f>
        <v>45454</v>
      </c>
      <c r="E886" s="144">
        <v>2155.9299999999998</v>
      </c>
      <c r="F886" s="98">
        <f t="shared" ref="F886:F892" si="606">+E886*19%</f>
        <v>409.62669999999997</v>
      </c>
      <c r="G886" s="98">
        <f t="shared" ref="G886:G892" si="607">+IF(E886&gt;0,E886+F886,"")</f>
        <v>2565.5566999999996</v>
      </c>
    </row>
    <row r="887" spans="1:7">
      <c r="A887" s="173">
        <f>+IF('Fuel Oil No. 4'!A601&gt;0,'Fuel Oil No. 4'!A601,"")</f>
        <v>45455</v>
      </c>
      <c r="B887" s="173">
        <f>+IF('Fuel Oil No. 4'!B601&gt;0,'Fuel Oil No. 4'!B601,"")</f>
        <v>45460</v>
      </c>
      <c r="E887" s="144">
        <v>2155.9299999999998</v>
      </c>
      <c r="F887" s="98">
        <f t="shared" si="606"/>
        <v>409.62669999999997</v>
      </c>
      <c r="G887" s="98">
        <f t="shared" si="607"/>
        <v>2565.5566999999996</v>
      </c>
    </row>
    <row r="888" spans="1:7">
      <c r="A888" s="173">
        <f>+IF('Fuel Oil No. 4'!A602&gt;0,'Fuel Oil No. 4'!A602,"")</f>
        <v>45461</v>
      </c>
      <c r="B888" s="173">
        <f>+IF('Fuel Oil No. 4'!B602&gt;0,'Fuel Oil No. 4'!B602,"")</f>
        <v>45467</v>
      </c>
      <c r="E888" s="144">
        <v>2155.9299999999998</v>
      </c>
      <c r="F888" s="98">
        <f t="shared" si="606"/>
        <v>409.62669999999997</v>
      </c>
      <c r="G888" s="98">
        <f t="shared" si="607"/>
        <v>2565.5566999999996</v>
      </c>
    </row>
    <row r="889" spans="1:7">
      <c r="A889" s="173">
        <f>+IF('Fuel Oil No. 4'!A603&gt;0,'Fuel Oil No. 4'!A603,"")</f>
        <v>45468</v>
      </c>
      <c r="B889" s="173">
        <f>+IF('Fuel Oil No. 4'!B603&gt;0,'Fuel Oil No. 4'!B603,"")</f>
        <v>45475</v>
      </c>
      <c r="E889" s="144">
        <v>2155.9299999999998</v>
      </c>
      <c r="F889" s="98">
        <f t="shared" si="606"/>
        <v>409.62669999999997</v>
      </c>
      <c r="G889" s="98">
        <f t="shared" si="607"/>
        <v>2565.5566999999996</v>
      </c>
    </row>
    <row r="890" spans="1:7">
      <c r="A890" s="173">
        <f>+IF('Fuel Oil No. 4'!A604&gt;0,'Fuel Oil No. 4'!A604,"")</f>
        <v>45476</v>
      </c>
      <c r="B890" s="173">
        <f>+IF('Fuel Oil No. 4'!B604&gt;0,'Fuel Oil No. 4'!B604,"")</f>
        <v>45481</v>
      </c>
      <c r="E890" s="144">
        <v>2155.9299999999998</v>
      </c>
      <c r="F890" s="98">
        <f t="shared" si="606"/>
        <v>409.62669999999997</v>
      </c>
      <c r="G890" s="98">
        <f t="shared" si="607"/>
        <v>2565.5566999999996</v>
      </c>
    </row>
    <row r="891" spans="1:7">
      <c r="A891" s="173">
        <f>+IF('Fuel Oil No. 4'!A605&gt;0,'Fuel Oil No. 4'!A605,"")</f>
        <v>45482</v>
      </c>
      <c r="B891" s="173">
        <f>+IF('Fuel Oil No. 4'!B605&gt;0,'Fuel Oil No. 4'!B605,"")</f>
        <v>45488</v>
      </c>
      <c r="E891" s="144">
        <v>2155.9299999999998</v>
      </c>
      <c r="F891" s="98">
        <f t="shared" si="606"/>
        <v>409.62669999999997</v>
      </c>
      <c r="G891" s="98">
        <f t="shared" si="607"/>
        <v>2565.5566999999996</v>
      </c>
    </row>
    <row r="892" spans="1:7">
      <c r="A892" s="173">
        <f>+IF('Fuel Oil No. 4'!A606&gt;0,'Fuel Oil No. 4'!A606,"")</f>
        <v>45489</v>
      </c>
      <c r="B892" s="173">
        <f>+IF('Fuel Oil No. 4'!B606&gt;0,'Fuel Oil No. 4'!B606,"")</f>
        <v>45495</v>
      </c>
      <c r="E892" s="144">
        <v>2155.9299999999998</v>
      </c>
      <c r="F892" s="98">
        <f t="shared" si="606"/>
        <v>409.62669999999997</v>
      </c>
      <c r="G892" s="98">
        <f t="shared" si="607"/>
        <v>2565.5566999999996</v>
      </c>
    </row>
    <row r="893" spans="1:7">
      <c r="A893" s="173">
        <f>+IF('Fuel Oil No. 4'!A607&gt;0,'Fuel Oil No. 4'!A607,"")</f>
        <v>45496</v>
      </c>
      <c r="B893" s="173">
        <f>+IF('Fuel Oil No. 4'!B607&gt;0,'Fuel Oil No. 4'!B607,"")</f>
        <v>45502</v>
      </c>
      <c r="E893" s="144">
        <v>2155.9299999999998</v>
      </c>
      <c r="F893" s="98">
        <f t="shared" ref="F893" si="608">+E893*19%</f>
        <v>409.62669999999997</v>
      </c>
      <c r="G893" s="98">
        <f t="shared" ref="G893" si="609">+IF(E893&gt;0,E893+F893,"")</f>
        <v>2565.5566999999996</v>
      </c>
    </row>
    <row r="894" spans="1:7">
      <c r="A894" s="173">
        <f>+IF('Fuel Oil No. 4'!A608&gt;0,'Fuel Oil No. 4'!A608,"")</f>
        <v>45503</v>
      </c>
      <c r="B894" s="173">
        <f>+IF('Fuel Oil No. 4'!B608&gt;0,'Fuel Oil No. 4'!B608,"")</f>
        <v>45509</v>
      </c>
      <c r="E894" s="144">
        <v>2155.9299999999998</v>
      </c>
      <c r="F894" s="98">
        <f t="shared" ref="F894" si="610">+E894*19%</f>
        <v>409.62669999999997</v>
      </c>
      <c r="G894" s="98">
        <f t="shared" ref="G894" si="611">+IF(E894&gt;0,E894+F894,"")</f>
        <v>2565.5566999999996</v>
      </c>
    </row>
    <row r="895" spans="1:7">
      <c r="A895" s="173">
        <f>+IF('Fuel Oil No. 4'!A609&gt;0,'Fuel Oil No. 4'!A609,"")</f>
        <v>45510</v>
      </c>
      <c r="B895" s="173">
        <f>+IF('Fuel Oil No. 4'!B609&gt;0,'Fuel Oil No. 4'!B609,"")</f>
        <v>45516</v>
      </c>
      <c r="E895" s="144">
        <v>2155.9299999999998</v>
      </c>
      <c r="F895" s="98">
        <f t="shared" ref="F895" si="612">+E895*19%</f>
        <v>409.62669999999997</v>
      </c>
      <c r="G895" s="98">
        <f t="shared" ref="G895" si="613">+IF(E895&gt;0,E895+F895,"")</f>
        <v>2565.5566999999996</v>
      </c>
    </row>
    <row r="896" spans="1:7">
      <c r="A896" s="173">
        <f>+IF('Fuel Oil No. 4'!A610&gt;0,'Fuel Oil No. 4'!A610,"")</f>
        <v>45517</v>
      </c>
      <c r="B896" s="173">
        <f>+IF('Fuel Oil No. 4'!B610&gt;0,'Fuel Oil No. 4'!B610,"")</f>
        <v>45524</v>
      </c>
      <c r="E896" s="144">
        <v>2155.9299999999998</v>
      </c>
      <c r="F896" s="98">
        <f t="shared" ref="F896" si="614">+E896*19%</f>
        <v>409.62669999999997</v>
      </c>
      <c r="G896" s="98">
        <f t="shared" ref="G896" si="615">+IF(E896&gt;0,E896+F896,"")</f>
        <v>2565.5566999999996</v>
      </c>
    </row>
    <row r="897" spans="1:7">
      <c r="A897" s="173">
        <f>+IF('Fuel Oil No. 4'!A611&gt;0,'Fuel Oil No. 4'!A611,"")</f>
        <v>45525</v>
      </c>
      <c r="B897" s="173">
        <f>+IF('Fuel Oil No. 4'!B611&gt;0,'Fuel Oil No. 4'!B611,"")</f>
        <v>45530</v>
      </c>
      <c r="E897" s="144">
        <v>2155.9299999999998</v>
      </c>
      <c r="F897" s="98">
        <f t="shared" ref="F897" si="616">+E897*19%</f>
        <v>409.62669999999997</v>
      </c>
      <c r="G897" s="98">
        <f t="shared" ref="G897" si="617">+IF(E897&gt;0,E897+F897,"")</f>
        <v>2565.5566999999996</v>
      </c>
    </row>
    <row r="898" spans="1:7">
      <c r="A898" s="173">
        <f>+IF('Fuel Oil No. 4'!A612&gt;0,'Fuel Oil No. 4'!A612,"")</f>
        <v>45531</v>
      </c>
      <c r="B898" s="173">
        <f>+IF('Fuel Oil No. 4'!B612&gt;0,'Fuel Oil No. 4'!B612,"")</f>
        <v>45537</v>
      </c>
      <c r="E898" s="144">
        <v>2155.9299999999998</v>
      </c>
      <c r="F898" s="98">
        <f t="shared" ref="F898" si="618">+E898*19%</f>
        <v>409.62669999999997</v>
      </c>
      <c r="G898" s="98">
        <f t="shared" ref="G898" si="619">+IF(E898&gt;0,E898+F898,"")</f>
        <v>2565.5566999999996</v>
      </c>
    </row>
    <row r="899" spans="1:7">
      <c r="A899" s="173">
        <f>+IF('Fuel Oil No. 4'!A613&gt;0,'Fuel Oil No. 4'!A613,"")</f>
        <v>45538</v>
      </c>
      <c r="B899" s="173">
        <f>+IF('Fuel Oil No. 4'!B613&gt;0,'Fuel Oil No. 4'!B613,"")</f>
        <v>45544</v>
      </c>
      <c r="E899" s="144">
        <v>2155.9299999999998</v>
      </c>
      <c r="F899" s="98">
        <f t="shared" ref="F899" si="620">+E899*19%</f>
        <v>409.62669999999997</v>
      </c>
      <c r="G899" s="98">
        <f t="shared" ref="G899" si="621">+IF(E899&gt;0,E899+F899,"")</f>
        <v>2565.5566999999996</v>
      </c>
    </row>
    <row r="900" spans="1:7">
      <c r="A900" s="173">
        <f>+IF('Fuel Oil No. 4'!A614&gt;0,'Fuel Oil No. 4'!A614,"")</f>
        <v>45545</v>
      </c>
      <c r="B900" s="173">
        <f>+IF('Fuel Oil No. 4'!B614&gt;0,'Fuel Oil No. 4'!B614,"")</f>
        <v>45551</v>
      </c>
      <c r="E900" s="144">
        <v>2155.9299999999998</v>
      </c>
      <c r="F900" s="98">
        <f t="shared" ref="F900" si="622">+E900*19%</f>
        <v>409.62669999999997</v>
      </c>
      <c r="G900" s="98">
        <f t="shared" ref="G900" si="623">+IF(E900&gt;0,E900+F900,"")</f>
        <v>2565.5566999999996</v>
      </c>
    </row>
    <row r="901" spans="1:7">
      <c r="A901" s="173">
        <f>+IF('Fuel Oil No. 4'!A615&gt;0,'Fuel Oil No. 4'!A615,"")</f>
        <v>45552</v>
      </c>
      <c r="B901" s="173">
        <f>+IF('Fuel Oil No. 4'!B615&gt;0,'Fuel Oil No. 4'!B615,"")</f>
        <v>45558</v>
      </c>
      <c r="E901" s="144">
        <v>2155.9299999999998</v>
      </c>
      <c r="F901" s="98">
        <f t="shared" ref="F901" si="624">+E901*19%</f>
        <v>409.62669999999997</v>
      </c>
      <c r="G901" s="98">
        <f t="shared" ref="G901" si="625">+IF(E901&gt;0,E901+F901,"")</f>
        <v>2565.5566999999996</v>
      </c>
    </row>
    <row r="902" spans="1:7">
      <c r="A902" s="173">
        <f>+IF('Fuel Oil No. 4'!A616&gt;0,'Fuel Oil No. 4'!A616,"")</f>
        <v>45559</v>
      </c>
      <c r="B902" s="173">
        <f>+IF('Fuel Oil No. 4'!B616&gt;0,'Fuel Oil No. 4'!B616,"")</f>
        <v>45565</v>
      </c>
      <c r="E902" s="144">
        <v>2155.9299999999998</v>
      </c>
      <c r="F902" s="98">
        <f t="shared" ref="F902" si="626">+E902*19%</f>
        <v>409.62669999999997</v>
      </c>
      <c r="G902" s="98">
        <f t="shared" ref="G902" si="627">+IF(E902&gt;0,E902+F902,"")</f>
        <v>2565.5566999999996</v>
      </c>
    </row>
    <row r="903" spans="1:7">
      <c r="A903" s="173">
        <f>+IF('Fuel Oil No. 4'!A617&gt;0,'Fuel Oil No. 4'!A617,"")</f>
        <v>45566</v>
      </c>
      <c r="B903" s="173">
        <f>+IF('Fuel Oil No. 4'!B617&gt;0,'Fuel Oil No. 4'!B617,"")</f>
        <v>45572</v>
      </c>
      <c r="E903" s="144">
        <v>2155.9299999999998</v>
      </c>
      <c r="F903" s="98">
        <f t="shared" ref="F903" si="628">+E903*19%</f>
        <v>409.62669999999997</v>
      </c>
      <c r="G903" s="98">
        <f t="shared" ref="G903" si="629">+IF(E903&gt;0,E903+F903,"")</f>
        <v>2565.5566999999996</v>
      </c>
    </row>
    <row r="904" spans="1:7">
      <c r="A904" s="173">
        <f>+IF('Fuel Oil No. 4'!A618&gt;0,'Fuel Oil No. 4'!A618,"")</f>
        <v>45573</v>
      </c>
      <c r="B904" s="173">
        <f>+IF('Fuel Oil No. 4'!B618&gt;0,'Fuel Oil No. 4'!B618,"")</f>
        <v>45580</v>
      </c>
      <c r="E904" s="144">
        <v>2155.9299999999998</v>
      </c>
      <c r="F904" s="98">
        <f t="shared" ref="F904" si="630">+E904*19%</f>
        <v>409.62669999999997</v>
      </c>
      <c r="G904" s="98">
        <f t="shared" ref="G904" si="631">+IF(E904&gt;0,E904+F904,"")</f>
        <v>2565.5566999999996</v>
      </c>
    </row>
    <row r="905" spans="1:7">
      <c r="A905" s="173">
        <f>+IF('Fuel Oil No. 4'!A619&gt;0,'Fuel Oil No. 4'!A619,"")</f>
        <v>45581</v>
      </c>
      <c r="B905" s="173">
        <f>+IF('Fuel Oil No. 4'!B619&gt;0,'Fuel Oil No. 4'!B619,"")</f>
        <v>45586</v>
      </c>
      <c r="E905" s="144">
        <v>2155.9299999999998</v>
      </c>
      <c r="F905" s="98">
        <f t="shared" ref="F905" si="632">+E905*19%</f>
        <v>409.62669999999997</v>
      </c>
      <c r="G905" s="98">
        <f t="shared" ref="G905" si="633">+IF(E905&gt;0,E905+F905,"")</f>
        <v>2565.5566999999996</v>
      </c>
    </row>
    <row r="906" spans="1:7">
      <c r="A906" s="173">
        <f>+IF('Fuel Oil No. 4'!A620&gt;0,'Fuel Oil No. 4'!A620,"")</f>
        <v>45587</v>
      </c>
      <c r="B906" s="173">
        <f>+IF('Fuel Oil No. 4'!B620&gt;0,'Fuel Oil No. 4'!B620,"")</f>
        <v>45593</v>
      </c>
      <c r="E906" s="144">
        <v>2155.9299999999998</v>
      </c>
      <c r="F906" s="98">
        <f t="shared" ref="F906" si="634">+E906*19%</f>
        <v>409.62669999999997</v>
      </c>
      <c r="G906" s="98">
        <f t="shared" ref="G906" si="635">+IF(E906&gt;0,E906+F906,"")</f>
        <v>2565.5566999999996</v>
      </c>
    </row>
    <row r="907" spans="1:7">
      <c r="A907" s="173">
        <f>+IF('Fuel Oil No. 4'!A621&gt;0,'Fuel Oil No. 4'!A621,"")</f>
        <v>45594</v>
      </c>
      <c r="B907" s="173">
        <f>+IF('Fuel Oil No. 4'!B621&gt;0,'Fuel Oil No. 4'!B621,"")</f>
        <v>45601</v>
      </c>
      <c r="E907" s="144">
        <v>2155.9299999999998</v>
      </c>
      <c r="F907" s="98">
        <f t="shared" ref="F907" si="636">+E907*19%</f>
        <v>409.62669999999997</v>
      </c>
      <c r="G907" s="98">
        <f t="shared" ref="G907" si="637">+IF(E907&gt;0,E907+F907,"")</f>
        <v>2565.5566999999996</v>
      </c>
    </row>
    <row r="908" spans="1:7">
      <c r="A908" s="173">
        <f>+IF('Fuel Oil No. 4'!A622&gt;0,'Fuel Oil No. 4'!A622,"")</f>
        <v>45602</v>
      </c>
      <c r="B908" s="173">
        <f>+IF('Fuel Oil No. 4'!B622&gt;0,'Fuel Oil No. 4'!B622,"")</f>
        <v>45608</v>
      </c>
      <c r="E908" s="144">
        <v>2155.9299999999998</v>
      </c>
      <c r="F908" s="98">
        <f t="shared" ref="F908" si="638">+E908*19%</f>
        <v>409.62669999999997</v>
      </c>
      <c r="G908" s="98">
        <f t="shared" ref="G908" si="639">+IF(E908&gt;0,E908+F908,"")</f>
        <v>2565.5566999999996</v>
      </c>
    </row>
    <row r="909" spans="1:7">
      <c r="A909" s="173">
        <f>+B908+1</f>
        <v>45609</v>
      </c>
      <c r="B909" s="173">
        <f>+A909+5</f>
        <v>45614</v>
      </c>
      <c r="E909" s="144">
        <v>2155.9299999999998</v>
      </c>
      <c r="F909" s="98">
        <f t="shared" ref="F909" si="640">+E909*19%</f>
        <v>409.62669999999997</v>
      </c>
      <c r="G909" s="98">
        <f t="shared" ref="G909" si="641">+IF(E909&gt;0,E909+F909,"")</f>
        <v>2565.5566999999996</v>
      </c>
    </row>
    <row r="910" spans="1:7">
      <c r="A910" s="173">
        <f>+B909+1</f>
        <v>45615</v>
      </c>
      <c r="B910" s="173">
        <f>+A910+6</f>
        <v>45621</v>
      </c>
      <c r="E910" s="144">
        <v>2155.9299999999998</v>
      </c>
      <c r="F910" s="98">
        <f t="shared" ref="F910" si="642">+E910*19%</f>
        <v>409.62669999999997</v>
      </c>
      <c r="G910" s="98">
        <f t="shared" ref="G910" si="643">+IF(E910&gt;0,E910+F910,"")</f>
        <v>2565.5566999999996</v>
      </c>
    </row>
    <row r="911" spans="1:7">
      <c r="A911" s="173">
        <f>+IF('Fuel Oil No. 4'!A625&gt;0,'Fuel Oil No. 4'!A625,"")</f>
        <v>45622</v>
      </c>
      <c r="B911" s="173">
        <f>+IF('Fuel Oil No. 4'!B625&gt;0,'Fuel Oil No. 4'!B625,"")</f>
        <v>45628</v>
      </c>
      <c r="E911" s="144">
        <v>2155.9299999999998</v>
      </c>
      <c r="F911" s="98">
        <f t="shared" ref="F911" si="644">+E911*19%</f>
        <v>409.62669999999997</v>
      </c>
      <c r="G911" s="98">
        <f t="shared" ref="G911" si="645">+IF(E911&gt;0,E911+F911,"")</f>
        <v>2565.5566999999996</v>
      </c>
    </row>
    <row r="912" spans="1:7">
      <c r="A912" s="173">
        <f>+IF('Fuel Oil No. 4'!A626&gt;0,'Fuel Oil No. 4'!A626,"")</f>
        <v>45629</v>
      </c>
      <c r="B912" s="173">
        <f>+IF('Fuel Oil No. 4'!B626&gt;0,'Fuel Oil No. 4'!B626,"")</f>
        <v>45635</v>
      </c>
      <c r="E912" s="144">
        <v>2155.9299999999998</v>
      </c>
      <c r="F912" s="98">
        <f t="shared" ref="F912" si="646">+E912*19%</f>
        <v>409.62669999999997</v>
      </c>
      <c r="G912" s="98">
        <f t="shared" ref="G912" si="647">+IF(E912&gt;0,E912+F912,"")</f>
        <v>2565.5566999999996</v>
      </c>
    </row>
    <row r="913" spans="1:7">
      <c r="A913" s="173">
        <f>+IF('Fuel Oil No. 4'!A627&gt;0,'Fuel Oil No. 4'!A627,"")</f>
        <v>45636</v>
      </c>
      <c r="B913" s="173">
        <f>+IF('Fuel Oil No. 4'!B627&gt;0,'Fuel Oil No. 4'!B627,"")</f>
        <v>45642</v>
      </c>
      <c r="E913" s="144">
        <v>2155.9299999999998</v>
      </c>
      <c r="F913" s="98">
        <f t="shared" ref="F913" si="648">+E913*19%</f>
        <v>409.62669999999997</v>
      </c>
      <c r="G913" s="98">
        <f t="shared" ref="G913" si="649">+IF(E913&gt;0,E913+F913,"")</f>
        <v>2565.5566999999996</v>
      </c>
    </row>
    <row r="914" spans="1:7">
      <c r="A914" s="173">
        <f>+IF('Fuel Oil No. 4'!A628&gt;0,'Fuel Oil No. 4'!A628,"")</f>
        <v>45643</v>
      </c>
      <c r="B914" s="173">
        <f>+IF('Fuel Oil No. 4'!B628&gt;0,'Fuel Oil No. 4'!B628,"")</f>
        <v>45649</v>
      </c>
      <c r="E914" s="144">
        <v>2155.9299999999998</v>
      </c>
      <c r="F914" s="98">
        <f t="shared" ref="F914" si="650">+E914*19%</f>
        <v>409.62669999999997</v>
      </c>
      <c r="G914" s="98">
        <f t="shared" ref="G914" si="651">+IF(E914&gt;0,E914+F914,"")</f>
        <v>2565.5566999999996</v>
      </c>
    </row>
    <row r="915" spans="1:7">
      <c r="A915" s="173">
        <f>+IF('Fuel Oil No. 4'!A629&gt;0,'Fuel Oil No. 4'!A629,"")</f>
        <v>45650</v>
      </c>
      <c r="B915" s="173">
        <f>+IF('Fuel Oil No. 4'!B629&gt;0,'Fuel Oil No. 4'!B629,"")</f>
        <v>45656</v>
      </c>
      <c r="E915" s="144">
        <v>2155.9299999999998</v>
      </c>
      <c r="F915" s="98">
        <f t="shared" ref="F915" si="652">+E915*19%</f>
        <v>409.62669999999997</v>
      </c>
      <c r="G915" s="98">
        <f t="shared" ref="G915" si="653">+IF(E915&gt;0,E915+F915,"")</f>
        <v>2565.5566999999996</v>
      </c>
    </row>
    <row r="916" spans="1:7">
      <c r="A916" s="173">
        <f>+IF('Fuel Oil No. 4'!A630&gt;0,'Fuel Oil No. 4'!A630,"")</f>
        <v>45657</v>
      </c>
      <c r="B916" s="173">
        <f>+A916</f>
        <v>45657</v>
      </c>
      <c r="E916" s="144">
        <v>2155.9299999999998</v>
      </c>
      <c r="F916" s="98">
        <f t="shared" ref="F916:F917" si="654">+E916*19%</f>
        <v>409.62669999999997</v>
      </c>
      <c r="G916" s="98">
        <f t="shared" ref="G916:G917" si="655">+IF(E916&gt;0,E916+F916,"")</f>
        <v>2565.5566999999996</v>
      </c>
    </row>
    <row r="917" spans="1:7" ht="42.75">
      <c r="A917" s="173">
        <f>+B916+1</f>
        <v>45658</v>
      </c>
      <c r="B917" s="177" t="s">
        <v>247</v>
      </c>
      <c r="E917" s="144">
        <v>2304.8200000000002</v>
      </c>
      <c r="F917" s="98">
        <f t="shared" si="654"/>
        <v>437.91580000000005</v>
      </c>
      <c r="G917" s="98">
        <f t="shared" si="655"/>
        <v>2742.7358000000004</v>
      </c>
    </row>
    <row r="918" spans="1:7" ht="45">
      <c r="A918" s="186">
        <f>+A917+90</f>
        <v>45748</v>
      </c>
      <c r="B918" s="187" t="s">
        <v>248</v>
      </c>
      <c r="C918" s="188"/>
      <c r="D918" s="188"/>
      <c r="E918" s="189">
        <v>2307.4160000000002</v>
      </c>
      <c r="F918" s="190">
        <f t="shared" ref="F918" si="656">+E918*19%</f>
        <v>438.40904000000006</v>
      </c>
      <c r="G918" s="190">
        <f t="shared" ref="G918" si="657">+IF(E918&gt;0,E918+F918,"")</f>
        <v>2745.8250400000002</v>
      </c>
    </row>
    <row r="919" spans="1:7">
      <c r="A919" s="173"/>
      <c r="B919" s="173"/>
      <c r="E919" s="174"/>
      <c r="F919" s="132"/>
      <c r="G919" s="132"/>
    </row>
    <row r="920" spans="1:7">
      <c r="A920" s="173"/>
      <c r="B920" s="173"/>
      <c r="E920" s="174"/>
      <c r="F920" s="132"/>
      <c r="G920" s="132"/>
    </row>
    <row r="921" spans="1:7">
      <c r="A921" s="173"/>
      <c r="B921" s="173"/>
      <c r="E921" s="174"/>
      <c r="F921" s="132"/>
      <c r="G921" s="132"/>
    </row>
    <row r="922" spans="1:7">
      <c r="A922" s="66" t="s">
        <v>168</v>
      </c>
    </row>
    <row r="923" spans="1:7">
      <c r="A923" s="100" t="s">
        <v>79</v>
      </c>
    </row>
    <row r="924" spans="1:7">
      <c r="A924" s="100" t="s">
        <v>204</v>
      </c>
      <c r="F924" s="92"/>
      <c r="G924" s="101"/>
    </row>
    <row r="925" spans="1:7">
      <c r="G925" s="60"/>
    </row>
    <row r="929" spans="5:9">
      <c r="E929" s="54" t="s">
        <v>0</v>
      </c>
      <c r="F929" s="68"/>
      <c r="G929" s="68"/>
      <c r="I929" s="60"/>
    </row>
  </sheetData>
  <sheetProtection algorithmName="SHA-512" hashValue="1oRONutwVlsenJdHLyefDE8Z+nVg8GOJzWp3HgkwD/LM9bi9B1AzhEm2Tsnf+UO66MRbYJPGdhQ5fxCX6Ic7RA==" saltValue="mBV21Ykfr0+1IaXzL6VYwg==" spinCount="100000" sheet="1" objects="1" scenarios="1"/>
  <mergeCells count="4">
    <mergeCell ref="A6:I6"/>
    <mergeCell ref="A8:B9"/>
    <mergeCell ref="A14:B15"/>
    <mergeCell ref="D14:D15"/>
  </mergeCells>
  <conditionalFormatting sqref="C23:D845">
    <cfRule type="cellIs" dxfId="12" priority="15" stopIfTrue="1" operator="equal">
      <formula>0</formula>
    </cfRule>
  </conditionalFormatting>
  <conditionalFormatting sqref="E10:G11">
    <cfRule type="cellIs" dxfId="11" priority="3396" stopIfTrue="1" operator="equal">
      <formula>0</formula>
    </cfRule>
  </conditionalFormatting>
  <conditionalFormatting sqref="E16:G921">
    <cfRule type="cellIs" dxfId="10" priority="1" stopIfTrue="1" operator="equal">
      <formula>0</formula>
    </cfRule>
  </conditionalFormatting>
  <conditionalFormatting sqref="I10:I11">
    <cfRule type="cellIs" dxfId="9" priority="3397" stopIfTrue="1" operator="equal">
      <formula>0</formula>
    </cfRule>
  </conditionalFormatting>
  <conditionalFormatting sqref="I16:I824">
    <cfRule type="cellIs" dxfId="8" priority="457" stopIfTrue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L220"/>
  <sheetViews>
    <sheetView showGridLines="0" zoomScale="78" zoomScaleNormal="78" workbookViewId="0">
      <pane ySplit="9" topLeftCell="A194" activePane="bottomLeft" state="frozen"/>
      <selection pane="bottomLeft" activeCell="C9" sqref="C9"/>
    </sheetView>
  </sheetViews>
  <sheetFormatPr baseColWidth="10" defaultColWidth="11.5703125" defaultRowHeight="15"/>
  <cols>
    <col min="1" max="1" width="14" customWidth="1"/>
    <col min="2" max="3" width="16.28515625" customWidth="1"/>
    <col min="4" max="4" width="1.28515625" customWidth="1"/>
    <col min="5" max="5" width="12.28515625" customWidth="1"/>
    <col min="6" max="6" width="13.7109375" customWidth="1"/>
    <col min="7" max="7" width="15.28515625" customWidth="1"/>
    <col min="9" max="9" width="29.28515625" customWidth="1"/>
    <col min="10" max="10" width="23.7109375" customWidth="1"/>
    <col min="11" max="11" width="21.7109375" customWidth="1"/>
  </cols>
  <sheetData>
    <row r="1" spans="1:12">
      <c r="A1" s="1"/>
      <c r="B1" s="1"/>
      <c r="C1" s="1"/>
      <c r="D1" s="1"/>
      <c r="E1" s="1"/>
      <c r="F1" s="1"/>
      <c r="G1" s="1"/>
    </row>
    <row r="2" spans="1:12" ht="18">
      <c r="A2" s="6"/>
      <c r="B2" s="6"/>
      <c r="C2" s="6"/>
      <c r="D2" s="6"/>
      <c r="E2" s="1"/>
      <c r="F2" s="1"/>
      <c r="G2" s="1"/>
    </row>
    <row r="3" spans="1:12" ht="31.9" customHeight="1">
      <c r="A3" s="6"/>
      <c r="B3" s="6"/>
      <c r="C3" s="6"/>
      <c r="D3" s="6"/>
      <c r="E3" s="2"/>
      <c r="F3" s="2"/>
      <c r="G3" s="2"/>
    </row>
    <row r="4" spans="1:12" ht="18">
      <c r="A4" s="4" t="s">
        <v>0</v>
      </c>
      <c r="B4" s="4"/>
      <c r="C4" s="4"/>
      <c r="D4" s="4"/>
      <c r="E4" s="2"/>
      <c r="F4" s="2"/>
      <c r="G4" s="2"/>
    </row>
    <row r="5" spans="1:12" ht="39.200000000000003" customHeight="1">
      <c r="A5" s="204" t="s">
        <v>12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</row>
    <row r="6" spans="1:12" ht="27" customHeight="1"/>
    <row r="7" spans="1:12">
      <c r="A7" t="s">
        <v>22</v>
      </c>
    </row>
    <row r="8" spans="1:12" ht="28.5" customHeight="1">
      <c r="A8" s="209" t="s">
        <v>8</v>
      </c>
      <c r="B8" s="209"/>
      <c r="C8" s="52"/>
      <c r="D8" s="15"/>
      <c r="E8" s="212" t="s">
        <v>23</v>
      </c>
      <c r="F8" s="212"/>
      <c r="G8" s="212"/>
    </row>
    <row r="9" spans="1:12" ht="31.9" customHeight="1">
      <c r="A9" s="209"/>
      <c r="B9" s="209"/>
      <c r="C9" s="52"/>
      <c r="D9" s="15"/>
      <c r="E9" s="18" t="s">
        <v>14</v>
      </c>
      <c r="F9" s="18" t="s">
        <v>2</v>
      </c>
      <c r="G9" s="18" t="s">
        <v>3</v>
      </c>
    </row>
    <row r="10" spans="1:12" ht="18.75">
      <c r="A10" s="19">
        <v>41725</v>
      </c>
      <c r="B10" s="19">
        <v>41729</v>
      </c>
      <c r="C10" s="20"/>
      <c r="D10" s="20"/>
      <c r="E10" s="21">
        <v>88.25</v>
      </c>
      <c r="F10" s="21">
        <f t="shared" ref="F10:F16" si="0">+E10*16%</f>
        <v>14.120000000000001</v>
      </c>
      <c r="G10" s="21">
        <f t="shared" ref="G10:G15" si="1">+E10+F10</f>
        <v>102.37</v>
      </c>
    </row>
    <row r="11" spans="1:12" ht="18.75">
      <c r="A11" s="19">
        <v>41730</v>
      </c>
      <c r="B11" s="19">
        <v>41732</v>
      </c>
      <c r="C11" s="20"/>
      <c r="D11" s="20"/>
      <c r="E11" s="21">
        <v>89</v>
      </c>
      <c r="F11" s="21">
        <f t="shared" si="0"/>
        <v>14.24</v>
      </c>
      <c r="G11" s="21">
        <f t="shared" si="1"/>
        <v>103.24</v>
      </c>
    </row>
    <row r="12" spans="1:12" ht="18.75">
      <c r="A12" s="19">
        <v>41733</v>
      </c>
      <c r="B12" s="19">
        <v>41736</v>
      </c>
      <c r="C12" s="20"/>
      <c r="D12" s="20"/>
      <c r="E12" s="21">
        <v>87.399999999999991</v>
      </c>
      <c r="F12" s="21">
        <f t="shared" si="0"/>
        <v>13.983999999999998</v>
      </c>
      <c r="G12" s="21">
        <f t="shared" si="1"/>
        <v>101.38399999999999</v>
      </c>
    </row>
    <row r="13" spans="1:12" ht="18.75">
      <c r="A13" s="19">
        <v>41737</v>
      </c>
      <c r="B13" s="19">
        <v>41739</v>
      </c>
      <c r="C13" s="20"/>
      <c r="D13" s="20"/>
      <c r="E13" s="21">
        <v>88.75</v>
      </c>
      <c r="F13" s="21">
        <f t="shared" si="0"/>
        <v>14.200000000000001</v>
      </c>
      <c r="G13" s="21">
        <f t="shared" si="1"/>
        <v>102.95</v>
      </c>
    </row>
    <row r="14" spans="1:12" ht="18.75">
      <c r="A14" s="19">
        <v>41740</v>
      </c>
      <c r="B14" s="19">
        <v>41743</v>
      </c>
      <c r="C14" s="20"/>
      <c r="D14" s="20"/>
      <c r="E14" s="21">
        <v>90.289999999999992</v>
      </c>
      <c r="F14" s="21">
        <f t="shared" si="0"/>
        <v>14.446399999999999</v>
      </c>
      <c r="G14" s="21">
        <f t="shared" si="1"/>
        <v>104.73639999999999</v>
      </c>
    </row>
    <row r="15" spans="1:12" ht="18.75">
      <c r="A15" s="19">
        <v>41744</v>
      </c>
      <c r="B15" s="19">
        <v>41746</v>
      </c>
      <c r="C15" s="20"/>
      <c r="D15" s="20"/>
      <c r="E15" s="21">
        <v>89.97</v>
      </c>
      <c r="F15" s="21">
        <f t="shared" si="0"/>
        <v>14.395200000000001</v>
      </c>
      <c r="G15" s="21">
        <f t="shared" si="1"/>
        <v>104.3652</v>
      </c>
    </row>
    <row r="16" spans="1:12" ht="18.75">
      <c r="A16" s="19">
        <v>41747</v>
      </c>
      <c r="B16" s="19">
        <v>41750</v>
      </c>
      <c r="C16" s="20"/>
      <c r="D16" s="20"/>
      <c r="E16" s="21">
        <v>91.33</v>
      </c>
      <c r="F16" s="21">
        <f t="shared" si="0"/>
        <v>14.6128</v>
      </c>
      <c r="G16" s="21">
        <f t="shared" ref="G16:G21" si="2">+E16+F16</f>
        <v>105.94280000000001</v>
      </c>
    </row>
    <row r="17" spans="1:7" ht="18.75">
      <c r="A17" s="19">
        <v>41751</v>
      </c>
      <c r="B17" s="19">
        <v>41753</v>
      </c>
      <c r="C17" s="20"/>
      <c r="D17" s="20"/>
      <c r="E17" s="21">
        <v>91.309999999999988</v>
      </c>
      <c r="F17" s="21">
        <f t="shared" ref="F17:F23" si="3">+E17*16%</f>
        <v>14.609599999999999</v>
      </c>
      <c r="G17" s="21">
        <f t="shared" si="2"/>
        <v>105.91959999999999</v>
      </c>
    </row>
    <row r="18" spans="1:7" ht="18.75">
      <c r="A18" s="19">
        <v>41754</v>
      </c>
      <c r="B18" s="19">
        <v>41757</v>
      </c>
      <c r="C18" s="20"/>
      <c r="D18" s="20"/>
      <c r="E18" s="21">
        <v>91.72999999999999</v>
      </c>
      <c r="F18" s="21">
        <f t="shared" si="3"/>
        <v>14.676799999999998</v>
      </c>
      <c r="G18" s="21">
        <f t="shared" si="2"/>
        <v>106.40679999999999</v>
      </c>
    </row>
    <row r="19" spans="1:7" ht="18.75">
      <c r="A19" s="19">
        <v>41758</v>
      </c>
      <c r="B19" s="19">
        <v>41760</v>
      </c>
      <c r="C19" s="20"/>
      <c r="D19" s="20"/>
      <c r="E19" s="21">
        <v>91.53</v>
      </c>
      <c r="F19" s="21">
        <f t="shared" si="3"/>
        <v>14.6448</v>
      </c>
      <c r="G19" s="21">
        <f t="shared" si="2"/>
        <v>106.1748</v>
      </c>
    </row>
    <row r="20" spans="1:7" ht="18.75">
      <c r="A20" s="19">
        <v>41761</v>
      </c>
      <c r="B20" s="19">
        <v>41761</v>
      </c>
      <c r="C20" s="20"/>
      <c r="D20" s="20"/>
      <c r="E20" s="21">
        <v>90.899999999999991</v>
      </c>
      <c r="F20" s="21">
        <f t="shared" si="3"/>
        <v>14.543999999999999</v>
      </c>
      <c r="G20" s="21">
        <f t="shared" si="2"/>
        <v>105.44399999999999</v>
      </c>
    </row>
    <row r="21" spans="1:7" ht="18.75">
      <c r="A21" s="19">
        <v>41762</v>
      </c>
      <c r="B21" s="19">
        <v>41764</v>
      </c>
      <c r="C21" s="20"/>
      <c r="D21" s="20"/>
      <c r="E21" s="21">
        <v>89.82</v>
      </c>
      <c r="F21" s="21">
        <f t="shared" si="3"/>
        <v>14.3712</v>
      </c>
      <c r="G21" s="21">
        <f t="shared" si="2"/>
        <v>104.19119999999999</v>
      </c>
    </row>
    <row r="22" spans="1:7" ht="18.75">
      <c r="A22" s="19">
        <v>41765</v>
      </c>
      <c r="B22" s="19">
        <v>41767</v>
      </c>
      <c r="C22" s="20"/>
      <c r="D22" s="20"/>
      <c r="E22" s="21">
        <v>90.78</v>
      </c>
      <c r="F22" s="21">
        <f t="shared" si="3"/>
        <v>14.524800000000001</v>
      </c>
      <c r="G22" s="21">
        <f t="shared" ref="G22:G27" si="4">+E22+F22</f>
        <v>105.3048</v>
      </c>
    </row>
    <row r="23" spans="1:7" ht="18.75">
      <c r="A23" s="19">
        <v>41768</v>
      </c>
      <c r="B23" s="19">
        <v>41771</v>
      </c>
      <c r="C23" s="20"/>
      <c r="D23" s="20"/>
      <c r="E23" s="21">
        <v>91.85</v>
      </c>
      <c r="F23" s="21">
        <f t="shared" si="3"/>
        <v>14.696</v>
      </c>
      <c r="G23" s="21">
        <f t="shared" si="4"/>
        <v>106.54599999999999</v>
      </c>
    </row>
    <row r="24" spans="1:7" ht="18.75">
      <c r="A24" s="19">
        <v>41772</v>
      </c>
      <c r="B24" s="19">
        <v>41774</v>
      </c>
      <c r="C24" s="20"/>
      <c r="D24" s="20"/>
      <c r="E24" s="21">
        <v>91.679999999999993</v>
      </c>
      <c r="F24" s="21">
        <f t="shared" ref="F24:F30" si="5">+E24*16%</f>
        <v>14.668799999999999</v>
      </c>
      <c r="G24" s="21">
        <f t="shared" si="4"/>
        <v>106.3488</v>
      </c>
    </row>
    <row r="25" spans="1:7" ht="18.75">
      <c r="A25" s="19">
        <v>41775</v>
      </c>
      <c r="B25" s="19">
        <v>41778</v>
      </c>
      <c r="C25" s="20"/>
      <c r="D25" s="20"/>
      <c r="E25" s="21">
        <v>92.55</v>
      </c>
      <c r="F25" s="21">
        <f t="shared" si="5"/>
        <v>14.808</v>
      </c>
      <c r="G25" s="21">
        <f t="shared" si="4"/>
        <v>107.358</v>
      </c>
    </row>
    <row r="26" spans="1:7" ht="18.75">
      <c r="A26" s="19">
        <v>41779</v>
      </c>
      <c r="B26" s="19">
        <v>41781</v>
      </c>
      <c r="C26" s="20"/>
      <c r="D26" s="20"/>
      <c r="E26" s="21">
        <v>92.089999999999989</v>
      </c>
      <c r="F26" s="21">
        <f t="shared" si="5"/>
        <v>14.734399999999999</v>
      </c>
      <c r="G26" s="21">
        <f t="shared" si="4"/>
        <v>106.82439999999998</v>
      </c>
    </row>
    <row r="27" spans="1:7" ht="18.75">
      <c r="A27" s="19">
        <v>41782</v>
      </c>
      <c r="B27" s="19">
        <v>41785</v>
      </c>
      <c r="C27" s="20"/>
      <c r="D27" s="20"/>
      <c r="E27" s="21">
        <v>91.21</v>
      </c>
      <c r="F27" s="21">
        <f t="shared" si="5"/>
        <v>14.593599999999999</v>
      </c>
      <c r="G27" s="21">
        <f t="shared" si="4"/>
        <v>105.80359999999999</v>
      </c>
    </row>
    <row r="28" spans="1:7" ht="18.75">
      <c r="A28" s="19">
        <v>41786</v>
      </c>
      <c r="B28" s="19">
        <v>41788</v>
      </c>
      <c r="C28" s="20"/>
      <c r="D28" s="20"/>
      <c r="E28" s="21">
        <v>91.1</v>
      </c>
      <c r="F28" s="21">
        <f t="shared" si="5"/>
        <v>14.575999999999999</v>
      </c>
      <c r="G28" s="21">
        <f t="shared" ref="G28:G33" si="6">+E28+F28</f>
        <v>105.67599999999999</v>
      </c>
    </row>
    <row r="29" spans="1:7" ht="18.75">
      <c r="A29" s="19">
        <v>41789</v>
      </c>
      <c r="B29" s="19">
        <v>41790</v>
      </c>
      <c r="C29" s="20"/>
      <c r="D29" s="20"/>
      <c r="E29" s="21">
        <v>91.789999999999992</v>
      </c>
      <c r="F29" s="21">
        <f t="shared" si="5"/>
        <v>14.686399999999999</v>
      </c>
      <c r="G29" s="21">
        <f t="shared" si="6"/>
        <v>106.47639999999998</v>
      </c>
    </row>
    <row r="30" spans="1:7" ht="18.75">
      <c r="A30" s="19">
        <v>41791</v>
      </c>
      <c r="B30" s="19">
        <v>41793</v>
      </c>
      <c r="C30" s="20"/>
      <c r="D30" s="20"/>
      <c r="E30" s="21">
        <v>91.789999999999992</v>
      </c>
      <c r="F30" s="21">
        <f t="shared" si="5"/>
        <v>14.686399999999999</v>
      </c>
      <c r="G30" s="21">
        <f t="shared" si="6"/>
        <v>106.47639999999998</v>
      </c>
    </row>
    <row r="31" spans="1:7" ht="18.75">
      <c r="A31" s="19">
        <v>41794</v>
      </c>
      <c r="B31" s="19">
        <v>41795</v>
      </c>
      <c r="C31" s="20"/>
      <c r="D31" s="20"/>
      <c r="E31" s="21">
        <v>91.25</v>
      </c>
      <c r="F31" s="21">
        <f t="shared" ref="F31:F37" si="7">+E31*16%</f>
        <v>14.6</v>
      </c>
      <c r="G31" s="21">
        <f t="shared" si="6"/>
        <v>105.85</v>
      </c>
    </row>
    <row r="32" spans="1:7" ht="18.75">
      <c r="A32" s="19">
        <v>41796</v>
      </c>
      <c r="B32" s="19">
        <v>41799</v>
      </c>
      <c r="C32" s="20"/>
      <c r="D32" s="20"/>
      <c r="E32" s="21">
        <v>91.19</v>
      </c>
      <c r="F32" s="21">
        <f t="shared" si="7"/>
        <v>14.590400000000001</v>
      </c>
      <c r="G32" s="21">
        <f t="shared" si="6"/>
        <v>105.7804</v>
      </c>
    </row>
    <row r="33" spans="1:7" ht="18.75">
      <c r="A33" s="19">
        <v>41800</v>
      </c>
      <c r="B33" s="19">
        <v>41802</v>
      </c>
      <c r="C33" s="20"/>
      <c r="D33" s="20"/>
      <c r="E33" s="21">
        <v>90.16</v>
      </c>
      <c r="F33" s="21">
        <f t="shared" si="7"/>
        <v>14.425599999999999</v>
      </c>
      <c r="G33" s="21">
        <f t="shared" si="6"/>
        <v>104.5856</v>
      </c>
    </row>
    <row r="34" spans="1:7" ht="18.75">
      <c r="A34" s="19">
        <v>41803</v>
      </c>
      <c r="B34" s="19">
        <v>41806</v>
      </c>
      <c r="C34" s="20"/>
      <c r="D34" s="20"/>
      <c r="E34" s="21">
        <v>91.429999999999993</v>
      </c>
      <c r="F34" s="21">
        <f t="shared" si="7"/>
        <v>14.628799999999998</v>
      </c>
      <c r="G34" s="21">
        <f t="shared" ref="G34:G39" si="8">+E34+F34</f>
        <v>106.05879999999999</v>
      </c>
    </row>
    <row r="35" spans="1:7" ht="18.75">
      <c r="A35" s="19">
        <v>41807</v>
      </c>
      <c r="B35" s="19">
        <v>41809</v>
      </c>
      <c r="C35" s="20"/>
      <c r="D35" s="20"/>
      <c r="E35" s="21">
        <v>93.88</v>
      </c>
      <c r="F35" s="21">
        <f t="shared" si="7"/>
        <v>15.020799999999999</v>
      </c>
      <c r="G35" s="21">
        <f t="shared" si="8"/>
        <v>108.90079999999999</v>
      </c>
    </row>
    <row r="36" spans="1:7" ht="18.75">
      <c r="A36" s="19">
        <v>41810</v>
      </c>
      <c r="B36" s="19">
        <v>41814</v>
      </c>
      <c r="C36" s="20"/>
      <c r="D36" s="20"/>
      <c r="E36" s="21">
        <v>93.36</v>
      </c>
      <c r="F36" s="21">
        <f t="shared" si="7"/>
        <v>14.9376</v>
      </c>
      <c r="G36" s="21">
        <f t="shared" si="8"/>
        <v>108.2976</v>
      </c>
    </row>
    <row r="37" spans="1:7" ht="18.75">
      <c r="A37" s="19">
        <v>41815</v>
      </c>
      <c r="B37" s="19">
        <v>41816</v>
      </c>
      <c r="C37" s="20"/>
      <c r="D37" s="20"/>
      <c r="E37" s="21">
        <v>94.22999999999999</v>
      </c>
      <c r="F37" s="21">
        <f t="shared" si="7"/>
        <v>15.076799999999999</v>
      </c>
      <c r="G37" s="21">
        <f t="shared" si="8"/>
        <v>109.30679999999998</v>
      </c>
    </row>
    <row r="38" spans="1:7" ht="18.75">
      <c r="A38" s="19">
        <v>41817</v>
      </c>
      <c r="B38" s="19">
        <v>41821</v>
      </c>
      <c r="C38" s="20"/>
      <c r="D38" s="20"/>
      <c r="E38" s="21">
        <v>93.75</v>
      </c>
      <c r="F38" s="21">
        <f t="shared" ref="F38:F44" si="9">+E38*16%</f>
        <v>15</v>
      </c>
      <c r="G38" s="21">
        <f t="shared" si="8"/>
        <v>108.75</v>
      </c>
    </row>
    <row r="39" spans="1:7" ht="18.75">
      <c r="A39" s="19">
        <v>41822</v>
      </c>
      <c r="B39" s="19">
        <v>41823</v>
      </c>
      <c r="C39" s="20"/>
      <c r="D39" s="20"/>
      <c r="E39" s="21">
        <v>93.14</v>
      </c>
      <c r="F39" s="21">
        <f t="shared" si="9"/>
        <v>14.9024</v>
      </c>
      <c r="G39" s="21">
        <f t="shared" si="8"/>
        <v>108.0424</v>
      </c>
    </row>
    <row r="40" spans="1:7" ht="18.75">
      <c r="A40" s="19">
        <v>41824</v>
      </c>
      <c r="B40" s="19">
        <v>41827</v>
      </c>
      <c r="C40" s="20"/>
      <c r="D40" s="20"/>
      <c r="E40" s="21">
        <v>90.199999999999989</v>
      </c>
      <c r="F40" s="21">
        <f t="shared" si="9"/>
        <v>14.431999999999999</v>
      </c>
      <c r="G40" s="21">
        <f t="shared" ref="G40:G45" si="10">+E40+F40</f>
        <v>104.63199999999999</v>
      </c>
    </row>
    <row r="41" spans="1:7" ht="18.75">
      <c r="A41" s="19">
        <v>41828</v>
      </c>
      <c r="B41" s="19">
        <v>41830</v>
      </c>
      <c r="C41" s="20"/>
      <c r="D41" s="20"/>
      <c r="E41" s="21">
        <v>89.449999999999989</v>
      </c>
      <c r="F41" s="21">
        <f t="shared" si="9"/>
        <v>14.311999999999998</v>
      </c>
      <c r="G41" s="21">
        <f t="shared" si="10"/>
        <v>103.76199999999999</v>
      </c>
    </row>
    <row r="42" spans="1:7" ht="18.75">
      <c r="A42" s="19">
        <v>41831</v>
      </c>
      <c r="B42" s="19">
        <v>41834</v>
      </c>
      <c r="C42" s="20"/>
      <c r="D42" s="20"/>
      <c r="E42" s="21">
        <v>88.08</v>
      </c>
      <c r="F42" s="21">
        <f t="shared" si="9"/>
        <v>14.0928</v>
      </c>
      <c r="G42" s="21">
        <f t="shared" si="10"/>
        <v>102.1728</v>
      </c>
    </row>
    <row r="43" spans="1:7" ht="18.75">
      <c r="A43" s="19">
        <v>41835</v>
      </c>
      <c r="B43" s="19">
        <v>41837</v>
      </c>
      <c r="C43" s="20"/>
      <c r="D43" s="20"/>
      <c r="E43" s="21">
        <v>88</v>
      </c>
      <c r="F43" s="21">
        <f t="shared" si="9"/>
        <v>14.08</v>
      </c>
      <c r="G43" s="21">
        <f t="shared" si="10"/>
        <v>102.08</v>
      </c>
    </row>
    <row r="44" spans="1:7" ht="18.75">
      <c r="A44" s="19">
        <v>41838</v>
      </c>
      <c r="B44" s="19">
        <v>41841</v>
      </c>
      <c r="C44" s="20"/>
      <c r="D44" s="20"/>
      <c r="E44" s="21">
        <v>88.309999999999988</v>
      </c>
      <c r="F44" s="21">
        <f t="shared" si="9"/>
        <v>14.129599999999998</v>
      </c>
      <c r="G44" s="21">
        <f t="shared" si="10"/>
        <v>102.43959999999998</v>
      </c>
    </row>
    <row r="45" spans="1:7" ht="18.75">
      <c r="A45" s="19">
        <v>41842</v>
      </c>
      <c r="B45" s="19">
        <v>41844</v>
      </c>
      <c r="C45" s="20"/>
      <c r="D45" s="20"/>
      <c r="E45" s="21">
        <v>88.059999999999988</v>
      </c>
      <c r="F45" s="21">
        <f t="shared" ref="F45:F51" si="11">+E45*16%</f>
        <v>14.089599999999999</v>
      </c>
      <c r="G45" s="21">
        <f t="shared" si="10"/>
        <v>102.14959999999999</v>
      </c>
    </row>
    <row r="46" spans="1:7" ht="18.75">
      <c r="A46" s="19">
        <v>41845</v>
      </c>
      <c r="B46" s="19">
        <v>41848</v>
      </c>
      <c r="C46" s="20"/>
      <c r="D46" s="20"/>
      <c r="E46" s="21">
        <v>88.669999999999987</v>
      </c>
      <c r="F46" s="21">
        <f t="shared" si="11"/>
        <v>14.187199999999999</v>
      </c>
      <c r="G46" s="21">
        <f t="shared" ref="G46:G51" si="12">+E46+F46</f>
        <v>102.85719999999999</v>
      </c>
    </row>
    <row r="47" spans="1:7" ht="18.75">
      <c r="A47" s="19">
        <v>41849</v>
      </c>
      <c r="B47" s="19">
        <v>41851</v>
      </c>
      <c r="C47" s="20"/>
      <c r="D47" s="20"/>
      <c r="E47" s="21">
        <v>88.85</v>
      </c>
      <c r="F47" s="21">
        <f t="shared" si="11"/>
        <v>14.215999999999999</v>
      </c>
      <c r="G47" s="21">
        <f t="shared" si="12"/>
        <v>103.06599999999999</v>
      </c>
    </row>
    <row r="48" spans="1:7" ht="18.75">
      <c r="A48" s="19">
        <v>41852</v>
      </c>
      <c r="B48" s="19">
        <v>41855</v>
      </c>
      <c r="C48" s="20"/>
      <c r="D48" s="20"/>
      <c r="E48" s="21">
        <v>87.85</v>
      </c>
      <c r="F48" s="21">
        <f t="shared" si="11"/>
        <v>14.055999999999999</v>
      </c>
      <c r="G48" s="21">
        <f t="shared" si="12"/>
        <v>101.90599999999999</v>
      </c>
    </row>
    <row r="49" spans="1:7" ht="18.75">
      <c r="A49" s="19">
        <v>41856</v>
      </c>
      <c r="B49" s="19">
        <v>41859</v>
      </c>
      <c r="C49" s="20"/>
      <c r="D49" s="20"/>
      <c r="E49" s="21">
        <v>87.41</v>
      </c>
      <c r="F49" s="21">
        <f t="shared" si="11"/>
        <v>13.9856</v>
      </c>
      <c r="G49" s="21">
        <f t="shared" si="12"/>
        <v>101.3956</v>
      </c>
    </row>
    <row r="50" spans="1:7" ht="18.75">
      <c r="A50" s="19">
        <v>41860</v>
      </c>
      <c r="B50" s="19">
        <v>41862</v>
      </c>
      <c r="C50" s="20"/>
      <c r="D50" s="20"/>
      <c r="E50" s="21">
        <v>88.33</v>
      </c>
      <c r="F50" s="21">
        <f t="shared" si="11"/>
        <v>14.1328</v>
      </c>
      <c r="G50" s="21">
        <f t="shared" si="12"/>
        <v>102.4628</v>
      </c>
    </row>
    <row r="51" spans="1:7" ht="18.75">
      <c r="A51" s="19">
        <v>41863</v>
      </c>
      <c r="B51" s="19">
        <v>41865</v>
      </c>
      <c r="C51" s="20"/>
      <c r="D51" s="20"/>
      <c r="E51" s="21">
        <v>87.72999999999999</v>
      </c>
      <c r="F51" s="21">
        <f t="shared" si="11"/>
        <v>14.036799999999999</v>
      </c>
      <c r="G51" s="21">
        <f t="shared" si="12"/>
        <v>101.76679999999999</v>
      </c>
    </row>
    <row r="52" spans="1:7" ht="18.75">
      <c r="A52" s="19">
        <v>41866</v>
      </c>
      <c r="B52" s="19">
        <v>41870</v>
      </c>
      <c r="C52" s="20"/>
      <c r="D52" s="20"/>
      <c r="E52" s="21">
        <v>87.399999999999991</v>
      </c>
      <c r="F52" s="21">
        <f t="shared" ref="F52:F57" si="13">+E52*16%</f>
        <v>13.983999999999998</v>
      </c>
      <c r="G52" s="21">
        <f t="shared" ref="G52:G57" si="14">+E52+F52</f>
        <v>101.38399999999999</v>
      </c>
    </row>
    <row r="53" spans="1:7" ht="18.75">
      <c r="A53" s="19">
        <v>41871</v>
      </c>
      <c r="B53" s="19">
        <v>41872</v>
      </c>
      <c r="C53" s="20"/>
      <c r="D53" s="20"/>
      <c r="E53" s="21">
        <v>86.24</v>
      </c>
      <c r="F53" s="21">
        <f t="shared" si="13"/>
        <v>13.798399999999999</v>
      </c>
      <c r="G53" s="21">
        <f t="shared" si="14"/>
        <v>100.0384</v>
      </c>
    </row>
    <row r="54" spans="1:7" ht="18.75">
      <c r="A54" s="19">
        <v>41873</v>
      </c>
      <c r="B54" s="19">
        <v>41876</v>
      </c>
      <c r="C54" s="20"/>
      <c r="D54" s="20"/>
      <c r="E54" s="21">
        <v>86.97999999999999</v>
      </c>
      <c r="F54" s="21">
        <f t="shared" si="13"/>
        <v>13.916799999999999</v>
      </c>
      <c r="G54" s="21">
        <f t="shared" si="14"/>
        <v>100.89679999999998</v>
      </c>
    </row>
    <row r="55" spans="1:7" ht="18.75">
      <c r="A55" s="19">
        <v>41877</v>
      </c>
      <c r="B55" s="19">
        <v>41879</v>
      </c>
      <c r="C55" s="20"/>
      <c r="D55" s="20"/>
      <c r="E55" s="21">
        <v>86.649999999999991</v>
      </c>
      <c r="F55" s="21">
        <f t="shared" si="13"/>
        <v>13.863999999999999</v>
      </c>
      <c r="G55" s="21">
        <f t="shared" si="14"/>
        <v>100.514</v>
      </c>
    </row>
    <row r="56" spans="1:7" ht="18.75">
      <c r="A56" s="19">
        <v>41880</v>
      </c>
      <c r="B56" s="19">
        <v>41883</v>
      </c>
      <c r="C56" s="20"/>
      <c r="D56" s="20"/>
      <c r="E56" s="21">
        <v>87.649999999999991</v>
      </c>
      <c r="F56" s="21">
        <f t="shared" si="13"/>
        <v>14.023999999999999</v>
      </c>
      <c r="G56" s="21">
        <f t="shared" si="14"/>
        <v>101.67399999999999</v>
      </c>
    </row>
    <row r="57" spans="1:7" ht="18.75">
      <c r="A57" s="19">
        <v>41884</v>
      </c>
      <c r="B57" s="19">
        <v>41886</v>
      </c>
      <c r="C57" s="20"/>
      <c r="D57" s="20"/>
      <c r="E57" s="21">
        <v>88.78</v>
      </c>
      <c r="F57" s="21">
        <f t="shared" si="13"/>
        <v>14.204800000000001</v>
      </c>
      <c r="G57" s="21">
        <f t="shared" si="14"/>
        <v>102.98480000000001</v>
      </c>
    </row>
    <row r="58" spans="1:7" ht="18.75">
      <c r="A58" s="19">
        <v>41887</v>
      </c>
      <c r="B58" s="19">
        <v>41890</v>
      </c>
      <c r="C58" s="20"/>
      <c r="D58" s="20"/>
      <c r="E58" s="21">
        <v>88.5</v>
      </c>
      <c r="F58" s="21">
        <f t="shared" ref="F58:F64" si="15">+E58*16%</f>
        <v>14.16</v>
      </c>
      <c r="G58" s="21">
        <f t="shared" ref="G58:G63" si="16">+E58+F58</f>
        <v>102.66</v>
      </c>
    </row>
    <row r="59" spans="1:7" ht="18.75">
      <c r="A59" s="19">
        <v>41891</v>
      </c>
      <c r="B59" s="19">
        <v>41893</v>
      </c>
      <c r="C59" s="20"/>
      <c r="D59" s="20"/>
      <c r="E59" s="21">
        <v>88.28</v>
      </c>
      <c r="F59" s="21">
        <f t="shared" si="15"/>
        <v>14.1248</v>
      </c>
      <c r="G59" s="21">
        <f t="shared" si="16"/>
        <v>102.40479999999999</v>
      </c>
    </row>
    <row r="60" spans="1:7" ht="18.75">
      <c r="A60" s="19">
        <v>41894</v>
      </c>
      <c r="B60" s="19">
        <v>41897</v>
      </c>
      <c r="C60" s="20"/>
      <c r="D60" s="20"/>
      <c r="E60" s="21">
        <v>85.059999999999988</v>
      </c>
      <c r="F60" s="21">
        <f t="shared" si="15"/>
        <v>13.609599999999999</v>
      </c>
      <c r="G60" s="21">
        <f t="shared" si="16"/>
        <v>98.669599999999988</v>
      </c>
    </row>
    <row r="61" spans="1:7" ht="18.75">
      <c r="A61" s="19">
        <v>41898</v>
      </c>
      <c r="B61" s="19">
        <v>41900</v>
      </c>
      <c r="C61" s="20"/>
      <c r="D61" s="20"/>
      <c r="E61" s="21">
        <v>84.199999999999989</v>
      </c>
      <c r="F61" s="21">
        <f t="shared" si="15"/>
        <v>13.471999999999998</v>
      </c>
      <c r="G61" s="21">
        <f t="shared" si="16"/>
        <v>97.671999999999983</v>
      </c>
    </row>
    <row r="62" spans="1:7" ht="18.75">
      <c r="A62" s="19">
        <v>41901</v>
      </c>
      <c r="B62" s="19">
        <v>41904</v>
      </c>
      <c r="C62" s="20"/>
      <c r="D62" s="20"/>
      <c r="E62" s="21">
        <v>85.3</v>
      </c>
      <c r="F62" s="21">
        <f t="shared" si="15"/>
        <v>13.648</v>
      </c>
      <c r="G62" s="21">
        <f t="shared" si="16"/>
        <v>98.947999999999993</v>
      </c>
    </row>
    <row r="63" spans="1:7" ht="18.75">
      <c r="A63" s="19">
        <v>41905</v>
      </c>
      <c r="B63" s="19">
        <v>41907</v>
      </c>
      <c r="C63" s="20"/>
      <c r="D63" s="20"/>
      <c r="E63" s="21">
        <v>85.28</v>
      </c>
      <c r="F63" s="21">
        <f t="shared" si="15"/>
        <v>13.6448</v>
      </c>
      <c r="G63" s="21">
        <f t="shared" si="16"/>
        <v>98.924800000000005</v>
      </c>
    </row>
    <row r="64" spans="1:7" ht="18.75">
      <c r="A64" s="19">
        <v>41908</v>
      </c>
      <c r="B64" s="19">
        <v>41911</v>
      </c>
      <c r="C64" s="20"/>
      <c r="D64" s="20"/>
      <c r="E64" s="21">
        <v>84.83</v>
      </c>
      <c r="F64" s="21">
        <f t="shared" si="15"/>
        <v>13.572800000000001</v>
      </c>
      <c r="G64" s="21">
        <f t="shared" ref="G64:G69" si="17">+E64+F64</f>
        <v>98.402799999999999</v>
      </c>
    </row>
    <row r="65" spans="1:7" ht="18.75">
      <c r="A65" s="19">
        <v>41912</v>
      </c>
      <c r="B65" s="19">
        <v>41914</v>
      </c>
      <c r="C65" s="20"/>
      <c r="D65" s="20"/>
      <c r="E65" s="21">
        <v>84.46</v>
      </c>
      <c r="F65" s="21">
        <f t="shared" ref="F65:F71" si="18">+E65*16%</f>
        <v>13.513599999999999</v>
      </c>
      <c r="G65" s="21">
        <f t="shared" si="17"/>
        <v>97.97359999999999</v>
      </c>
    </row>
    <row r="66" spans="1:7" ht="18.75">
      <c r="A66" s="19">
        <v>41915</v>
      </c>
      <c r="B66" s="19">
        <v>41918</v>
      </c>
      <c r="C66" s="20"/>
      <c r="D66" s="20"/>
      <c r="E66" s="21">
        <v>81.25</v>
      </c>
      <c r="F66" s="21">
        <f t="shared" si="18"/>
        <v>13</v>
      </c>
      <c r="G66" s="21">
        <f t="shared" si="17"/>
        <v>94.25</v>
      </c>
    </row>
    <row r="67" spans="1:7" ht="18.75">
      <c r="A67" s="19">
        <v>41919</v>
      </c>
      <c r="B67" s="19">
        <v>41921</v>
      </c>
      <c r="C67" s="20"/>
      <c r="D67" s="20"/>
      <c r="E67" s="21">
        <v>79.339999999999989</v>
      </c>
      <c r="F67" s="21">
        <f t="shared" si="18"/>
        <v>12.694399999999998</v>
      </c>
      <c r="G67" s="21">
        <f t="shared" si="17"/>
        <v>92.034399999999991</v>
      </c>
    </row>
    <row r="68" spans="1:7" ht="18.75">
      <c r="A68" s="19">
        <v>41922</v>
      </c>
      <c r="B68" s="19">
        <v>41926</v>
      </c>
      <c r="C68" s="20"/>
      <c r="D68" s="20"/>
      <c r="E68" s="21">
        <v>76.63</v>
      </c>
      <c r="F68" s="21">
        <f t="shared" si="18"/>
        <v>12.2608</v>
      </c>
      <c r="G68" s="21">
        <f t="shared" si="17"/>
        <v>88.890799999999999</v>
      </c>
    </row>
    <row r="69" spans="1:7" ht="18.75">
      <c r="A69" s="19">
        <v>41927</v>
      </c>
      <c r="B69" s="19">
        <v>41928</v>
      </c>
      <c r="C69" s="20"/>
      <c r="D69" s="20"/>
      <c r="E69" s="21">
        <v>73.649999999999991</v>
      </c>
      <c r="F69" s="21">
        <f t="shared" si="18"/>
        <v>11.783999999999999</v>
      </c>
      <c r="G69" s="21">
        <f t="shared" si="17"/>
        <v>85.433999999999997</v>
      </c>
    </row>
    <row r="70" spans="1:7" ht="18.75">
      <c r="A70" s="19">
        <v>41929</v>
      </c>
      <c r="B70" s="19">
        <v>41932</v>
      </c>
      <c r="C70" s="20"/>
      <c r="D70" s="20"/>
      <c r="E70" s="21">
        <v>68.099999999999994</v>
      </c>
      <c r="F70" s="21">
        <f t="shared" si="18"/>
        <v>10.895999999999999</v>
      </c>
      <c r="G70" s="21">
        <f t="shared" ref="G70:G75" si="19">+E70+F70</f>
        <v>78.995999999999995</v>
      </c>
    </row>
    <row r="71" spans="1:7" ht="18.75">
      <c r="A71" s="19">
        <v>41933</v>
      </c>
      <c r="B71" s="19">
        <v>41935</v>
      </c>
      <c r="C71" s="20"/>
      <c r="D71" s="20"/>
      <c r="E71" s="21">
        <v>70.699999999999989</v>
      </c>
      <c r="F71" s="21">
        <f t="shared" si="18"/>
        <v>11.311999999999998</v>
      </c>
      <c r="G71" s="21">
        <f t="shared" si="19"/>
        <v>82.011999999999986</v>
      </c>
    </row>
    <row r="72" spans="1:7" ht="18.75">
      <c r="A72" s="19">
        <v>41936</v>
      </c>
      <c r="B72" s="19">
        <v>41939</v>
      </c>
      <c r="C72" s="20"/>
      <c r="D72" s="20"/>
      <c r="E72" s="21">
        <v>68.55</v>
      </c>
      <c r="F72" s="21">
        <f t="shared" ref="F72:F78" si="20">+E72*16%</f>
        <v>10.968</v>
      </c>
      <c r="G72" s="21">
        <f t="shared" si="19"/>
        <v>79.518000000000001</v>
      </c>
    </row>
    <row r="73" spans="1:7" ht="18.75">
      <c r="A73" s="19">
        <v>41940</v>
      </c>
      <c r="B73" s="19">
        <v>41942</v>
      </c>
      <c r="C73" s="20"/>
      <c r="D73" s="20"/>
      <c r="E73" s="21">
        <v>69.149999999999991</v>
      </c>
      <c r="F73" s="21">
        <f t="shared" si="20"/>
        <v>11.063999999999998</v>
      </c>
      <c r="G73" s="21">
        <f t="shared" si="19"/>
        <v>80.213999999999984</v>
      </c>
    </row>
    <row r="74" spans="1:7" ht="18.75">
      <c r="A74" s="19">
        <v>41943</v>
      </c>
      <c r="B74" s="19">
        <v>41947</v>
      </c>
      <c r="C74" s="20"/>
      <c r="D74" s="20"/>
      <c r="E74" s="21">
        <v>70.75</v>
      </c>
      <c r="F74" s="21">
        <f t="shared" si="20"/>
        <v>11.32</v>
      </c>
      <c r="G74" s="21">
        <f t="shared" si="19"/>
        <v>82.07</v>
      </c>
    </row>
    <row r="75" spans="1:7" ht="18.75">
      <c r="A75" s="19">
        <v>41948</v>
      </c>
      <c r="B75" s="19">
        <v>41949</v>
      </c>
      <c r="C75" s="20"/>
      <c r="D75" s="20"/>
      <c r="E75" s="21">
        <v>67.3</v>
      </c>
      <c r="F75" s="21">
        <f t="shared" si="20"/>
        <v>10.767999999999999</v>
      </c>
      <c r="G75" s="21">
        <f t="shared" si="19"/>
        <v>78.067999999999998</v>
      </c>
    </row>
    <row r="76" spans="1:7" ht="18.75">
      <c r="A76" s="19">
        <v>41950</v>
      </c>
      <c r="B76" s="19">
        <v>41953</v>
      </c>
      <c r="C76" s="20"/>
      <c r="D76" s="20"/>
      <c r="E76" s="21">
        <v>66.149999999999991</v>
      </c>
      <c r="F76" s="21">
        <f t="shared" si="20"/>
        <v>10.584</v>
      </c>
      <c r="G76" s="21">
        <f t="shared" ref="G76:G81" si="21">+E76+F76</f>
        <v>76.733999999999995</v>
      </c>
    </row>
    <row r="77" spans="1:7" ht="18.75">
      <c r="A77" s="19">
        <v>41954</v>
      </c>
      <c r="B77" s="19">
        <v>41956</v>
      </c>
      <c r="C77" s="20"/>
      <c r="D77" s="20"/>
      <c r="E77" s="21">
        <v>66.72999999999999</v>
      </c>
      <c r="F77" s="21">
        <f t="shared" si="20"/>
        <v>10.676799999999998</v>
      </c>
      <c r="G77" s="21">
        <f t="shared" si="21"/>
        <v>77.40679999999999</v>
      </c>
    </row>
    <row r="78" spans="1:7" ht="18.75">
      <c r="A78" s="19">
        <v>41957</v>
      </c>
      <c r="B78" s="19">
        <v>41961</v>
      </c>
      <c r="C78" s="20"/>
      <c r="D78" s="20"/>
      <c r="E78" s="21">
        <v>63.85</v>
      </c>
      <c r="F78" s="21">
        <f t="shared" si="20"/>
        <v>10.216000000000001</v>
      </c>
      <c r="G78" s="21">
        <f t="shared" si="21"/>
        <v>74.066000000000003</v>
      </c>
    </row>
    <row r="79" spans="1:7" ht="18.75">
      <c r="A79" s="19">
        <v>41962</v>
      </c>
      <c r="B79" s="19">
        <v>41963</v>
      </c>
      <c r="C79" s="20"/>
      <c r="D79" s="20"/>
      <c r="E79" s="21">
        <v>61.63</v>
      </c>
      <c r="F79" s="21">
        <f t="shared" ref="F79:F85" si="22">+E79*16%</f>
        <v>9.8608000000000011</v>
      </c>
      <c r="G79" s="21">
        <f t="shared" si="21"/>
        <v>71.490800000000007</v>
      </c>
    </row>
    <row r="80" spans="1:7" ht="18.75">
      <c r="A80" s="19">
        <v>41964</v>
      </c>
      <c r="B80" s="19">
        <v>41967</v>
      </c>
      <c r="C80" s="20"/>
      <c r="D80" s="20"/>
      <c r="E80" s="21">
        <v>60.83</v>
      </c>
      <c r="F80" s="21">
        <f t="shared" si="22"/>
        <v>9.7327999999999992</v>
      </c>
      <c r="G80" s="21">
        <f t="shared" si="21"/>
        <v>70.562799999999996</v>
      </c>
    </row>
    <row r="81" spans="1:7" ht="18.75">
      <c r="A81" s="19">
        <v>41968</v>
      </c>
      <c r="B81" s="19">
        <v>41970</v>
      </c>
      <c r="C81" s="20"/>
      <c r="D81" s="20"/>
      <c r="E81" s="21">
        <v>63.45</v>
      </c>
      <c r="F81" s="21">
        <f t="shared" si="22"/>
        <v>10.152000000000001</v>
      </c>
      <c r="G81" s="21">
        <f t="shared" si="21"/>
        <v>73.602000000000004</v>
      </c>
    </row>
    <row r="82" spans="1:7" ht="18.75">
      <c r="A82" s="19">
        <v>41971</v>
      </c>
      <c r="B82" s="19">
        <v>41974</v>
      </c>
      <c r="C82" s="20"/>
      <c r="D82" s="20"/>
      <c r="E82" s="21">
        <v>61.29</v>
      </c>
      <c r="F82" s="21">
        <f t="shared" si="22"/>
        <v>9.8064</v>
      </c>
      <c r="G82" s="21">
        <f t="shared" ref="G82:G87" si="23">+E82+F82</f>
        <v>71.096400000000003</v>
      </c>
    </row>
    <row r="83" spans="1:7" ht="18.75">
      <c r="A83" s="19">
        <v>41975</v>
      </c>
      <c r="B83" s="19">
        <v>41977</v>
      </c>
      <c r="C83" s="20"/>
      <c r="D83" s="20"/>
      <c r="E83" s="21">
        <v>61.29</v>
      </c>
      <c r="F83" s="21">
        <f t="shared" si="22"/>
        <v>9.8064</v>
      </c>
      <c r="G83" s="21">
        <f t="shared" si="23"/>
        <v>71.096400000000003</v>
      </c>
    </row>
    <row r="84" spans="1:7" ht="18.75">
      <c r="A84" s="19">
        <v>41978</v>
      </c>
      <c r="B84" s="19">
        <v>41982</v>
      </c>
      <c r="C84" s="20"/>
      <c r="D84" s="20"/>
      <c r="E84" s="21">
        <v>55.300000000000004</v>
      </c>
      <c r="F84" s="21">
        <f t="shared" si="22"/>
        <v>8.8480000000000008</v>
      </c>
      <c r="G84" s="21">
        <f t="shared" si="23"/>
        <v>64.14800000000001</v>
      </c>
    </row>
    <row r="85" spans="1:7" ht="18.75">
      <c r="A85" s="19">
        <v>41983</v>
      </c>
      <c r="B85" s="19">
        <v>41984</v>
      </c>
      <c r="C85" s="20"/>
      <c r="D85" s="20"/>
      <c r="E85" s="21">
        <v>52.03</v>
      </c>
      <c r="F85" s="21">
        <f t="shared" si="22"/>
        <v>8.3247999999999998</v>
      </c>
      <c r="G85" s="21">
        <f t="shared" si="23"/>
        <v>60.354799999999997</v>
      </c>
    </row>
    <row r="86" spans="1:7" ht="18.75">
      <c r="A86" s="19">
        <v>41985</v>
      </c>
      <c r="B86" s="19">
        <v>41988</v>
      </c>
      <c r="C86" s="20"/>
      <c r="D86" s="20"/>
      <c r="E86" s="21">
        <v>49.620000000000005</v>
      </c>
      <c r="F86" s="21">
        <f t="shared" ref="F86:F91" si="24">+E86*16%</f>
        <v>7.9392000000000005</v>
      </c>
      <c r="G86" s="21">
        <f t="shared" si="23"/>
        <v>57.559200000000004</v>
      </c>
    </row>
    <row r="87" spans="1:7" ht="18.75">
      <c r="A87" s="19">
        <v>41989</v>
      </c>
      <c r="B87" s="19">
        <v>41991</v>
      </c>
      <c r="C87" s="20"/>
      <c r="D87" s="20"/>
      <c r="E87" s="21">
        <v>46.550000000000004</v>
      </c>
      <c r="F87" s="21">
        <f t="shared" si="24"/>
        <v>7.4480000000000004</v>
      </c>
      <c r="G87" s="21">
        <f t="shared" si="23"/>
        <v>53.998000000000005</v>
      </c>
    </row>
    <row r="88" spans="1:7" ht="18.75">
      <c r="A88" s="19">
        <v>41992</v>
      </c>
      <c r="B88" s="19">
        <v>41995</v>
      </c>
      <c r="C88" s="20"/>
      <c r="D88" s="20"/>
      <c r="E88" s="21">
        <v>44.940000000000005</v>
      </c>
      <c r="F88" s="21">
        <f t="shared" si="24"/>
        <v>7.1904000000000012</v>
      </c>
      <c r="G88" s="21">
        <f t="shared" ref="G88:G93" si="25">+E88+F88</f>
        <v>52.130400000000009</v>
      </c>
    </row>
    <row r="89" spans="1:7" ht="18.75">
      <c r="A89" s="19">
        <v>41996</v>
      </c>
      <c r="B89" s="19">
        <v>41999</v>
      </c>
      <c r="C89" s="20"/>
      <c r="D89" s="20"/>
      <c r="E89" s="21">
        <v>46.66</v>
      </c>
      <c r="F89" s="21">
        <f t="shared" si="24"/>
        <v>7.4655999999999993</v>
      </c>
      <c r="G89" s="21">
        <f t="shared" si="25"/>
        <v>54.125599999999999</v>
      </c>
    </row>
    <row r="90" spans="1:7" ht="18.75">
      <c r="A90" s="19">
        <v>42000</v>
      </c>
      <c r="B90" s="19">
        <v>42002</v>
      </c>
      <c r="C90" s="20"/>
      <c r="D90" s="20"/>
      <c r="E90" s="21">
        <v>45.26</v>
      </c>
      <c r="F90" s="21">
        <f t="shared" si="24"/>
        <v>7.2416</v>
      </c>
      <c r="G90" s="21">
        <f t="shared" si="25"/>
        <v>52.501599999999996</v>
      </c>
    </row>
    <row r="91" spans="1:7" ht="18.75">
      <c r="A91" s="19">
        <v>42003</v>
      </c>
      <c r="B91" s="19">
        <v>42006</v>
      </c>
      <c r="C91" s="20"/>
      <c r="D91" s="20"/>
      <c r="E91" s="21">
        <v>45.26</v>
      </c>
      <c r="F91" s="21">
        <f t="shared" si="24"/>
        <v>7.2416</v>
      </c>
      <c r="G91" s="21">
        <f t="shared" si="25"/>
        <v>52.501599999999996</v>
      </c>
    </row>
    <row r="92" spans="1:7" ht="18.75">
      <c r="A92" s="19">
        <v>42007</v>
      </c>
      <c r="B92" s="19">
        <v>42009</v>
      </c>
      <c r="C92" s="20"/>
      <c r="D92" s="20"/>
      <c r="E92" s="21">
        <v>42.56</v>
      </c>
      <c r="F92" s="21">
        <f t="shared" ref="F92:F98" si="26">+E92*16%</f>
        <v>6.8096000000000005</v>
      </c>
      <c r="G92" s="21">
        <f t="shared" si="25"/>
        <v>49.369600000000005</v>
      </c>
    </row>
    <row r="93" spans="1:7" ht="18.75">
      <c r="A93" s="19">
        <v>42010</v>
      </c>
      <c r="B93" s="19">
        <v>42012</v>
      </c>
      <c r="C93" s="20"/>
      <c r="D93" s="20"/>
      <c r="E93" s="21">
        <v>41.76</v>
      </c>
      <c r="F93" s="21">
        <f t="shared" si="26"/>
        <v>6.6815999999999995</v>
      </c>
      <c r="G93" s="21">
        <f t="shared" si="25"/>
        <v>48.441599999999994</v>
      </c>
    </row>
    <row r="94" spans="1:7" ht="18.75">
      <c r="A94" s="19">
        <v>42013</v>
      </c>
      <c r="B94" s="19">
        <v>42017</v>
      </c>
      <c r="C94" s="20"/>
      <c r="D94" s="20"/>
      <c r="E94" s="21">
        <v>37.85</v>
      </c>
      <c r="F94" s="21">
        <f t="shared" si="26"/>
        <v>6.056</v>
      </c>
      <c r="G94" s="21">
        <f t="shared" ref="G94:G99" si="27">+E94+F94</f>
        <v>43.905999999999999</v>
      </c>
    </row>
    <row r="95" spans="1:7" ht="18.75">
      <c r="A95" s="19">
        <v>42018</v>
      </c>
      <c r="B95" s="19">
        <v>42019</v>
      </c>
      <c r="C95" s="20"/>
      <c r="D95" s="20"/>
      <c r="E95" s="21">
        <v>36.65</v>
      </c>
      <c r="F95" s="21">
        <f t="shared" si="26"/>
        <v>5.8639999999999999</v>
      </c>
      <c r="G95" s="21">
        <f t="shared" si="27"/>
        <v>42.513999999999996</v>
      </c>
    </row>
    <row r="96" spans="1:7" ht="18.75">
      <c r="A96" s="19">
        <v>42020</v>
      </c>
      <c r="B96" s="19">
        <v>42023</v>
      </c>
      <c r="C96" s="20"/>
      <c r="D96" s="20"/>
      <c r="E96" s="21">
        <v>38.08</v>
      </c>
      <c r="F96" s="21">
        <f t="shared" si="26"/>
        <v>6.0927999999999995</v>
      </c>
      <c r="G96" s="21">
        <f t="shared" si="27"/>
        <v>44.172799999999995</v>
      </c>
    </row>
    <row r="97" spans="1:8" ht="18.75">
      <c r="A97" s="19">
        <v>42024</v>
      </c>
      <c r="B97" s="19">
        <v>42026</v>
      </c>
      <c r="C97" s="20"/>
      <c r="D97" s="20"/>
      <c r="E97" s="21">
        <v>37.800000000000004</v>
      </c>
      <c r="F97" s="21">
        <f t="shared" si="26"/>
        <v>6.0480000000000009</v>
      </c>
      <c r="G97" s="21">
        <f t="shared" si="27"/>
        <v>43.848000000000006</v>
      </c>
    </row>
    <row r="98" spans="1:8" ht="18.75">
      <c r="A98" s="19">
        <v>42027</v>
      </c>
      <c r="B98" s="19">
        <v>42030</v>
      </c>
      <c r="C98" s="20"/>
      <c r="D98" s="20"/>
      <c r="E98" s="21">
        <v>37.17</v>
      </c>
      <c r="F98" s="21">
        <f t="shared" si="26"/>
        <v>5.9472000000000005</v>
      </c>
      <c r="G98" s="21">
        <f t="shared" si="27"/>
        <v>43.117200000000004</v>
      </c>
    </row>
    <row r="99" spans="1:8" ht="18.75">
      <c r="A99" s="19">
        <v>42031</v>
      </c>
      <c r="B99" s="19">
        <v>42033</v>
      </c>
      <c r="C99" s="20"/>
      <c r="D99" s="20"/>
      <c r="E99" s="21">
        <v>37.800000000000004</v>
      </c>
      <c r="F99" s="21">
        <f t="shared" ref="F99:F105" si="28">+E99*16%</f>
        <v>6.0480000000000009</v>
      </c>
      <c r="G99" s="21">
        <f t="shared" si="27"/>
        <v>43.848000000000006</v>
      </c>
    </row>
    <row r="100" spans="1:8" ht="18.75">
      <c r="A100" s="19">
        <v>42034</v>
      </c>
      <c r="B100" s="19">
        <v>42035</v>
      </c>
      <c r="C100" s="20"/>
      <c r="D100" s="20"/>
      <c r="E100" s="21">
        <v>38.15</v>
      </c>
      <c r="F100" s="21">
        <f t="shared" si="28"/>
        <v>6.1040000000000001</v>
      </c>
      <c r="G100" s="21">
        <f t="shared" ref="G100:G105" si="29">+E100+F100</f>
        <v>44.253999999999998</v>
      </c>
    </row>
    <row r="101" spans="1:8" ht="18.75">
      <c r="A101" s="19">
        <v>42036</v>
      </c>
      <c r="B101" s="19">
        <v>42037</v>
      </c>
      <c r="C101" s="20"/>
      <c r="D101" s="20"/>
      <c r="E101" s="21">
        <v>33.549999999999997</v>
      </c>
      <c r="F101" s="21">
        <f t="shared" si="28"/>
        <v>5.3679999999999994</v>
      </c>
      <c r="G101" s="21">
        <f t="shared" si="29"/>
        <v>38.917999999999999</v>
      </c>
    </row>
    <row r="102" spans="1:8" ht="18.75">
      <c r="A102" s="19">
        <v>42038</v>
      </c>
      <c r="B102" s="19">
        <v>42040</v>
      </c>
      <c r="C102" s="20"/>
      <c r="D102" s="20"/>
      <c r="E102" s="21">
        <v>36.54</v>
      </c>
      <c r="F102" s="21">
        <f t="shared" si="28"/>
        <v>5.8464</v>
      </c>
      <c r="G102" s="21">
        <f t="shared" si="29"/>
        <v>42.386400000000002</v>
      </c>
      <c r="H102" s="31"/>
    </row>
    <row r="103" spans="1:8" ht="18.75">
      <c r="A103" s="19">
        <v>42041</v>
      </c>
      <c r="B103" s="19">
        <v>42044</v>
      </c>
      <c r="C103" s="20"/>
      <c r="D103" s="20"/>
      <c r="E103" s="21">
        <v>40.15</v>
      </c>
      <c r="F103" s="21">
        <f t="shared" si="28"/>
        <v>6.4239999999999995</v>
      </c>
      <c r="G103" s="21">
        <f t="shared" si="29"/>
        <v>46.573999999999998</v>
      </c>
      <c r="H103" s="31"/>
    </row>
    <row r="104" spans="1:8" ht="18.75">
      <c r="A104" s="19">
        <v>42045</v>
      </c>
      <c r="B104" s="19">
        <v>42047</v>
      </c>
      <c r="C104" s="20"/>
      <c r="D104" s="20"/>
      <c r="E104" s="21">
        <v>43.65</v>
      </c>
      <c r="F104" s="21">
        <f t="shared" si="28"/>
        <v>6.984</v>
      </c>
      <c r="G104" s="21">
        <f t="shared" si="29"/>
        <v>50.634</v>
      </c>
      <c r="H104" s="31"/>
    </row>
    <row r="105" spans="1:8" ht="18.75">
      <c r="A105" s="19">
        <v>42048</v>
      </c>
      <c r="B105" s="19">
        <v>42051</v>
      </c>
      <c r="C105" s="20"/>
      <c r="D105" s="20"/>
      <c r="E105" s="21">
        <v>41.95</v>
      </c>
      <c r="F105" s="21">
        <f t="shared" si="28"/>
        <v>6.7120000000000006</v>
      </c>
      <c r="G105" s="21">
        <f t="shared" si="29"/>
        <v>48.662000000000006</v>
      </c>
      <c r="H105" s="31"/>
    </row>
    <row r="106" spans="1:8" ht="18.75">
      <c r="A106" s="19">
        <v>42052</v>
      </c>
      <c r="B106" s="19">
        <v>42054</v>
      </c>
      <c r="C106" s="20"/>
      <c r="D106" s="20"/>
      <c r="E106" s="21">
        <v>46.16</v>
      </c>
      <c r="F106" s="21">
        <f t="shared" ref="F106:F112" si="30">+E106*16%</f>
        <v>7.3855999999999993</v>
      </c>
      <c r="G106" s="21">
        <f t="shared" ref="G106:G111" si="31">+E106+F106</f>
        <v>53.545599999999993</v>
      </c>
      <c r="H106" s="31"/>
    </row>
    <row r="107" spans="1:8" ht="18.75">
      <c r="A107" s="19">
        <v>42055</v>
      </c>
      <c r="B107" s="19">
        <v>42058</v>
      </c>
      <c r="C107" s="20"/>
      <c r="D107" s="20"/>
      <c r="E107" s="21">
        <v>44.4</v>
      </c>
      <c r="F107" s="21">
        <f t="shared" si="30"/>
        <v>7.1040000000000001</v>
      </c>
      <c r="G107" s="21">
        <f t="shared" si="31"/>
        <v>51.503999999999998</v>
      </c>
      <c r="H107" s="31"/>
    </row>
    <row r="108" spans="1:8" ht="18.75">
      <c r="A108" s="19">
        <v>42059</v>
      </c>
      <c r="B108" s="19">
        <v>42061</v>
      </c>
      <c r="C108" s="20"/>
      <c r="D108" s="20"/>
      <c r="E108" s="21">
        <v>44.56</v>
      </c>
      <c r="F108" s="21">
        <f t="shared" si="30"/>
        <v>7.1296000000000008</v>
      </c>
      <c r="G108" s="21">
        <f t="shared" si="31"/>
        <v>51.689600000000006</v>
      </c>
      <c r="H108" s="31"/>
    </row>
    <row r="109" spans="1:8" ht="18.75">
      <c r="A109" s="19">
        <v>42062</v>
      </c>
      <c r="B109" s="19">
        <v>42065</v>
      </c>
      <c r="C109" s="20"/>
      <c r="D109" s="20"/>
      <c r="E109" s="21">
        <v>44.89</v>
      </c>
      <c r="F109" s="21">
        <f t="shared" si="30"/>
        <v>7.1824000000000003</v>
      </c>
      <c r="G109" s="21">
        <f t="shared" si="31"/>
        <v>52.072400000000002</v>
      </c>
      <c r="H109" s="31"/>
    </row>
    <row r="110" spans="1:8" ht="18.75">
      <c r="A110" s="19">
        <v>42066</v>
      </c>
      <c r="B110" s="19">
        <v>42068</v>
      </c>
      <c r="C110" s="20"/>
      <c r="D110" s="20"/>
      <c r="E110" s="21">
        <v>45.6</v>
      </c>
      <c r="F110" s="21">
        <f t="shared" si="30"/>
        <v>7.2960000000000003</v>
      </c>
      <c r="G110" s="21">
        <f t="shared" si="31"/>
        <v>52.896000000000001</v>
      </c>
      <c r="H110" s="31"/>
    </row>
    <row r="111" spans="1:8" ht="18.75">
      <c r="A111" s="19">
        <v>42069</v>
      </c>
      <c r="B111" s="19">
        <v>42072</v>
      </c>
      <c r="C111" s="20"/>
      <c r="D111" s="20"/>
      <c r="E111" s="21">
        <v>44.16</v>
      </c>
      <c r="F111" s="21">
        <f t="shared" si="30"/>
        <v>7.0655999999999999</v>
      </c>
      <c r="G111" s="21">
        <f t="shared" si="31"/>
        <v>51.2256</v>
      </c>
      <c r="H111" s="31"/>
    </row>
    <row r="112" spans="1:8" ht="18.75">
      <c r="A112" s="19">
        <v>42073</v>
      </c>
      <c r="B112" s="19">
        <v>42075</v>
      </c>
      <c r="C112" s="20"/>
      <c r="D112" s="20"/>
      <c r="E112" s="21">
        <v>42.93</v>
      </c>
      <c r="F112" s="21">
        <f t="shared" si="30"/>
        <v>6.8688000000000002</v>
      </c>
      <c r="G112" s="21">
        <f t="shared" ref="G112:G117" si="32">+E112+F112</f>
        <v>49.7988</v>
      </c>
      <c r="H112" s="31"/>
    </row>
    <row r="113" spans="1:8" ht="18.75">
      <c r="A113" s="19">
        <v>42076</v>
      </c>
      <c r="B113" s="19">
        <v>42079</v>
      </c>
      <c r="C113" s="20"/>
      <c r="D113" s="20"/>
      <c r="E113" s="21">
        <v>41.38</v>
      </c>
      <c r="F113" s="21">
        <f t="shared" ref="F113:F118" si="33">+E113*16%</f>
        <v>6.6208000000000009</v>
      </c>
      <c r="G113" s="21">
        <f t="shared" si="32"/>
        <v>48.000800000000005</v>
      </c>
      <c r="H113" s="31"/>
    </row>
    <row r="114" spans="1:8" ht="18.75">
      <c r="A114" s="19">
        <f>+B113+1</f>
        <v>42080</v>
      </c>
      <c r="B114" s="19">
        <f>+A114+2</f>
        <v>42082</v>
      </c>
      <c r="C114" s="20"/>
      <c r="D114" s="20"/>
      <c r="E114" s="21">
        <v>38.82</v>
      </c>
      <c r="F114" s="21">
        <f t="shared" si="33"/>
        <v>6.2111999999999998</v>
      </c>
      <c r="G114" s="21">
        <f t="shared" si="32"/>
        <v>45.031199999999998</v>
      </c>
      <c r="H114" s="31"/>
    </row>
    <row r="115" spans="1:8" ht="18.75">
      <c r="A115" s="19">
        <v>42083</v>
      </c>
      <c r="B115" s="19">
        <v>42087</v>
      </c>
      <c r="C115" s="20"/>
      <c r="D115" s="20"/>
      <c r="E115" s="21">
        <v>40</v>
      </c>
      <c r="F115" s="21">
        <f t="shared" si="33"/>
        <v>6.4</v>
      </c>
      <c r="G115" s="21">
        <f t="shared" si="32"/>
        <v>46.4</v>
      </c>
      <c r="H115" s="31"/>
    </row>
    <row r="116" spans="1:8" ht="18.75">
      <c r="A116" s="19">
        <v>42088</v>
      </c>
      <c r="B116" s="19">
        <v>42089</v>
      </c>
      <c r="C116" s="20"/>
      <c r="D116" s="20"/>
      <c r="E116" s="21">
        <v>39.450000000000003</v>
      </c>
      <c r="F116" s="21">
        <f t="shared" si="33"/>
        <v>6.3120000000000003</v>
      </c>
      <c r="G116" s="21">
        <f t="shared" si="32"/>
        <v>45.762</v>
      </c>
      <c r="H116" s="31"/>
    </row>
    <row r="117" spans="1:8" ht="18.75">
      <c r="A117" s="19">
        <v>42090</v>
      </c>
      <c r="B117" s="19">
        <v>42093</v>
      </c>
      <c r="C117" s="20"/>
      <c r="D117" s="20"/>
      <c r="E117" s="21">
        <v>40.5</v>
      </c>
      <c r="F117" s="21">
        <f t="shared" si="33"/>
        <v>6.48</v>
      </c>
      <c r="G117" s="21">
        <f t="shared" si="32"/>
        <v>46.980000000000004</v>
      </c>
      <c r="H117" s="31"/>
    </row>
    <row r="118" spans="1:8" ht="18.75">
      <c r="A118" s="19">
        <v>42094</v>
      </c>
      <c r="B118" s="19">
        <v>42094</v>
      </c>
      <c r="C118" s="20"/>
      <c r="D118" s="20"/>
      <c r="E118" s="21">
        <v>40.07</v>
      </c>
      <c r="F118" s="21">
        <f t="shared" si="33"/>
        <v>6.4112</v>
      </c>
      <c r="G118" s="21">
        <f t="shared" ref="G118:G125" si="34">+E118+F118</f>
        <v>46.481200000000001</v>
      </c>
      <c r="H118" s="31"/>
    </row>
    <row r="119" spans="1:8" s="36" customFormat="1" ht="18.75">
      <c r="A119" s="32">
        <v>42096</v>
      </c>
      <c r="B119" s="32">
        <v>42100</v>
      </c>
      <c r="C119" s="33"/>
      <c r="D119" s="33"/>
      <c r="E119" s="34">
        <v>39.21</v>
      </c>
      <c r="F119" s="34">
        <f t="shared" ref="F119:F126" si="35">+E119*16%</f>
        <v>6.2736000000000001</v>
      </c>
      <c r="G119" s="34">
        <f t="shared" si="34"/>
        <v>45.483600000000003</v>
      </c>
      <c r="H119" s="35"/>
    </row>
    <row r="120" spans="1:8" s="36" customFormat="1" ht="18.75">
      <c r="A120" s="32">
        <v>42101</v>
      </c>
      <c r="B120" s="32">
        <v>42103</v>
      </c>
      <c r="C120" s="33"/>
      <c r="D120" s="33"/>
      <c r="E120" s="34">
        <v>38.200000000000003</v>
      </c>
      <c r="F120" s="34">
        <f t="shared" si="35"/>
        <v>6.112000000000001</v>
      </c>
      <c r="G120" s="34">
        <f t="shared" si="34"/>
        <v>44.312000000000005</v>
      </c>
      <c r="H120" s="35"/>
    </row>
    <row r="121" spans="1:8" s="36" customFormat="1" ht="18.75">
      <c r="A121" s="32">
        <v>42104</v>
      </c>
      <c r="B121" s="32">
        <v>42107</v>
      </c>
      <c r="C121" s="33"/>
      <c r="D121" s="33"/>
      <c r="E121" s="34">
        <v>39.22</v>
      </c>
      <c r="F121" s="34">
        <f t="shared" si="35"/>
        <v>6.2751999999999999</v>
      </c>
      <c r="G121" s="34">
        <f t="shared" si="34"/>
        <v>45.495199999999997</v>
      </c>
      <c r="H121" s="35"/>
    </row>
    <row r="122" spans="1:8" s="36" customFormat="1" ht="18.75">
      <c r="A122" s="32">
        <v>42108</v>
      </c>
      <c r="B122" s="32">
        <v>42110</v>
      </c>
      <c r="C122" s="33"/>
      <c r="D122" s="33"/>
      <c r="E122" s="34">
        <v>41.5</v>
      </c>
      <c r="F122" s="34">
        <f t="shared" si="35"/>
        <v>6.6400000000000006</v>
      </c>
      <c r="G122" s="34">
        <f t="shared" si="34"/>
        <v>48.14</v>
      </c>
      <c r="H122" s="35"/>
    </row>
    <row r="123" spans="1:8" s="36" customFormat="1" ht="18.75">
      <c r="A123" s="32">
        <v>42111</v>
      </c>
      <c r="B123" s="32">
        <v>42114</v>
      </c>
      <c r="C123" s="33"/>
      <c r="D123" s="33"/>
      <c r="E123" s="34">
        <v>44.92</v>
      </c>
      <c r="F123" s="34">
        <f t="shared" si="35"/>
        <v>7.1872000000000007</v>
      </c>
      <c r="G123" s="34">
        <f t="shared" si="34"/>
        <v>52.107200000000006</v>
      </c>
      <c r="H123" s="35"/>
    </row>
    <row r="124" spans="1:8" s="36" customFormat="1" ht="18.75">
      <c r="A124" s="32">
        <v>42115</v>
      </c>
      <c r="B124" s="32">
        <v>42117</v>
      </c>
      <c r="C124" s="33"/>
      <c r="D124" s="33"/>
      <c r="E124" s="34">
        <v>45.35</v>
      </c>
      <c r="F124" s="34">
        <f t="shared" si="35"/>
        <v>7.2560000000000002</v>
      </c>
      <c r="G124" s="34">
        <f t="shared" si="34"/>
        <v>52.606000000000002</v>
      </c>
      <c r="H124" s="35"/>
    </row>
    <row r="125" spans="1:8" s="36" customFormat="1" ht="18.75">
      <c r="A125" s="32">
        <v>42118</v>
      </c>
      <c r="B125" s="32">
        <v>42121</v>
      </c>
      <c r="C125" s="33"/>
      <c r="D125" s="33"/>
      <c r="E125" s="34">
        <v>44.65</v>
      </c>
      <c r="F125" s="34">
        <f t="shared" si="35"/>
        <v>7.1440000000000001</v>
      </c>
      <c r="G125" s="34">
        <f t="shared" si="34"/>
        <v>51.793999999999997</v>
      </c>
      <c r="H125" s="35"/>
    </row>
    <row r="126" spans="1:8" s="36" customFormat="1" ht="18.75">
      <c r="A126" s="32">
        <v>42122</v>
      </c>
      <c r="B126" s="32">
        <v>42124</v>
      </c>
      <c r="C126" s="33"/>
      <c r="D126" s="33"/>
      <c r="E126" s="34">
        <v>46.65</v>
      </c>
      <c r="F126" s="34">
        <f t="shared" si="35"/>
        <v>7.4639999999999995</v>
      </c>
      <c r="G126" s="34">
        <f>+E126+F126</f>
        <v>54.113999999999997</v>
      </c>
      <c r="H126" s="35"/>
    </row>
    <row r="127" spans="1:8" s="36" customFormat="1" ht="18.75">
      <c r="A127" s="32">
        <v>42125</v>
      </c>
      <c r="B127" s="32">
        <v>42128</v>
      </c>
      <c r="C127" s="33"/>
      <c r="D127" s="33"/>
      <c r="E127" s="34">
        <v>46.45</v>
      </c>
      <c r="F127" s="34">
        <v>7.4320000000000004</v>
      </c>
      <c r="G127" s="34">
        <v>53.882000000000005</v>
      </c>
      <c r="H127" s="35"/>
    </row>
    <row r="128" spans="1:8" s="36" customFormat="1" ht="18.75">
      <c r="A128" s="32">
        <v>42129</v>
      </c>
      <c r="B128" s="32">
        <v>42131</v>
      </c>
      <c r="C128" s="33"/>
      <c r="D128" s="33"/>
      <c r="E128" s="34">
        <v>47.74</v>
      </c>
      <c r="F128" s="34">
        <v>7.6384000000000007</v>
      </c>
      <c r="G128" s="34">
        <v>55.378399999999999</v>
      </c>
      <c r="H128" s="35"/>
    </row>
    <row r="129" spans="1:8" s="36" customFormat="1" ht="18.75">
      <c r="A129" s="32">
        <v>42132</v>
      </c>
      <c r="B129" s="32">
        <v>42135</v>
      </c>
      <c r="C129" s="33"/>
      <c r="D129" s="33"/>
      <c r="E129" s="34">
        <v>49.74</v>
      </c>
      <c r="F129" s="34">
        <v>7.9584000000000001</v>
      </c>
      <c r="G129" s="34">
        <v>57.698399999999999</v>
      </c>
      <c r="H129" s="35"/>
    </row>
    <row r="130" spans="1:8" s="36" customFormat="1" ht="18.75">
      <c r="A130" s="32">
        <v>42136</v>
      </c>
      <c r="B130" s="32">
        <v>42138</v>
      </c>
      <c r="C130" s="33"/>
      <c r="D130" s="33"/>
      <c r="E130" s="34">
        <v>47.77</v>
      </c>
      <c r="F130" s="34">
        <v>7.6432000000000002</v>
      </c>
      <c r="G130" s="34">
        <v>55.413200000000003</v>
      </c>
      <c r="H130" s="35"/>
    </row>
    <row r="131" spans="1:8" s="36" customFormat="1" ht="18.75">
      <c r="A131" s="32">
        <v>42139</v>
      </c>
      <c r="B131" s="32">
        <v>42143</v>
      </c>
      <c r="C131" s="33"/>
      <c r="D131" s="33"/>
      <c r="E131" s="34">
        <v>48.78</v>
      </c>
      <c r="F131" s="34">
        <v>7.8048000000000002</v>
      </c>
      <c r="G131" s="34">
        <v>56.584800000000001</v>
      </c>
      <c r="H131" s="35"/>
    </row>
    <row r="132" spans="1:8" s="36" customFormat="1" ht="18.75">
      <c r="A132" s="32">
        <v>42144</v>
      </c>
      <c r="B132" s="32">
        <v>42145</v>
      </c>
      <c r="C132" s="33"/>
      <c r="D132" s="33"/>
      <c r="E132" s="34">
        <v>47.31</v>
      </c>
      <c r="F132" s="34">
        <v>7.5696000000000003</v>
      </c>
      <c r="G132" s="34">
        <v>54.879600000000003</v>
      </c>
      <c r="H132" s="35"/>
    </row>
    <row r="133" spans="1:8" s="36" customFormat="1" ht="18.75">
      <c r="A133" s="32">
        <v>42146</v>
      </c>
      <c r="B133" s="32">
        <v>42149</v>
      </c>
      <c r="C133" s="33"/>
      <c r="D133" s="33"/>
      <c r="E133" s="34">
        <v>45.67</v>
      </c>
      <c r="F133" s="34">
        <v>7.3072000000000008</v>
      </c>
      <c r="G133" s="34">
        <v>52.977200000000003</v>
      </c>
      <c r="H133" s="35"/>
    </row>
    <row r="134" spans="1:8" s="36" customFormat="1" ht="18.75">
      <c r="A134" s="32">
        <v>42150</v>
      </c>
      <c r="B134" s="32">
        <v>42152</v>
      </c>
      <c r="C134" s="33"/>
      <c r="D134" s="33"/>
      <c r="E134" s="34">
        <v>46.65</v>
      </c>
      <c r="F134" s="34">
        <v>7.4639999999999995</v>
      </c>
      <c r="G134" s="34">
        <v>54.113999999999997</v>
      </c>
      <c r="H134" s="35"/>
    </row>
    <row r="135" spans="1:8" s="36" customFormat="1" ht="18.75">
      <c r="A135" s="32">
        <v>42153</v>
      </c>
      <c r="B135" s="32">
        <v>42156</v>
      </c>
      <c r="C135" s="33"/>
      <c r="D135" s="33"/>
      <c r="E135" s="34">
        <v>44.65</v>
      </c>
      <c r="F135" s="34">
        <v>7.1440000000000001</v>
      </c>
      <c r="G135" s="34">
        <v>51.793999999999997</v>
      </c>
      <c r="H135" s="35"/>
    </row>
    <row r="136" spans="1:8" s="36" customFormat="1" ht="18.75">
      <c r="A136" s="32">
        <v>42157</v>
      </c>
      <c r="B136" s="32">
        <v>42159</v>
      </c>
      <c r="C136" s="33"/>
      <c r="D136" s="33"/>
      <c r="E136" s="34">
        <v>47.67</v>
      </c>
      <c r="F136" s="34">
        <v>7.6272000000000002</v>
      </c>
      <c r="G136" s="34">
        <v>55.297200000000004</v>
      </c>
      <c r="H136" s="35"/>
    </row>
    <row r="137" spans="1:8" s="36" customFormat="1" ht="18.75">
      <c r="A137" s="32">
        <v>42160</v>
      </c>
      <c r="B137" s="32">
        <v>42164</v>
      </c>
      <c r="C137" s="33"/>
      <c r="D137" s="33"/>
      <c r="E137" s="34">
        <v>46.33</v>
      </c>
      <c r="F137" s="34">
        <v>7.4127999999999998</v>
      </c>
      <c r="G137" s="34">
        <v>53.742799999999995</v>
      </c>
      <c r="H137" s="35"/>
    </row>
    <row r="138" spans="1:8" s="36" customFormat="1" ht="18.75">
      <c r="A138" s="32">
        <v>42165</v>
      </c>
      <c r="B138" s="32">
        <v>42166</v>
      </c>
      <c r="C138" s="33"/>
      <c r="D138" s="33"/>
      <c r="E138" s="34">
        <v>45.4</v>
      </c>
      <c r="F138" s="34">
        <v>7.4127999999999998</v>
      </c>
      <c r="G138" s="34">
        <v>53.742799999999995</v>
      </c>
      <c r="H138" s="35"/>
    </row>
    <row r="139" spans="1:8" s="36" customFormat="1" ht="18.75">
      <c r="A139" s="32">
        <v>42167</v>
      </c>
      <c r="B139" s="32">
        <v>42171</v>
      </c>
      <c r="C139" s="33"/>
      <c r="D139" s="33"/>
      <c r="E139" s="34">
        <v>48.41</v>
      </c>
      <c r="F139" s="34">
        <v>7.4127999999999998</v>
      </c>
      <c r="G139" s="34">
        <v>53.742799999999995</v>
      </c>
      <c r="H139" s="35"/>
    </row>
    <row r="140" spans="1:8" s="36" customFormat="1" ht="18.75">
      <c r="A140" s="32">
        <v>42172</v>
      </c>
      <c r="B140" s="32">
        <v>42173</v>
      </c>
      <c r="C140" s="33"/>
      <c r="D140" s="33"/>
      <c r="E140" s="34">
        <v>46.5</v>
      </c>
      <c r="F140" s="34">
        <v>7.4127999999999998</v>
      </c>
      <c r="G140" s="34">
        <v>53.742799999999995</v>
      </c>
      <c r="H140" s="35"/>
    </row>
    <row r="141" spans="1:8" s="36" customFormat="1" ht="18.75">
      <c r="A141" s="32">
        <v>42174</v>
      </c>
      <c r="B141" s="32">
        <v>42177</v>
      </c>
      <c r="C141" s="33"/>
      <c r="D141" s="33"/>
      <c r="E141" s="34">
        <v>47.19</v>
      </c>
      <c r="F141" s="34">
        <v>7.4127999999999998</v>
      </c>
      <c r="G141" s="34">
        <v>53.742799999999995</v>
      </c>
      <c r="H141" s="35"/>
    </row>
    <row r="142" spans="1:8" s="36" customFormat="1" ht="18.75">
      <c r="A142" s="32">
        <v>42178</v>
      </c>
      <c r="B142" s="32">
        <v>42180</v>
      </c>
      <c r="C142" s="33"/>
      <c r="D142" s="33"/>
      <c r="E142" s="34">
        <v>46.75</v>
      </c>
      <c r="F142" s="34">
        <v>7.4127999999999998</v>
      </c>
      <c r="G142" s="34">
        <v>53.742799999999995</v>
      </c>
      <c r="H142" s="35"/>
    </row>
    <row r="143" spans="1:8" s="36" customFormat="1" ht="18.75">
      <c r="A143" s="32">
        <v>42181</v>
      </c>
      <c r="B143" s="32">
        <v>42185</v>
      </c>
      <c r="C143" s="33"/>
      <c r="D143" s="33"/>
      <c r="E143" s="34">
        <v>46.75</v>
      </c>
      <c r="F143" s="34">
        <v>7.4127999999999998</v>
      </c>
      <c r="G143" s="34">
        <v>53.742799999999995</v>
      </c>
      <c r="H143" s="35"/>
    </row>
    <row r="144" spans="1:8" s="36" customFormat="1" ht="18.75">
      <c r="A144" s="32">
        <v>42186</v>
      </c>
      <c r="B144" s="32">
        <v>42187</v>
      </c>
      <c r="C144" s="33"/>
      <c r="D144" s="33"/>
      <c r="E144" s="34">
        <v>45.41</v>
      </c>
      <c r="F144" s="34">
        <v>7.4127999999999998</v>
      </c>
      <c r="G144" s="34">
        <v>53.742799999999995</v>
      </c>
      <c r="H144" s="35"/>
    </row>
    <row r="145" spans="1:8" s="36" customFormat="1" ht="18.75">
      <c r="A145" s="32">
        <v>42188</v>
      </c>
      <c r="B145" s="32">
        <v>42191</v>
      </c>
      <c r="C145" s="33"/>
      <c r="D145" s="33"/>
      <c r="E145" s="34">
        <v>45.5</v>
      </c>
      <c r="F145" s="34">
        <v>7.4127999999999998</v>
      </c>
      <c r="G145" s="34">
        <v>53.742799999999995</v>
      </c>
      <c r="H145" s="35"/>
    </row>
    <row r="146" spans="1:8" s="36" customFormat="1" ht="18.75">
      <c r="A146" s="32">
        <v>42192</v>
      </c>
      <c r="B146" s="32">
        <v>42194</v>
      </c>
      <c r="C146" s="33"/>
      <c r="D146" s="33"/>
      <c r="E146" s="34">
        <v>45.17</v>
      </c>
      <c r="F146" s="34">
        <v>7.4127999999999998</v>
      </c>
      <c r="G146" s="34">
        <v>53.742799999999995</v>
      </c>
      <c r="H146" s="35"/>
    </row>
    <row r="147" spans="1:8" s="36" customFormat="1" ht="18.75">
      <c r="A147" s="32">
        <v>42195</v>
      </c>
      <c r="B147" s="32">
        <v>42198</v>
      </c>
      <c r="C147" s="33"/>
      <c r="D147" s="33"/>
      <c r="E147" s="34">
        <v>40.35</v>
      </c>
      <c r="F147" s="34">
        <v>7.4127999999999998</v>
      </c>
      <c r="G147" s="34">
        <v>53.742799999999995</v>
      </c>
      <c r="H147" s="35"/>
    </row>
    <row r="148" spans="1:8" s="36" customFormat="1" ht="18.75">
      <c r="A148" s="32">
        <v>42199</v>
      </c>
      <c r="B148" s="32">
        <v>42201</v>
      </c>
      <c r="C148" s="33"/>
      <c r="D148" s="33"/>
      <c r="E148" s="34">
        <v>41.66</v>
      </c>
      <c r="F148" s="34">
        <v>7.4127999999999998</v>
      </c>
      <c r="G148" s="34">
        <v>53.742799999999995</v>
      </c>
      <c r="H148" s="35"/>
    </row>
    <row r="149" spans="1:8" s="36" customFormat="1" ht="18.75">
      <c r="A149" s="32">
        <v>42207</v>
      </c>
      <c r="B149" s="32">
        <v>42208</v>
      </c>
      <c r="C149" s="33"/>
      <c r="D149" s="33"/>
      <c r="E149" s="34">
        <v>38.97</v>
      </c>
      <c r="F149" s="34">
        <v>7.4127999999999998</v>
      </c>
      <c r="G149" s="34">
        <v>53.742799999999995</v>
      </c>
      <c r="H149" s="35"/>
    </row>
    <row r="150" spans="1:8" s="36" customFormat="1" ht="18.75">
      <c r="A150" s="32">
        <v>42209</v>
      </c>
      <c r="B150" s="32">
        <v>42212</v>
      </c>
      <c r="C150" s="33"/>
      <c r="D150" s="33"/>
      <c r="E150" s="34">
        <v>38.1</v>
      </c>
      <c r="F150" s="34">
        <v>7.4127999999999998</v>
      </c>
      <c r="G150" s="34">
        <v>53.742799999999995</v>
      </c>
      <c r="H150" s="35"/>
    </row>
    <row r="151" spans="1:8" s="36" customFormat="1" ht="18.75">
      <c r="A151" s="32">
        <v>42213</v>
      </c>
      <c r="B151" s="32">
        <v>42215</v>
      </c>
      <c r="C151" s="33"/>
      <c r="D151" s="33"/>
      <c r="E151" s="34">
        <v>36.9</v>
      </c>
      <c r="F151" s="34">
        <v>7.4127999999999998</v>
      </c>
      <c r="G151" s="34">
        <v>53.742799999999995</v>
      </c>
      <c r="H151" s="35"/>
    </row>
    <row r="152" spans="1:8" s="36" customFormat="1" ht="18.75">
      <c r="A152" s="32">
        <v>42216</v>
      </c>
      <c r="B152" s="32">
        <v>42219</v>
      </c>
      <c r="C152" s="33"/>
      <c r="D152" s="33"/>
      <c r="E152" s="34">
        <v>36.4</v>
      </c>
      <c r="F152" s="34">
        <v>7.4127999999999998</v>
      </c>
      <c r="G152" s="34">
        <v>53.742799999999995</v>
      </c>
      <c r="H152" s="35"/>
    </row>
    <row r="153" spans="1:8" s="36" customFormat="1" ht="18.75">
      <c r="A153" s="32">
        <v>42220</v>
      </c>
      <c r="B153" s="32">
        <v>42222</v>
      </c>
      <c r="C153" s="33"/>
      <c r="D153" s="33"/>
      <c r="E153" s="34">
        <v>34.700000000000003</v>
      </c>
      <c r="F153" s="34">
        <v>7.4127999999999998</v>
      </c>
      <c r="G153" s="34">
        <v>53.742799999999995</v>
      </c>
      <c r="H153" s="35"/>
    </row>
    <row r="154" spans="1:8" s="36" customFormat="1" ht="18.75">
      <c r="A154" s="32">
        <v>42223</v>
      </c>
      <c r="B154" s="32">
        <v>42226</v>
      </c>
      <c r="C154" s="33"/>
      <c r="D154" s="33"/>
      <c r="E154" s="34">
        <v>32.68</v>
      </c>
      <c r="F154" s="34">
        <v>7.4127999999999998</v>
      </c>
      <c r="G154" s="34">
        <v>53.742799999999995</v>
      </c>
      <c r="H154" s="35"/>
    </row>
    <row r="155" spans="1:8" s="36" customFormat="1" ht="18.75">
      <c r="A155" s="32">
        <v>42227</v>
      </c>
      <c r="B155" s="32">
        <v>42229</v>
      </c>
      <c r="C155" s="33"/>
      <c r="D155" s="33"/>
      <c r="E155" s="34">
        <v>31.85</v>
      </c>
      <c r="F155" s="34">
        <v>7.4127999999999998</v>
      </c>
      <c r="G155" s="34">
        <v>53.742799999999995</v>
      </c>
      <c r="H155" s="35"/>
    </row>
    <row r="156" spans="1:8" s="36" customFormat="1" ht="18.75">
      <c r="A156" s="32">
        <v>42230</v>
      </c>
      <c r="B156" s="32">
        <v>42234</v>
      </c>
      <c r="C156" s="33"/>
      <c r="D156" s="33"/>
      <c r="E156" s="34">
        <v>32.35</v>
      </c>
      <c r="F156" s="34">
        <v>7.4127999999999998</v>
      </c>
      <c r="G156" s="34">
        <v>53.742799999999995</v>
      </c>
      <c r="H156" s="35"/>
    </row>
    <row r="157" spans="1:8" s="36" customFormat="1" ht="18.75">
      <c r="A157" s="32">
        <v>42235</v>
      </c>
      <c r="B157" s="32">
        <v>42236</v>
      </c>
      <c r="C157" s="33"/>
      <c r="D157" s="33"/>
      <c r="E157" s="34">
        <v>30.39</v>
      </c>
      <c r="F157" s="34">
        <v>7.4127999999999998</v>
      </c>
      <c r="G157" s="34">
        <v>53.742799999999995</v>
      </c>
      <c r="H157" s="35"/>
    </row>
    <row r="158" spans="1:8" s="36" customFormat="1" ht="18.75">
      <c r="A158" s="32">
        <v>42237</v>
      </c>
      <c r="B158" s="32">
        <v>42240</v>
      </c>
      <c r="C158" s="33"/>
      <c r="D158" s="33"/>
      <c r="E158" s="34">
        <v>28.75</v>
      </c>
      <c r="F158" s="34">
        <v>7.4127999999999998</v>
      </c>
      <c r="G158" s="34">
        <v>53.742799999999995</v>
      </c>
      <c r="H158" s="35"/>
    </row>
    <row r="159" spans="1:8" s="36" customFormat="1" ht="18.75">
      <c r="A159" s="32">
        <v>42241</v>
      </c>
      <c r="B159" s="32">
        <v>42243</v>
      </c>
      <c r="C159" s="33"/>
      <c r="D159" s="33"/>
      <c r="E159" s="34">
        <v>26.73</v>
      </c>
      <c r="F159" s="34">
        <v>7.4127999999999998</v>
      </c>
      <c r="G159" s="34">
        <v>53.742799999999995</v>
      </c>
      <c r="H159" s="35"/>
    </row>
    <row r="160" spans="1:8" s="36" customFormat="1" ht="18.75">
      <c r="A160" s="32">
        <v>42244</v>
      </c>
      <c r="B160" s="32">
        <v>42247</v>
      </c>
      <c r="C160" s="33"/>
      <c r="D160" s="33"/>
      <c r="E160" s="34">
        <v>24.5</v>
      </c>
      <c r="F160" s="34">
        <v>7.4127999999999998</v>
      </c>
      <c r="G160" s="34">
        <v>53.742799999999995</v>
      </c>
      <c r="H160" s="35"/>
    </row>
    <row r="161" spans="1:8" s="36" customFormat="1" ht="18.75">
      <c r="A161" s="32">
        <v>42248</v>
      </c>
      <c r="B161" s="32">
        <v>42250</v>
      </c>
      <c r="C161" s="33"/>
      <c r="D161" s="33"/>
      <c r="E161" s="34">
        <v>32.1</v>
      </c>
      <c r="F161" s="34">
        <v>7.4127999999999998</v>
      </c>
      <c r="G161" s="34">
        <v>53.742799999999995</v>
      </c>
      <c r="H161" s="35"/>
    </row>
    <row r="162" spans="1:8" s="36" customFormat="1" ht="18.75">
      <c r="A162" s="32">
        <v>42251</v>
      </c>
      <c r="B162" s="32">
        <v>42254</v>
      </c>
      <c r="C162" s="33"/>
      <c r="D162" s="33"/>
      <c r="E162" s="34">
        <v>32.24</v>
      </c>
      <c r="F162" s="34">
        <v>7.4127999999999998</v>
      </c>
      <c r="G162" s="34">
        <v>53.742799999999995</v>
      </c>
      <c r="H162" s="35"/>
    </row>
    <row r="163" spans="1:8" s="36" customFormat="1" ht="18.75">
      <c r="A163" s="32">
        <v>42255</v>
      </c>
      <c r="B163" s="32">
        <v>42257</v>
      </c>
      <c r="C163" s="33"/>
      <c r="D163" s="33"/>
      <c r="E163" s="34">
        <v>31.25</v>
      </c>
      <c r="F163" s="34">
        <v>7.4127999999999998</v>
      </c>
      <c r="G163" s="34">
        <v>53.742799999999995</v>
      </c>
      <c r="H163" s="35"/>
    </row>
    <row r="164" spans="1:8" s="36" customFormat="1" ht="18.75">
      <c r="A164" s="32">
        <v>42258</v>
      </c>
      <c r="B164" s="32">
        <v>42261</v>
      </c>
      <c r="C164" s="33"/>
      <c r="D164" s="33"/>
      <c r="E164" s="34">
        <v>28.549999999999997</v>
      </c>
      <c r="F164" s="34">
        <v>7.4127999999999998</v>
      </c>
      <c r="G164" s="34">
        <v>53.742799999999995</v>
      </c>
      <c r="H164" s="35"/>
    </row>
    <row r="165" spans="1:8" s="36" customFormat="1" ht="18.75">
      <c r="A165" s="32">
        <v>42262</v>
      </c>
      <c r="B165" s="32">
        <v>42264</v>
      </c>
      <c r="C165" s="33"/>
      <c r="D165" s="33"/>
      <c r="E165" s="34">
        <v>29.159999999999997</v>
      </c>
      <c r="F165" s="34">
        <v>7.4127999999999998</v>
      </c>
      <c r="G165" s="34">
        <v>53.742799999999995</v>
      </c>
      <c r="H165" s="35"/>
    </row>
    <row r="166" spans="1:8" s="36" customFormat="1" ht="18.75">
      <c r="A166" s="32">
        <v>42265</v>
      </c>
      <c r="B166" s="32">
        <v>42268</v>
      </c>
      <c r="C166" s="33"/>
      <c r="D166" s="33"/>
      <c r="E166" s="34">
        <v>30.200000000000003</v>
      </c>
      <c r="F166" s="34">
        <v>7.4127999999999998</v>
      </c>
      <c r="G166" s="34">
        <v>53.742799999999995</v>
      </c>
      <c r="H166" s="35"/>
    </row>
    <row r="167" spans="1:8" s="36" customFormat="1" ht="18.75">
      <c r="A167" s="32">
        <v>42269</v>
      </c>
      <c r="B167" s="32">
        <v>42271</v>
      </c>
      <c r="C167" s="33"/>
      <c r="D167" s="33"/>
      <c r="E167" s="34">
        <v>28.5</v>
      </c>
      <c r="F167" s="34">
        <v>7.4127999999999998</v>
      </c>
      <c r="G167" s="34">
        <v>53.742799999999995</v>
      </c>
      <c r="H167" s="35"/>
    </row>
    <row r="168" spans="1:8" s="36" customFormat="1" ht="18.75">
      <c r="A168" s="32">
        <v>42272</v>
      </c>
      <c r="B168" s="32">
        <v>42275</v>
      </c>
      <c r="C168" s="33"/>
      <c r="D168" s="33"/>
      <c r="E168" s="34">
        <v>27.950000000000003</v>
      </c>
      <c r="F168" s="34">
        <v>7.4127999999999998</v>
      </c>
      <c r="G168" s="34">
        <v>53.742799999999995</v>
      </c>
      <c r="H168" s="35"/>
    </row>
    <row r="169" spans="1:8" s="36" customFormat="1" ht="18.75">
      <c r="A169" s="32">
        <v>42276</v>
      </c>
      <c r="B169" s="32">
        <v>42277</v>
      </c>
      <c r="C169" s="33"/>
      <c r="D169" s="33"/>
      <c r="E169" s="34">
        <v>28.65</v>
      </c>
      <c r="F169" s="34">
        <v>7.4127999999999998</v>
      </c>
      <c r="G169" s="34">
        <v>53.742799999999995</v>
      </c>
      <c r="H169" s="35"/>
    </row>
    <row r="170" spans="1:8" s="36" customFormat="1" ht="18.75">
      <c r="A170" s="32">
        <v>42278</v>
      </c>
      <c r="B170" s="32">
        <v>42278</v>
      </c>
      <c r="C170" s="33"/>
      <c r="D170" s="33"/>
      <c r="E170" s="34">
        <v>28.65</v>
      </c>
      <c r="F170" s="34">
        <v>7.4127999999999998</v>
      </c>
      <c r="G170" s="34">
        <v>53.742799999999995</v>
      </c>
      <c r="H170" s="35"/>
    </row>
    <row r="171" spans="1:8" s="36" customFormat="1" ht="18.75">
      <c r="A171" s="32">
        <v>42279</v>
      </c>
      <c r="B171" s="32">
        <v>42282</v>
      </c>
      <c r="C171" s="33"/>
      <c r="D171" s="33"/>
      <c r="E171" s="34">
        <v>28.83</v>
      </c>
      <c r="F171" s="34">
        <v>7.4127999999999998</v>
      </c>
      <c r="G171" s="34">
        <v>53.742799999999995</v>
      </c>
      <c r="H171" s="35"/>
    </row>
    <row r="172" spans="1:8" s="36" customFormat="1" ht="18.75">
      <c r="A172" s="32">
        <v>42283</v>
      </c>
      <c r="B172" s="32">
        <v>42285</v>
      </c>
      <c r="C172" s="33"/>
      <c r="D172" s="33"/>
      <c r="E172" s="34">
        <v>29.270000000000003</v>
      </c>
      <c r="F172" s="34">
        <v>7.4127999999999998</v>
      </c>
      <c r="G172" s="34">
        <v>53.742799999999995</v>
      </c>
      <c r="H172" s="35"/>
    </row>
    <row r="173" spans="1:8" s="36" customFormat="1" ht="18.75">
      <c r="A173" s="32">
        <v>42286</v>
      </c>
      <c r="B173" s="32">
        <v>42290</v>
      </c>
      <c r="C173" s="33"/>
      <c r="D173" s="33"/>
      <c r="E173" s="34">
        <v>31.35</v>
      </c>
      <c r="F173" s="34">
        <v>7.4127999999999998</v>
      </c>
      <c r="G173" s="34">
        <v>53.742799999999995</v>
      </c>
      <c r="H173" s="35"/>
    </row>
    <row r="174" spans="1:8" s="36" customFormat="1" ht="18.75">
      <c r="A174" s="32">
        <v>42291</v>
      </c>
      <c r="B174" s="32">
        <v>42292</v>
      </c>
      <c r="C174" s="33"/>
      <c r="D174" s="33"/>
      <c r="E174" s="34">
        <v>30</v>
      </c>
      <c r="F174" s="34">
        <v>7.4127999999999998</v>
      </c>
      <c r="G174" s="34">
        <v>53.742799999999995</v>
      </c>
      <c r="H174" s="35"/>
    </row>
    <row r="175" spans="1:8" s="36" customFormat="1" ht="18.75">
      <c r="A175" s="32">
        <v>42293</v>
      </c>
      <c r="B175" s="32">
        <v>42296</v>
      </c>
      <c r="C175" s="33"/>
      <c r="D175" s="33"/>
      <c r="E175" s="34">
        <v>29.6</v>
      </c>
      <c r="F175" s="34">
        <v>7.4127999999999998</v>
      </c>
      <c r="G175" s="34">
        <v>53.742799999999995</v>
      </c>
      <c r="H175" s="35"/>
    </row>
    <row r="176" spans="1:8" s="36" customFormat="1" ht="18.75">
      <c r="A176" s="32">
        <v>42297</v>
      </c>
      <c r="B176" s="32">
        <v>42299</v>
      </c>
      <c r="C176" s="33"/>
      <c r="D176" s="33"/>
      <c r="E176" s="34">
        <v>29.85</v>
      </c>
      <c r="F176" s="34">
        <v>7.4127999999999998</v>
      </c>
      <c r="G176" s="34">
        <v>53.742799999999995</v>
      </c>
      <c r="H176" s="35"/>
    </row>
    <row r="177" spans="1:8" s="36" customFormat="1" ht="18.75">
      <c r="A177" s="32">
        <v>42300</v>
      </c>
      <c r="B177" s="32">
        <v>42303</v>
      </c>
      <c r="C177" s="33"/>
      <c r="D177" s="33"/>
      <c r="E177" s="34">
        <v>28.25</v>
      </c>
      <c r="F177" s="34">
        <v>7.4127999999999998</v>
      </c>
      <c r="G177" s="34">
        <v>53.742799999999995</v>
      </c>
      <c r="H177" s="35"/>
    </row>
    <row r="178" spans="1:8" s="36" customFormat="1" ht="18.75">
      <c r="A178" s="32">
        <v>42304</v>
      </c>
      <c r="B178" s="32">
        <v>42306</v>
      </c>
      <c r="C178" s="33"/>
      <c r="D178" s="33"/>
      <c r="E178" s="34">
        <v>28.42</v>
      </c>
      <c r="F178" s="34">
        <v>7.4127999999999998</v>
      </c>
      <c r="G178" s="34">
        <v>53.742799999999995</v>
      </c>
      <c r="H178" s="35"/>
    </row>
    <row r="179" spans="1:8" s="36" customFormat="1" ht="18.75">
      <c r="A179" s="32">
        <v>42307</v>
      </c>
      <c r="B179" s="32">
        <v>42311</v>
      </c>
      <c r="C179" s="33"/>
      <c r="D179" s="33"/>
      <c r="E179" s="34">
        <v>29.93</v>
      </c>
      <c r="F179" s="34">
        <v>7.4127999999999998</v>
      </c>
      <c r="G179" s="34">
        <v>53.742799999999995</v>
      </c>
      <c r="H179" s="35"/>
    </row>
    <row r="180" spans="1:8" s="36" customFormat="1" ht="18.75">
      <c r="A180" s="32">
        <v>42312</v>
      </c>
      <c r="B180" s="32">
        <v>42313</v>
      </c>
      <c r="C180" s="33"/>
      <c r="D180" s="33"/>
      <c r="E180" s="34">
        <v>29.630000000000003</v>
      </c>
      <c r="F180" s="34">
        <v>7.4127999999999998</v>
      </c>
      <c r="G180" s="34">
        <v>53.742799999999995</v>
      </c>
      <c r="H180" s="35"/>
    </row>
    <row r="181" spans="1:8" s="36" customFormat="1" ht="18.75">
      <c r="A181" s="32">
        <v>42314</v>
      </c>
      <c r="B181" s="32">
        <v>42317</v>
      </c>
      <c r="C181" s="33"/>
      <c r="D181" s="33"/>
      <c r="E181" s="34">
        <v>29.450000000000003</v>
      </c>
      <c r="F181" s="34">
        <v>7.4127999999999998</v>
      </c>
      <c r="G181" s="34">
        <v>53.742799999999995</v>
      </c>
      <c r="H181" s="35"/>
    </row>
    <row r="182" spans="1:8" s="36" customFormat="1" ht="18.75">
      <c r="A182" s="32">
        <v>42318</v>
      </c>
      <c r="B182" s="32">
        <v>42320</v>
      </c>
      <c r="C182" s="33"/>
      <c r="D182" s="33"/>
      <c r="E182" s="34">
        <v>28.65</v>
      </c>
      <c r="F182" s="34">
        <v>7.4127999999999998</v>
      </c>
      <c r="G182" s="34">
        <v>53.742799999999995</v>
      </c>
      <c r="H182" s="35"/>
    </row>
    <row r="183" spans="1:8" s="36" customFormat="1" ht="18.75">
      <c r="A183" s="32">
        <v>42321</v>
      </c>
      <c r="B183" s="32">
        <v>42325</v>
      </c>
      <c r="C183" s="33"/>
      <c r="D183" s="33"/>
      <c r="E183" s="34">
        <v>27.009999999999998</v>
      </c>
      <c r="F183" s="34">
        <v>7.4127999999999998</v>
      </c>
      <c r="G183" s="34">
        <v>53.742799999999995</v>
      </c>
      <c r="H183" s="35"/>
    </row>
    <row r="184" spans="1:8" s="36" customFormat="1" ht="18.75">
      <c r="A184" s="32">
        <v>42326</v>
      </c>
      <c r="B184" s="32">
        <v>42327</v>
      </c>
      <c r="C184" s="33"/>
      <c r="D184" s="33"/>
      <c r="E184" s="34">
        <v>25.81</v>
      </c>
      <c r="F184" s="34">
        <v>7.4127999999999998</v>
      </c>
      <c r="G184" s="34">
        <v>53.742799999999995</v>
      </c>
      <c r="H184" s="35"/>
    </row>
    <row r="185" spans="1:8" s="36" customFormat="1" ht="18.75">
      <c r="A185" s="32">
        <v>42328</v>
      </c>
      <c r="B185" s="32">
        <v>42331</v>
      </c>
      <c r="C185" s="33"/>
      <c r="D185" s="33"/>
      <c r="E185" s="34">
        <v>25.1</v>
      </c>
      <c r="F185" s="34">
        <v>7.4127999999999998</v>
      </c>
      <c r="G185" s="34">
        <v>53.742799999999995</v>
      </c>
      <c r="H185" s="35"/>
    </row>
    <row r="186" spans="1:8" s="36" customFormat="1" ht="18.75">
      <c r="A186" s="32">
        <v>42332</v>
      </c>
      <c r="B186" s="32">
        <v>42334</v>
      </c>
      <c r="C186" s="33"/>
      <c r="D186" s="33"/>
      <c r="E186" s="34">
        <v>24.42</v>
      </c>
      <c r="F186" s="34">
        <v>7.4127999999999998</v>
      </c>
      <c r="G186" s="34">
        <v>53.742799999999995</v>
      </c>
      <c r="H186" s="35"/>
    </row>
    <row r="187" spans="1:8" s="36" customFormat="1" ht="18.75">
      <c r="A187" s="32">
        <v>42335</v>
      </c>
      <c r="B187" s="32">
        <v>42338</v>
      </c>
      <c r="C187" s="33"/>
      <c r="D187" s="33"/>
      <c r="E187" s="34">
        <v>25.37</v>
      </c>
      <c r="F187" s="34">
        <v>7.4127999999999998</v>
      </c>
      <c r="G187" s="34">
        <v>53.742799999999995</v>
      </c>
      <c r="H187" s="35"/>
    </row>
    <row r="188" spans="1:8" s="36" customFormat="1" ht="18.75">
      <c r="A188" s="32">
        <v>42339</v>
      </c>
      <c r="B188" s="32">
        <v>42341</v>
      </c>
      <c r="C188" s="33"/>
      <c r="D188" s="33"/>
      <c r="E188" s="34">
        <v>25.37</v>
      </c>
      <c r="F188" s="34">
        <v>7.4127999999999998</v>
      </c>
      <c r="G188" s="34">
        <v>53.742799999999995</v>
      </c>
      <c r="H188" s="35"/>
    </row>
    <row r="189" spans="1:8" s="36" customFormat="1" ht="18.75">
      <c r="A189" s="32">
        <v>42342</v>
      </c>
      <c r="B189" s="32">
        <v>42345</v>
      </c>
      <c r="C189" s="33"/>
      <c r="D189" s="33"/>
      <c r="E189" s="34">
        <v>21.67</v>
      </c>
      <c r="F189" s="34">
        <v>7.4127999999999998</v>
      </c>
      <c r="G189" s="34">
        <v>53.742799999999995</v>
      </c>
      <c r="H189" s="35"/>
    </row>
    <row r="190" spans="1:8" s="36" customFormat="1" ht="18.75">
      <c r="A190" s="32">
        <v>42346</v>
      </c>
      <c r="B190" s="32">
        <v>42348</v>
      </c>
      <c r="C190" s="33"/>
      <c r="D190" s="33"/>
      <c r="E190" s="34">
        <v>21.68</v>
      </c>
      <c r="F190" s="34">
        <v>7.4127999999999998</v>
      </c>
      <c r="G190" s="34">
        <v>53.742799999999995</v>
      </c>
      <c r="H190" s="35"/>
    </row>
    <row r="191" spans="1:8" s="36" customFormat="1" ht="18.75">
      <c r="A191" s="32">
        <v>42349</v>
      </c>
      <c r="B191" s="32">
        <v>42352</v>
      </c>
      <c r="C191" s="33"/>
      <c r="D191" s="33"/>
      <c r="E191" s="34">
        <v>19.14</v>
      </c>
      <c r="F191" s="34">
        <v>7.4127999999999998</v>
      </c>
      <c r="G191" s="34">
        <v>53.742799999999995</v>
      </c>
      <c r="H191" s="35"/>
    </row>
    <row r="192" spans="1:8" s="36" customFormat="1" ht="18.75">
      <c r="A192" s="32">
        <v>42353</v>
      </c>
      <c r="B192" s="32">
        <v>42355</v>
      </c>
      <c r="C192" s="33"/>
      <c r="D192" s="33"/>
      <c r="E192" s="34">
        <v>17.579999999999998</v>
      </c>
      <c r="F192" s="34">
        <v>7.4127999999999998</v>
      </c>
      <c r="G192" s="34">
        <v>53.742799999999995</v>
      </c>
      <c r="H192" s="35"/>
    </row>
    <row r="193" spans="1:8" s="36" customFormat="1" ht="18.75">
      <c r="A193" s="32">
        <v>42355</v>
      </c>
      <c r="B193" s="32">
        <v>42359</v>
      </c>
      <c r="C193" s="33"/>
      <c r="D193" s="33"/>
      <c r="E193" s="34">
        <v>16.38</v>
      </c>
      <c r="F193" s="34">
        <v>7.4127999999999998</v>
      </c>
      <c r="G193" s="34">
        <v>53.742799999999995</v>
      </c>
      <c r="H193" s="35"/>
    </row>
    <row r="194" spans="1:8" s="36" customFormat="1" ht="18.75">
      <c r="A194" s="32">
        <v>42360</v>
      </c>
      <c r="B194" s="32">
        <v>42362</v>
      </c>
      <c r="C194" s="33"/>
      <c r="D194" s="33"/>
      <c r="E194" s="34">
        <v>15.969999999999999</v>
      </c>
      <c r="F194" s="34">
        <v>7.4127999999999998</v>
      </c>
      <c r="G194" s="34">
        <v>53.742799999999995</v>
      </c>
      <c r="H194" s="35"/>
    </row>
    <row r="195" spans="1:8" s="36" customFormat="1" ht="18.75">
      <c r="A195" s="32">
        <v>42362</v>
      </c>
      <c r="B195" s="32">
        <v>42366</v>
      </c>
      <c r="C195" s="33"/>
      <c r="D195" s="33"/>
      <c r="E195" s="34">
        <v>16.899999999999999</v>
      </c>
      <c r="F195" s="34">
        <v>7.4127999999999998</v>
      </c>
      <c r="G195" s="34">
        <v>53.742799999999995</v>
      </c>
      <c r="H195" s="35"/>
    </row>
    <row r="196" spans="1:8" s="36" customFormat="1" ht="18.75">
      <c r="A196" s="32">
        <v>42367</v>
      </c>
      <c r="B196" s="32">
        <v>42369</v>
      </c>
      <c r="C196" s="33"/>
      <c r="D196" s="33"/>
      <c r="E196" s="34">
        <v>17.55</v>
      </c>
      <c r="F196" s="34">
        <v>7.4127999999999998</v>
      </c>
      <c r="G196" s="34">
        <v>53.742799999999995</v>
      </c>
      <c r="H196" s="35"/>
    </row>
    <row r="197" spans="1:8" s="36" customFormat="1" ht="18.75">
      <c r="A197" s="32">
        <v>42370</v>
      </c>
      <c r="B197" s="32">
        <v>42373</v>
      </c>
      <c r="C197" s="33"/>
      <c r="D197" s="33"/>
      <c r="E197" s="34">
        <v>15.05</v>
      </c>
      <c r="F197" s="34">
        <v>7.4127999999999998</v>
      </c>
      <c r="G197" s="34">
        <v>53.742799999999995</v>
      </c>
      <c r="H197" s="35"/>
    </row>
    <row r="198" spans="1:8" s="36" customFormat="1" ht="18.75">
      <c r="A198" s="32">
        <v>42374</v>
      </c>
      <c r="B198" s="32">
        <v>42376</v>
      </c>
      <c r="C198" s="33"/>
      <c r="D198" s="33"/>
      <c r="E198" s="34">
        <v>16.829999999999998</v>
      </c>
      <c r="F198" s="34">
        <v>7.4127999999999998</v>
      </c>
      <c r="G198" s="34">
        <v>53.742799999999995</v>
      </c>
      <c r="H198" s="35"/>
    </row>
    <row r="199" spans="1:8" s="36" customFormat="1" ht="18.75">
      <c r="A199" s="32">
        <v>42377</v>
      </c>
      <c r="B199" s="32">
        <v>42381</v>
      </c>
      <c r="C199" s="33"/>
      <c r="D199" s="33"/>
      <c r="E199" s="34">
        <v>14.899999999999999</v>
      </c>
      <c r="F199" s="34">
        <v>7.4127999999999998</v>
      </c>
      <c r="G199" s="34">
        <v>53.742799999999995</v>
      </c>
      <c r="H199" s="35"/>
    </row>
    <row r="200" spans="1:8" s="36" customFormat="1" ht="18.75">
      <c r="A200" s="32">
        <v>42382</v>
      </c>
      <c r="B200" s="32">
        <v>42383</v>
      </c>
      <c r="C200" s="33"/>
      <c r="D200" s="33"/>
      <c r="E200" s="34">
        <v>12.850000000000001</v>
      </c>
      <c r="F200" s="34">
        <v>7.4127999999999998</v>
      </c>
      <c r="G200" s="34">
        <v>53.742799999999995</v>
      </c>
      <c r="H200" s="35"/>
    </row>
    <row r="201" spans="1:8" s="36" customFormat="1" ht="18.75">
      <c r="A201" s="32">
        <v>42384</v>
      </c>
      <c r="B201" s="32">
        <v>42387</v>
      </c>
      <c r="C201" s="33"/>
      <c r="D201" s="33"/>
      <c r="E201" s="34">
        <v>12.190000000000001</v>
      </c>
      <c r="F201" s="34">
        <v>7.4127999999999998</v>
      </c>
      <c r="G201" s="34">
        <v>53.742799999999995</v>
      </c>
      <c r="H201" s="35"/>
    </row>
    <row r="202" spans="1:8" s="36" customFormat="1" ht="18.75">
      <c r="A202" s="32">
        <v>42388</v>
      </c>
      <c r="B202" s="32">
        <v>42390</v>
      </c>
      <c r="C202" s="33"/>
      <c r="D202" s="33"/>
      <c r="E202" s="34">
        <v>11.899999999999999</v>
      </c>
      <c r="F202" s="34">
        <v>7.4127999999999998</v>
      </c>
      <c r="G202" s="34">
        <v>53.742799999999995</v>
      </c>
      <c r="H202" s="35"/>
    </row>
    <row r="203" spans="1:8" s="36" customFormat="1" ht="18.75">
      <c r="A203" s="32">
        <v>42391</v>
      </c>
      <c r="B203" s="32">
        <v>42394</v>
      </c>
      <c r="C203" s="33"/>
      <c r="D203" s="33"/>
      <c r="E203" s="34">
        <v>11.370000000000001</v>
      </c>
      <c r="F203" s="34">
        <v>7.4127999999999998</v>
      </c>
      <c r="G203" s="34">
        <v>53.742799999999995</v>
      </c>
      <c r="H203" s="35"/>
    </row>
    <row r="204" spans="1:8" s="36" customFormat="1" ht="18.75">
      <c r="A204" s="32">
        <v>42395</v>
      </c>
      <c r="B204" s="32">
        <v>42397</v>
      </c>
      <c r="C204" s="33"/>
      <c r="D204" s="33"/>
      <c r="E204" s="34">
        <v>15.100000000000001</v>
      </c>
      <c r="F204" s="34">
        <v>7.4127999999999998</v>
      </c>
      <c r="G204" s="34">
        <v>53.742799999999995</v>
      </c>
      <c r="H204" s="35"/>
    </row>
    <row r="205" spans="1:8" s="36" customFormat="1" ht="18.75">
      <c r="A205" s="32">
        <v>42398</v>
      </c>
      <c r="B205" s="32">
        <v>42401</v>
      </c>
      <c r="C205" s="33"/>
      <c r="D205" s="33"/>
      <c r="E205" s="34">
        <v>15.3</v>
      </c>
      <c r="F205" s="34">
        <v>7.4127999999999998</v>
      </c>
      <c r="G205" s="34">
        <v>53.742799999999995</v>
      </c>
      <c r="H205" s="35"/>
    </row>
    <row r="206" spans="1:8" s="36" customFormat="1" ht="18.75">
      <c r="A206" s="32">
        <v>42402</v>
      </c>
      <c r="B206" s="32">
        <v>42404</v>
      </c>
      <c r="C206" s="33"/>
      <c r="D206" s="33"/>
      <c r="E206" s="34">
        <v>17.559999999999999</v>
      </c>
      <c r="F206" s="34">
        <v>7.4127999999999998</v>
      </c>
      <c r="G206" s="34">
        <v>53.742799999999995</v>
      </c>
      <c r="H206" s="35"/>
    </row>
    <row r="207" spans="1:8" s="36" customFormat="1" ht="18.75">
      <c r="A207" s="32">
        <v>42405</v>
      </c>
      <c r="B207" s="32">
        <v>42408</v>
      </c>
      <c r="C207" s="33"/>
      <c r="D207" s="33"/>
      <c r="E207" s="34">
        <v>17.3</v>
      </c>
      <c r="F207" s="34">
        <v>7.4127999999999998</v>
      </c>
      <c r="G207" s="34">
        <v>53.742799999999995</v>
      </c>
      <c r="H207" s="35"/>
    </row>
    <row r="208" spans="1:8" s="36" customFormat="1" ht="18.75">
      <c r="A208" s="32">
        <v>42409</v>
      </c>
      <c r="B208" s="32">
        <v>42411</v>
      </c>
      <c r="C208" s="33"/>
      <c r="D208" s="33"/>
      <c r="E208" s="34">
        <v>16.52</v>
      </c>
      <c r="F208" s="34">
        <v>7.4127999999999998</v>
      </c>
      <c r="G208" s="34">
        <v>53.742799999999995</v>
      </c>
      <c r="H208" s="35"/>
    </row>
    <row r="209" spans="1:8" s="36" customFormat="1" ht="18.75">
      <c r="A209" s="32">
        <v>42412</v>
      </c>
      <c r="B209" s="32">
        <v>42415</v>
      </c>
      <c r="C209" s="33"/>
      <c r="D209" s="33"/>
      <c r="E209" s="34">
        <v>14.649999999999999</v>
      </c>
      <c r="F209" s="34">
        <v>7.4127999999999998</v>
      </c>
      <c r="G209" s="34">
        <v>53.742799999999995</v>
      </c>
      <c r="H209" s="35"/>
    </row>
    <row r="210" spans="1:8" s="36" customFormat="1" ht="18.75">
      <c r="A210" s="32">
        <v>42412</v>
      </c>
      <c r="B210" s="32">
        <v>42415</v>
      </c>
      <c r="C210" s="33"/>
      <c r="D210" s="33"/>
      <c r="E210" s="34">
        <v>14.649999999999999</v>
      </c>
      <c r="F210" s="34">
        <v>7.4127999999999998</v>
      </c>
      <c r="G210" s="34">
        <v>53.742799999999995</v>
      </c>
      <c r="H210" s="35"/>
    </row>
    <row r="211" spans="1:8" s="36" customFormat="1" ht="18.75">
      <c r="A211" s="32">
        <f>+Crudos!A619</f>
        <v>43322</v>
      </c>
      <c r="B211" s="32">
        <f>+Crudos!B619</f>
        <v>43325</v>
      </c>
      <c r="C211" s="33"/>
      <c r="D211" s="33"/>
      <c r="E211" s="34"/>
      <c r="F211" s="34">
        <v>7.4127999999999998</v>
      </c>
      <c r="G211" s="34">
        <v>53.742799999999995</v>
      </c>
      <c r="H211" s="35"/>
    </row>
    <row r="212" spans="1:8" s="36" customFormat="1" ht="18.75">
      <c r="A212" s="33"/>
      <c r="B212" s="33"/>
      <c r="C212" s="33"/>
      <c r="D212" s="33"/>
      <c r="E212" s="51"/>
      <c r="F212" s="51"/>
      <c r="G212" s="51"/>
      <c r="H212" s="35"/>
    </row>
    <row r="213" spans="1:8">
      <c r="A213" t="s">
        <v>24</v>
      </c>
    </row>
    <row r="215" spans="1:8">
      <c r="E215" s="12"/>
      <c r="F215" s="12"/>
      <c r="G215" s="12"/>
    </row>
    <row r="220" spans="1:8">
      <c r="E220" s="13"/>
      <c r="F220" s="13"/>
      <c r="G220" s="13"/>
    </row>
  </sheetData>
  <mergeCells count="3">
    <mergeCell ref="A5:L5"/>
    <mergeCell ref="A8:B9"/>
    <mergeCell ref="E8:G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tabColor theme="5" tint="0.59999389629810485"/>
  </sheetPr>
  <dimension ref="A9:M52"/>
  <sheetViews>
    <sheetView showGridLines="0" topLeftCell="A4" zoomScale="78" zoomScaleNormal="78" workbookViewId="0">
      <pane xSplit="3" ySplit="11" topLeftCell="D39" activePane="bottomRight" state="frozen"/>
      <selection activeCell="A4" sqref="A4"/>
      <selection pane="topRight" activeCell="D4" sqref="D4"/>
      <selection pane="bottomLeft" activeCell="A15" sqref="A15"/>
      <selection pane="bottomRight" activeCell="I44" sqref="I44"/>
    </sheetView>
  </sheetViews>
  <sheetFormatPr baseColWidth="10" defaultColWidth="11.5703125" defaultRowHeight="15"/>
  <cols>
    <col min="1" max="1" width="14.7109375" customWidth="1"/>
    <col min="2" max="2" width="13.28515625" bestFit="1" customWidth="1"/>
    <col min="3" max="3" width="2" customWidth="1"/>
    <col min="4" max="4" width="31.7109375" customWidth="1"/>
    <col min="5" max="11" width="17.28515625" customWidth="1"/>
    <col min="12" max="12" width="15.140625" customWidth="1"/>
    <col min="13" max="13" width="15.28515625" customWidth="1"/>
  </cols>
  <sheetData>
    <row r="9" spans="1:13" ht="42" customHeight="1">
      <c r="A9" s="204" t="s">
        <v>25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</row>
    <row r="13" spans="1:13" ht="33.75" customHeight="1"/>
    <row r="14" spans="1:13" ht="31.5">
      <c r="A14" s="209" t="s">
        <v>8</v>
      </c>
      <c r="B14" s="209"/>
      <c r="C14" s="15"/>
      <c r="D14" s="22" t="s">
        <v>28</v>
      </c>
      <c r="E14" s="22" t="s">
        <v>21</v>
      </c>
      <c r="F14" s="22" t="s">
        <v>20</v>
      </c>
      <c r="G14" s="22" t="s">
        <v>15</v>
      </c>
      <c r="H14" s="22" t="s">
        <v>16</v>
      </c>
      <c r="I14" s="22" t="s">
        <v>17</v>
      </c>
      <c r="J14" s="22" t="s">
        <v>18</v>
      </c>
      <c r="K14" s="22" t="s">
        <v>19</v>
      </c>
      <c r="L14" s="22" t="s">
        <v>49</v>
      </c>
      <c r="M14" s="22" t="s">
        <v>50</v>
      </c>
    </row>
    <row r="15" spans="1:13" ht="15.75">
      <c r="A15" s="14">
        <v>41725</v>
      </c>
      <c r="B15" s="14">
        <v>41729</v>
      </c>
      <c r="C15" s="16"/>
      <c r="D15" s="17" t="s">
        <v>26</v>
      </c>
      <c r="E15" s="23">
        <v>0</v>
      </c>
      <c r="F15" s="23">
        <f t="shared" ref="F15:F45" si="0">+-1.31+0.4</f>
        <v>-0.91</v>
      </c>
      <c r="G15" s="23">
        <f t="shared" ref="G15:G45" si="1">+-2.17+0.4</f>
        <v>-1.77</v>
      </c>
      <c r="H15" s="23">
        <f t="shared" ref="H15:H45" si="2">+-3+0.4</f>
        <v>-2.6</v>
      </c>
      <c r="I15" s="23">
        <f t="shared" ref="I15:I45" si="3">+-3.79+0.4</f>
        <v>-3.39</v>
      </c>
      <c r="J15" s="23">
        <f t="shared" ref="J15:J45" si="4">+-4.55+0.4</f>
        <v>-4.1499999999999995</v>
      </c>
      <c r="K15" s="23">
        <f t="shared" ref="K15:K45" si="5">+-5.27+0.4</f>
        <v>-4.8699999999999992</v>
      </c>
      <c r="L15" s="30"/>
      <c r="M15" s="30"/>
    </row>
    <row r="16" spans="1:13" ht="15.75">
      <c r="A16" s="14">
        <v>41730</v>
      </c>
      <c r="B16" s="14">
        <v>41732</v>
      </c>
      <c r="C16" s="16"/>
      <c r="D16" s="17" t="s">
        <v>26</v>
      </c>
      <c r="E16" s="23">
        <v>0</v>
      </c>
      <c r="F16" s="23">
        <f t="shared" si="0"/>
        <v>-0.91</v>
      </c>
      <c r="G16" s="23">
        <f t="shared" si="1"/>
        <v>-1.77</v>
      </c>
      <c r="H16" s="23">
        <f t="shared" si="2"/>
        <v>-2.6</v>
      </c>
      <c r="I16" s="23">
        <f t="shared" si="3"/>
        <v>-3.39</v>
      </c>
      <c r="J16" s="23">
        <f t="shared" si="4"/>
        <v>-4.1499999999999995</v>
      </c>
      <c r="K16" s="23">
        <f t="shared" si="5"/>
        <v>-4.8699999999999992</v>
      </c>
      <c r="L16" s="30"/>
      <c r="M16" s="30"/>
    </row>
    <row r="17" spans="1:13" ht="15.75">
      <c r="A17" s="14">
        <v>41733</v>
      </c>
      <c r="B17" s="14">
        <v>41736</v>
      </c>
      <c r="C17" s="16"/>
      <c r="D17" s="17" t="s">
        <v>26</v>
      </c>
      <c r="E17" s="23">
        <v>0</v>
      </c>
      <c r="F17" s="23">
        <f t="shared" si="0"/>
        <v>-0.91</v>
      </c>
      <c r="G17" s="23">
        <f t="shared" si="1"/>
        <v>-1.77</v>
      </c>
      <c r="H17" s="23">
        <f t="shared" si="2"/>
        <v>-2.6</v>
      </c>
      <c r="I17" s="23">
        <f t="shared" si="3"/>
        <v>-3.39</v>
      </c>
      <c r="J17" s="23">
        <f t="shared" si="4"/>
        <v>-4.1499999999999995</v>
      </c>
      <c r="K17" s="23">
        <f t="shared" si="5"/>
        <v>-4.8699999999999992</v>
      </c>
      <c r="L17" s="30"/>
      <c r="M17" s="30"/>
    </row>
    <row r="18" spans="1:13" ht="15.75">
      <c r="A18" s="14">
        <v>41737</v>
      </c>
      <c r="B18" s="14">
        <v>41739</v>
      </c>
      <c r="C18" s="16"/>
      <c r="D18" s="17" t="s">
        <v>26</v>
      </c>
      <c r="E18" s="23">
        <v>0</v>
      </c>
      <c r="F18" s="23">
        <f t="shared" si="0"/>
        <v>-0.91</v>
      </c>
      <c r="G18" s="23">
        <f t="shared" si="1"/>
        <v>-1.77</v>
      </c>
      <c r="H18" s="23">
        <f t="shared" si="2"/>
        <v>-2.6</v>
      </c>
      <c r="I18" s="23">
        <f t="shared" si="3"/>
        <v>-3.39</v>
      </c>
      <c r="J18" s="23">
        <f t="shared" si="4"/>
        <v>-4.1499999999999995</v>
      </c>
      <c r="K18" s="23">
        <f t="shared" si="5"/>
        <v>-4.8699999999999992</v>
      </c>
      <c r="L18" s="30"/>
      <c r="M18" s="30"/>
    </row>
    <row r="19" spans="1:13" ht="15.75">
      <c r="A19" s="14">
        <v>41740</v>
      </c>
      <c r="B19" s="14">
        <v>41743</v>
      </c>
      <c r="C19" s="16"/>
      <c r="D19" s="17" t="s">
        <v>26</v>
      </c>
      <c r="E19" s="23">
        <v>0</v>
      </c>
      <c r="F19" s="23">
        <f t="shared" si="0"/>
        <v>-0.91</v>
      </c>
      <c r="G19" s="23">
        <f t="shared" si="1"/>
        <v>-1.77</v>
      </c>
      <c r="H19" s="23">
        <f t="shared" si="2"/>
        <v>-2.6</v>
      </c>
      <c r="I19" s="23">
        <f t="shared" si="3"/>
        <v>-3.39</v>
      </c>
      <c r="J19" s="23">
        <f t="shared" si="4"/>
        <v>-4.1499999999999995</v>
      </c>
      <c r="K19" s="23">
        <f t="shared" si="5"/>
        <v>-4.8699999999999992</v>
      </c>
      <c r="L19" s="30"/>
      <c r="M19" s="30"/>
    </row>
    <row r="20" spans="1:13" ht="15.75">
      <c r="A20" s="14">
        <v>41744</v>
      </c>
      <c r="B20" s="14">
        <v>41746</v>
      </c>
      <c r="C20" s="16"/>
      <c r="D20" s="17" t="s">
        <v>26</v>
      </c>
      <c r="E20" s="23">
        <v>0</v>
      </c>
      <c r="F20" s="23">
        <f t="shared" si="0"/>
        <v>-0.91</v>
      </c>
      <c r="G20" s="23">
        <f t="shared" si="1"/>
        <v>-1.77</v>
      </c>
      <c r="H20" s="23">
        <f t="shared" si="2"/>
        <v>-2.6</v>
      </c>
      <c r="I20" s="23">
        <f t="shared" si="3"/>
        <v>-3.39</v>
      </c>
      <c r="J20" s="23">
        <f t="shared" si="4"/>
        <v>-4.1499999999999995</v>
      </c>
      <c r="K20" s="23">
        <f t="shared" si="5"/>
        <v>-4.8699999999999992</v>
      </c>
      <c r="L20" s="30"/>
      <c r="M20" s="30"/>
    </row>
    <row r="21" spans="1:13" ht="15.75">
      <c r="A21" s="14">
        <v>41747</v>
      </c>
      <c r="B21" s="14">
        <v>41750</v>
      </c>
      <c r="C21" s="16"/>
      <c r="D21" s="17" t="s">
        <v>26</v>
      </c>
      <c r="E21" s="23">
        <v>0</v>
      </c>
      <c r="F21" s="23">
        <f t="shared" si="0"/>
        <v>-0.91</v>
      </c>
      <c r="G21" s="23">
        <f t="shared" si="1"/>
        <v>-1.77</v>
      </c>
      <c r="H21" s="23">
        <f t="shared" si="2"/>
        <v>-2.6</v>
      </c>
      <c r="I21" s="23">
        <f t="shared" si="3"/>
        <v>-3.39</v>
      </c>
      <c r="J21" s="23">
        <f t="shared" si="4"/>
        <v>-4.1499999999999995</v>
      </c>
      <c r="K21" s="23">
        <f t="shared" si="5"/>
        <v>-4.8699999999999992</v>
      </c>
      <c r="L21" s="30"/>
      <c r="M21" s="30"/>
    </row>
    <row r="22" spans="1:13" ht="15.75">
      <c r="A22" s="14">
        <v>41751</v>
      </c>
      <c r="B22" s="14">
        <v>41753</v>
      </c>
      <c r="C22" s="16"/>
      <c r="D22" s="17" t="s">
        <v>26</v>
      </c>
      <c r="E22" s="23">
        <v>0</v>
      </c>
      <c r="F22" s="23">
        <f t="shared" si="0"/>
        <v>-0.91</v>
      </c>
      <c r="G22" s="23">
        <f t="shared" si="1"/>
        <v>-1.77</v>
      </c>
      <c r="H22" s="23">
        <f t="shared" si="2"/>
        <v>-2.6</v>
      </c>
      <c r="I22" s="23">
        <f t="shared" si="3"/>
        <v>-3.39</v>
      </c>
      <c r="J22" s="23">
        <f t="shared" si="4"/>
        <v>-4.1499999999999995</v>
      </c>
      <c r="K22" s="23">
        <f t="shared" si="5"/>
        <v>-4.8699999999999992</v>
      </c>
      <c r="L22" s="30"/>
      <c r="M22" s="30"/>
    </row>
    <row r="23" spans="1:13" ht="15.75">
      <c r="A23" s="14">
        <v>41754</v>
      </c>
      <c r="B23" s="14">
        <v>41757</v>
      </c>
      <c r="C23" s="16"/>
      <c r="D23" s="17" t="s">
        <v>26</v>
      </c>
      <c r="E23" s="23">
        <v>0</v>
      </c>
      <c r="F23" s="23">
        <f t="shared" si="0"/>
        <v>-0.91</v>
      </c>
      <c r="G23" s="23">
        <f t="shared" si="1"/>
        <v>-1.77</v>
      </c>
      <c r="H23" s="23">
        <f t="shared" si="2"/>
        <v>-2.6</v>
      </c>
      <c r="I23" s="23">
        <f t="shared" si="3"/>
        <v>-3.39</v>
      </c>
      <c r="J23" s="23">
        <f t="shared" si="4"/>
        <v>-4.1499999999999995</v>
      </c>
      <c r="K23" s="23">
        <f t="shared" si="5"/>
        <v>-4.8699999999999992</v>
      </c>
      <c r="L23" s="30"/>
      <c r="M23" s="30"/>
    </row>
    <row r="24" spans="1:13" ht="15.75">
      <c r="A24" s="14">
        <v>41758</v>
      </c>
      <c r="B24" s="14">
        <v>41760</v>
      </c>
      <c r="C24" s="16"/>
      <c r="D24" s="17" t="s">
        <v>26</v>
      </c>
      <c r="E24" s="23">
        <v>0</v>
      </c>
      <c r="F24" s="23">
        <f t="shared" si="0"/>
        <v>-0.91</v>
      </c>
      <c r="G24" s="23">
        <f t="shared" si="1"/>
        <v>-1.77</v>
      </c>
      <c r="H24" s="23">
        <f t="shared" si="2"/>
        <v>-2.6</v>
      </c>
      <c r="I24" s="23">
        <f t="shared" si="3"/>
        <v>-3.39</v>
      </c>
      <c r="J24" s="23">
        <f t="shared" si="4"/>
        <v>-4.1499999999999995</v>
      </c>
      <c r="K24" s="23">
        <f t="shared" si="5"/>
        <v>-4.8699999999999992</v>
      </c>
      <c r="L24" s="30"/>
      <c r="M24" s="30"/>
    </row>
    <row r="25" spans="1:13" ht="15.75">
      <c r="A25" s="14">
        <v>41761</v>
      </c>
      <c r="B25" s="14">
        <v>41761</v>
      </c>
      <c r="C25" s="16"/>
      <c r="D25" s="17" t="s">
        <v>26</v>
      </c>
      <c r="E25" s="23">
        <v>0</v>
      </c>
      <c r="F25" s="23">
        <f t="shared" si="0"/>
        <v>-0.91</v>
      </c>
      <c r="G25" s="23">
        <f t="shared" si="1"/>
        <v>-1.77</v>
      </c>
      <c r="H25" s="23">
        <f t="shared" si="2"/>
        <v>-2.6</v>
      </c>
      <c r="I25" s="23">
        <f t="shared" si="3"/>
        <v>-3.39</v>
      </c>
      <c r="J25" s="23">
        <f t="shared" si="4"/>
        <v>-4.1499999999999995</v>
      </c>
      <c r="K25" s="23">
        <f t="shared" si="5"/>
        <v>-4.8699999999999992</v>
      </c>
      <c r="L25" s="30"/>
      <c r="M25" s="30"/>
    </row>
    <row r="26" spans="1:13" ht="15.75">
      <c r="A26" s="14">
        <v>41762</v>
      </c>
      <c r="B26" s="14">
        <v>41764</v>
      </c>
      <c r="C26" s="16"/>
      <c r="D26" s="17" t="s">
        <v>26</v>
      </c>
      <c r="E26" s="23">
        <v>0</v>
      </c>
      <c r="F26" s="23">
        <f t="shared" si="0"/>
        <v>-0.91</v>
      </c>
      <c r="G26" s="23">
        <f t="shared" si="1"/>
        <v>-1.77</v>
      </c>
      <c r="H26" s="23">
        <f t="shared" si="2"/>
        <v>-2.6</v>
      </c>
      <c r="I26" s="23">
        <f t="shared" si="3"/>
        <v>-3.39</v>
      </c>
      <c r="J26" s="23">
        <f t="shared" si="4"/>
        <v>-4.1499999999999995</v>
      </c>
      <c r="K26" s="23">
        <f t="shared" si="5"/>
        <v>-4.8699999999999992</v>
      </c>
      <c r="L26" s="30"/>
      <c r="M26" s="30"/>
    </row>
    <row r="27" spans="1:13" ht="15.75">
      <c r="A27" s="14">
        <v>41765</v>
      </c>
      <c r="B27" s="14">
        <v>41767</v>
      </c>
      <c r="C27" s="16"/>
      <c r="D27" s="17" t="s">
        <v>26</v>
      </c>
      <c r="E27" s="23">
        <v>0</v>
      </c>
      <c r="F27" s="23">
        <f t="shared" si="0"/>
        <v>-0.91</v>
      </c>
      <c r="G27" s="23">
        <f t="shared" si="1"/>
        <v>-1.77</v>
      </c>
      <c r="H27" s="23">
        <f t="shared" si="2"/>
        <v>-2.6</v>
      </c>
      <c r="I27" s="23">
        <f t="shared" si="3"/>
        <v>-3.39</v>
      </c>
      <c r="J27" s="23">
        <f t="shared" si="4"/>
        <v>-4.1499999999999995</v>
      </c>
      <c r="K27" s="23">
        <f t="shared" si="5"/>
        <v>-4.8699999999999992</v>
      </c>
      <c r="L27" s="30"/>
      <c r="M27" s="30"/>
    </row>
    <row r="28" spans="1:13" ht="15.75">
      <c r="A28" s="14">
        <v>41768</v>
      </c>
      <c r="B28" s="14">
        <v>41771</v>
      </c>
      <c r="C28" s="16"/>
      <c r="D28" s="17" t="s">
        <v>26</v>
      </c>
      <c r="E28" s="23">
        <v>0</v>
      </c>
      <c r="F28" s="23">
        <f t="shared" si="0"/>
        <v>-0.91</v>
      </c>
      <c r="G28" s="23">
        <f t="shared" si="1"/>
        <v>-1.77</v>
      </c>
      <c r="H28" s="23">
        <f t="shared" si="2"/>
        <v>-2.6</v>
      </c>
      <c r="I28" s="23">
        <f t="shared" si="3"/>
        <v>-3.39</v>
      </c>
      <c r="J28" s="23">
        <f t="shared" si="4"/>
        <v>-4.1499999999999995</v>
      </c>
      <c r="K28" s="23">
        <f t="shared" si="5"/>
        <v>-4.8699999999999992</v>
      </c>
      <c r="L28" s="30"/>
      <c r="M28" s="30"/>
    </row>
    <row r="29" spans="1:13" ht="15.75">
      <c r="A29" s="14">
        <v>41772</v>
      </c>
      <c r="B29" s="14">
        <v>41774</v>
      </c>
      <c r="C29" s="16"/>
      <c r="D29" s="17" t="s">
        <v>26</v>
      </c>
      <c r="E29" s="23">
        <v>0</v>
      </c>
      <c r="F29" s="23">
        <f t="shared" si="0"/>
        <v>-0.91</v>
      </c>
      <c r="G29" s="23">
        <f t="shared" si="1"/>
        <v>-1.77</v>
      </c>
      <c r="H29" s="23">
        <f t="shared" si="2"/>
        <v>-2.6</v>
      </c>
      <c r="I29" s="23">
        <f t="shared" si="3"/>
        <v>-3.39</v>
      </c>
      <c r="J29" s="23">
        <f t="shared" si="4"/>
        <v>-4.1499999999999995</v>
      </c>
      <c r="K29" s="23">
        <f t="shared" si="5"/>
        <v>-4.8699999999999992</v>
      </c>
      <c r="L29" s="30"/>
      <c r="M29" s="30"/>
    </row>
    <row r="30" spans="1:13" ht="15.75">
      <c r="A30" s="14">
        <v>41775</v>
      </c>
      <c r="B30" s="14">
        <v>41778</v>
      </c>
      <c r="C30" s="16"/>
      <c r="D30" s="17" t="s">
        <v>26</v>
      </c>
      <c r="E30" s="23">
        <v>0</v>
      </c>
      <c r="F30" s="23">
        <f t="shared" si="0"/>
        <v>-0.91</v>
      </c>
      <c r="G30" s="23">
        <f t="shared" si="1"/>
        <v>-1.77</v>
      </c>
      <c r="H30" s="23">
        <f t="shared" si="2"/>
        <v>-2.6</v>
      </c>
      <c r="I30" s="23">
        <f t="shared" si="3"/>
        <v>-3.39</v>
      </c>
      <c r="J30" s="23">
        <f t="shared" si="4"/>
        <v>-4.1499999999999995</v>
      </c>
      <c r="K30" s="23">
        <f t="shared" si="5"/>
        <v>-4.8699999999999992</v>
      </c>
      <c r="L30" s="30"/>
      <c r="M30" s="30"/>
    </row>
    <row r="31" spans="1:13" ht="15.75">
      <c r="A31" s="14">
        <v>41779</v>
      </c>
      <c r="B31" s="14">
        <v>41781</v>
      </c>
      <c r="C31" s="16"/>
      <c r="D31" s="17" t="s">
        <v>26</v>
      </c>
      <c r="E31" s="23">
        <v>0</v>
      </c>
      <c r="F31" s="23">
        <f t="shared" si="0"/>
        <v>-0.91</v>
      </c>
      <c r="G31" s="23">
        <f t="shared" si="1"/>
        <v>-1.77</v>
      </c>
      <c r="H31" s="23">
        <f t="shared" si="2"/>
        <v>-2.6</v>
      </c>
      <c r="I31" s="23">
        <f t="shared" si="3"/>
        <v>-3.39</v>
      </c>
      <c r="J31" s="23">
        <f t="shared" si="4"/>
        <v>-4.1499999999999995</v>
      </c>
      <c r="K31" s="23">
        <f t="shared" si="5"/>
        <v>-4.8699999999999992</v>
      </c>
      <c r="L31" s="30"/>
      <c r="M31" s="30"/>
    </row>
    <row r="32" spans="1:13" ht="15.75">
      <c r="A32" s="14">
        <v>41782</v>
      </c>
      <c r="B32" s="14">
        <v>41785</v>
      </c>
      <c r="C32" s="16"/>
      <c r="D32" s="17" t="s">
        <v>26</v>
      </c>
      <c r="E32" s="23">
        <v>0</v>
      </c>
      <c r="F32" s="23">
        <f t="shared" si="0"/>
        <v>-0.91</v>
      </c>
      <c r="G32" s="23">
        <f t="shared" si="1"/>
        <v>-1.77</v>
      </c>
      <c r="H32" s="23">
        <f t="shared" si="2"/>
        <v>-2.6</v>
      </c>
      <c r="I32" s="23">
        <f t="shared" si="3"/>
        <v>-3.39</v>
      </c>
      <c r="J32" s="23">
        <f t="shared" si="4"/>
        <v>-4.1499999999999995</v>
      </c>
      <c r="K32" s="23">
        <f t="shared" si="5"/>
        <v>-4.8699999999999992</v>
      </c>
      <c r="L32" s="30"/>
      <c r="M32" s="30"/>
    </row>
    <row r="33" spans="1:13" ht="15.75">
      <c r="A33" s="14">
        <v>41786</v>
      </c>
      <c r="B33" s="14">
        <v>41788</v>
      </c>
      <c r="C33" s="16"/>
      <c r="D33" s="17" t="s">
        <v>26</v>
      </c>
      <c r="E33" s="23">
        <v>0</v>
      </c>
      <c r="F33" s="23">
        <f t="shared" si="0"/>
        <v>-0.91</v>
      </c>
      <c r="G33" s="23">
        <f t="shared" si="1"/>
        <v>-1.77</v>
      </c>
      <c r="H33" s="23">
        <f t="shared" si="2"/>
        <v>-2.6</v>
      </c>
      <c r="I33" s="23">
        <f t="shared" si="3"/>
        <v>-3.39</v>
      </c>
      <c r="J33" s="23">
        <f t="shared" si="4"/>
        <v>-4.1499999999999995</v>
      </c>
      <c r="K33" s="23">
        <f t="shared" si="5"/>
        <v>-4.8699999999999992</v>
      </c>
      <c r="L33" s="30"/>
      <c r="M33" s="30"/>
    </row>
    <row r="34" spans="1:13" ht="15.75">
      <c r="A34" s="14">
        <v>41789</v>
      </c>
      <c r="B34" s="14">
        <v>41790</v>
      </c>
      <c r="C34" s="16"/>
      <c r="D34" s="17" t="s">
        <v>26</v>
      </c>
      <c r="E34" s="23">
        <v>0</v>
      </c>
      <c r="F34" s="23">
        <f t="shared" si="0"/>
        <v>-0.91</v>
      </c>
      <c r="G34" s="23">
        <f t="shared" si="1"/>
        <v>-1.77</v>
      </c>
      <c r="H34" s="23">
        <f t="shared" si="2"/>
        <v>-2.6</v>
      </c>
      <c r="I34" s="23">
        <f t="shared" si="3"/>
        <v>-3.39</v>
      </c>
      <c r="J34" s="23">
        <f t="shared" si="4"/>
        <v>-4.1499999999999995</v>
      </c>
      <c r="K34" s="23">
        <f t="shared" si="5"/>
        <v>-4.8699999999999992</v>
      </c>
      <c r="L34" s="30"/>
      <c r="M34" s="30"/>
    </row>
    <row r="35" spans="1:13" ht="15.75">
      <c r="A35" s="14">
        <v>41791</v>
      </c>
      <c r="B35" s="14">
        <v>41793</v>
      </c>
      <c r="C35" s="16"/>
      <c r="D35" s="17" t="s">
        <v>26</v>
      </c>
      <c r="E35" s="23">
        <v>0</v>
      </c>
      <c r="F35" s="23">
        <f t="shared" si="0"/>
        <v>-0.91</v>
      </c>
      <c r="G35" s="23">
        <f t="shared" si="1"/>
        <v>-1.77</v>
      </c>
      <c r="H35" s="23">
        <f t="shared" si="2"/>
        <v>-2.6</v>
      </c>
      <c r="I35" s="23">
        <f t="shared" si="3"/>
        <v>-3.39</v>
      </c>
      <c r="J35" s="23">
        <f t="shared" si="4"/>
        <v>-4.1499999999999995</v>
      </c>
      <c r="K35" s="23">
        <f t="shared" si="5"/>
        <v>-4.8699999999999992</v>
      </c>
      <c r="L35" s="30"/>
      <c r="M35" s="30"/>
    </row>
    <row r="36" spans="1:13" ht="15.75">
      <c r="A36" s="14">
        <v>41794</v>
      </c>
      <c r="B36" s="14">
        <v>41795</v>
      </c>
      <c r="C36" s="16"/>
      <c r="D36" s="17" t="s">
        <v>26</v>
      </c>
      <c r="E36" s="23">
        <v>0</v>
      </c>
      <c r="F36" s="23">
        <f t="shared" si="0"/>
        <v>-0.91</v>
      </c>
      <c r="G36" s="23">
        <f t="shared" si="1"/>
        <v>-1.77</v>
      </c>
      <c r="H36" s="23">
        <f t="shared" si="2"/>
        <v>-2.6</v>
      </c>
      <c r="I36" s="23">
        <f t="shared" si="3"/>
        <v>-3.39</v>
      </c>
      <c r="J36" s="23">
        <f t="shared" si="4"/>
        <v>-4.1499999999999995</v>
      </c>
      <c r="K36" s="23">
        <f t="shared" si="5"/>
        <v>-4.8699999999999992</v>
      </c>
      <c r="L36" s="30"/>
      <c r="M36" s="30"/>
    </row>
    <row r="37" spans="1:13" ht="15.75">
      <c r="A37" s="14">
        <v>41796</v>
      </c>
      <c r="B37" s="14">
        <v>41799</v>
      </c>
      <c r="C37" s="16"/>
      <c r="D37" s="17" t="s">
        <v>26</v>
      </c>
      <c r="E37" s="23">
        <v>0</v>
      </c>
      <c r="F37" s="23">
        <f t="shared" si="0"/>
        <v>-0.91</v>
      </c>
      <c r="G37" s="23">
        <f t="shared" si="1"/>
        <v>-1.77</v>
      </c>
      <c r="H37" s="23">
        <f t="shared" si="2"/>
        <v>-2.6</v>
      </c>
      <c r="I37" s="23">
        <f t="shared" si="3"/>
        <v>-3.39</v>
      </c>
      <c r="J37" s="23">
        <f t="shared" si="4"/>
        <v>-4.1499999999999995</v>
      </c>
      <c r="K37" s="23">
        <f t="shared" si="5"/>
        <v>-4.8699999999999992</v>
      </c>
      <c r="L37" s="30"/>
      <c r="M37" s="30"/>
    </row>
    <row r="38" spans="1:13" ht="15.75">
      <c r="A38" s="14">
        <v>41800</v>
      </c>
      <c r="B38" s="14">
        <v>41820</v>
      </c>
      <c r="C38" s="16"/>
      <c r="D38" s="17" t="s">
        <v>26</v>
      </c>
      <c r="E38" s="23">
        <v>0</v>
      </c>
      <c r="F38" s="23">
        <f t="shared" si="0"/>
        <v>-0.91</v>
      </c>
      <c r="G38" s="23">
        <f t="shared" si="1"/>
        <v>-1.77</v>
      </c>
      <c r="H38" s="23">
        <f t="shared" si="2"/>
        <v>-2.6</v>
      </c>
      <c r="I38" s="23">
        <f t="shared" si="3"/>
        <v>-3.39</v>
      </c>
      <c r="J38" s="23">
        <f t="shared" si="4"/>
        <v>-4.1499999999999995</v>
      </c>
      <c r="K38" s="23">
        <f t="shared" si="5"/>
        <v>-4.8699999999999992</v>
      </c>
      <c r="L38" s="30"/>
      <c r="M38" s="30"/>
    </row>
    <row r="39" spans="1:13" ht="15.75">
      <c r="A39" s="14">
        <v>41821</v>
      </c>
      <c r="B39" s="14">
        <v>41851</v>
      </c>
      <c r="C39" s="16"/>
      <c r="D39" s="17" t="s">
        <v>26</v>
      </c>
      <c r="E39" s="23">
        <v>0</v>
      </c>
      <c r="F39" s="23">
        <f t="shared" si="0"/>
        <v>-0.91</v>
      </c>
      <c r="G39" s="23">
        <f t="shared" si="1"/>
        <v>-1.77</v>
      </c>
      <c r="H39" s="23">
        <f t="shared" si="2"/>
        <v>-2.6</v>
      </c>
      <c r="I39" s="23">
        <f t="shared" si="3"/>
        <v>-3.39</v>
      </c>
      <c r="J39" s="23">
        <f t="shared" si="4"/>
        <v>-4.1499999999999995</v>
      </c>
      <c r="K39" s="23">
        <f t="shared" si="5"/>
        <v>-4.8699999999999992</v>
      </c>
      <c r="L39" s="30"/>
      <c r="M39" s="30"/>
    </row>
    <row r="40" spans="1:13" ht="15.75">
      <c r="A40" s="14">
        <v>41852</v>
      </c>
      <c r="B40" s="14">
        <v>41882</v>
      </c>
      <c r="C40" s="16"/>
      <c r="D40" s="17" t="s">
        <v>26</v>
      </c>
      <c r="E40" s="23">
        <v>0</v>
      </c>
      <c r="F40" s="23">
        <f t="shared" si="0"/>
        <v>-0.91</v>
      </c>
      <c r="G40" s="23">
        <f t="shared" si="1"/>
        <v>-1.77</v>
      </c>
      <c r="H40" s="23">
        <f t="shared" si="2"/>
        <v>-2.6</v>
      </c>
      <c r="I40" s="23">
        <f t="shared" si="3"/>
        <v>-3.39</v>
      </c>
      <c r="J40" s="23">
        <f t="shared" si="4"/>
        <v>-4.1499999999999995</v>
      </c>
      <c r="K40" s="23">
        <f t="shared" si="5"/>
        <v>-4.8699999999999992</v>
      </c>
      <c r="L40" s="30"/>
      <c r="M40" s="30"/>
    </row>
    <row r="41" spans="1:13" ht="15.75">
      <c r="A41" s="14">
        <v>41883</v>
      </c>
      <c r="B41" s="14">
        <v>41912</v>
      </c>
      <c r="C41" s="16"/>
      <c r="D41" s="17" t="s">
        <v>26</v>
      </c>
      <c r="E41" s="23">
        <v>0</v>
      </c>
      <c r="F41" s="23">
        <f t="shared" si="0"/>
        <v>-0.91</v>
      </c>
      <c r="G41" s="23">
        <f t="shared" si="1"/>
        <v>-1.77</v>
      </c>
      <c r="H41" s="23">
        <f t="shared" si="2"/>
        <v>-2.6</v>
      </c>
      <c r="I41" s="23">
        <f t="shared" si="3"/>
        <v>-3.39</v>
      </c>
      <c r="J41" s="23">
        <f t="shared" si="4"/>
        <v>-4.1499999999999995</v>
      </c>
      <c r="K41" s="23">
        <f t="shared" si="5"/>
        <v>-4.8699999999999992</v>
      </c>
      <c r="L41" s="30"/>
      <c r="M41" s="30"/>
    </row>
    <row r="42" spans="1:13" ht="15.75">
      <c r="A42" s="14">
        <v>41913</v>
      </c>
      <c r="B42" s="14">
        <v>41943</v>
      </c>
      <c r="C42" s="16"/>
      <c r="D42" s="17" t="s">
        <v>26</v>
      </c>
      <c r="E42" s="23">
        <v>0</v>
      </c>
      <c r="F42" s="23">
        <f t="shared" si="0"/>
        <v>-0.91</v>
      </c>
      <c r="G42" s="23">
        <f t="shared" si="1"/>
        <v>-1.77</v>
      </c>
      <c r="H42" s="23">
        <f t="shared" si="2"/>
        <v>-2.6</v>
      </c>
      <c r="I42" s="23">
        <f t="shared" si="3"/>
        <v>-3.39</v>
      </c>
      <c r="J42" s="23">
        <f t="shared" si="4"/>
        <v>-4.1499999999999995</v>
      </c>
      <c r="K42" s="23">
        <f t="shared" si="5"/>
        <v>-4.8699999999999992</v>
      </c>
      <c r="L42" s="30"/>
      <c r="M42" s="30"/>
    </row>
    <row r="43" spans="1:13" ht="15.75">
      <c r="A43" s="14">
        <v>41944</v>
      </c>
      <c r="B43" s="14">
        <v>41973</v>
      </c>
      <c r="C43" s="16"/>
      <c r="D43" s="17" t="s">
        <v>26</v>
      </c>
      <c r="E43" s="23">
        <v>0</v>
      </c>
      <c r="F43" s="23">
        <f t="shared" si="0"/>
        <v>-0.91</v>
      </c>
      <c r="G43" s="23">
        <f t="shared" si="1"/>
        <v>-1.77</v>
      </c>
      <c r="H43" s="23">
        <f t="shared" si="2"/>
        <v>-2.6</v>
      </c>
      <c r="I43" s="23">
        <f t="shared" si="3"/>
        <v>-3.39</v>
      </c>
      <c r="J43" s="23">
        <f t="shared" si="4"/>
        <v>-4.1499999999999995</v>
      </c>
      <c r="K43" s="23">
        <f t="shared" si="5"/>
        <v>-4.8699999999999992</v>
      </c>
      <c r="L43" s="30"/>
      <c r="M43" s="30"/>
    </row>
    <row r="44" spans="1:13" ht="15.75">
      <c r="A44" s="14">
        <v>41974</v>
      </c>
      <c r="B44" s="14">
        <v>42004</v>
      </c>
      <c r="C44" s="16"/>
      <c r="D44" s="17" t="s">
        <v>26</v>
      </c>
      <c r="E44" s="23">
        <v>0</v>
      </c>
      <c r="F44" s="23">
        <f t="shared" si="0"/>
        <v>-0.91</v>
      </c>
      <c r="G44" s="23">
        <f t="shared" si="1"/>
        <v>-1.77</v>
      </c>
      <c r="H44" s="23">
        <f t="shared" si="2"/>
        <v>-2.6</v>
      </c>
      <c r="I44" s="23">
        <f t="shared" si="3"/>
        <v>-3.39</v>
      </c>
      <c r="J44" s="23">
        <f t="shared" si="4"/>
        <v>-4.1499999999999995</v>
      </c>
      <c r="K44" s="23">
        <f t="shared" si="5"/>
        <v>-4.8699999999999992</v>
      </c>
      <c r="L44" s="30"/>
      <c r="M44" s="30"/>
    </row>
    <row r="45" spans="1:13" ht="15.75">
      <c r="A45" s="14">
        <v>42005</v>
      </c>
      <c r="B45" s="14">
        <v>42035</v>
      </c>
      <c r="C45" s="16"/>
      <c r="D45" s="17" t="s">
        <v>26</v>
      </c>
      <c r="E45" s="23">
        <v>0</v>
      </c>
      <c r="F45" s="23">
        <f t="shared" si="0"/>
        <v>-0.91</v>
      </c>
      <c r="G45" s="23">
        <f t="shared" si="1"/>
        <v>-1.77</v>
      </c>
      <c r="H45" s="23">
        <f t="shared" si="2"/>
        <v>-2.6</v>
      </c>
      <c r="I45" s="23">
        <f t="shared" si="3"/>
        <v>-3.39</v>
      </c>
      <c r="J45" s="23">
        <f t="shared" si="4"/>
        <v>-4.1499999999999995</v>
      </c>
      <c r="K45" s="23">
        <f t="shared" si="5"/>
        <v>-4.8699999999999992</v>
      </c>
      <c r="L45" s="30"/>
      <c r="M45" s="30"/>
    </row>
    <row r="46" spans="1:13" ht="15.75">
      <c r="A46" s="14">
        <v>42036</v>
      </c>
      <c r="B46" s="14">
        <v>42063</v>
      </c>
      <c r="C46" s="16"/>
      <c r="D46" s="17" t="s">
        <v>26</v>
      </c>
      <c r="E46" s="23">
        <v>0</v>
      </c>
      <c r="F46" s="23">
        <v>0</v>
      </c>
      <c r="G46" s="23">
        <v>0</v>
      </c>
      <c r="H46" s="23">
        <v>0</v>
      </c>
      <c r="I46" s="23">
        <v>-2.62</v>
      </c>
      <c r="J46" s="23">
        <v>-2.62</v>
      </c>
      <c r="K46" s="23">
        <v>-5</v>
      </c>
      <c r="L46" s="23">
        <v>-5</v>
      </c>
      <c r="M46" s="23">
        <v>-6.12</v>
      </c>
    </row>
    <row r="47" spans="1:13">
      <c r="A47" t="s">
        <v>27</v>
      </c>
    </row>
    <row r="48" spans="1:13">
      <c r="F48" s="24"/>
      <c r="G48" s="24"/>
      <c r="H48" s="24"/>
      <c r="I48" s="24"/>
      <c r="J48" s="24"/>
      <c r="K48" s="24"/>
    </row>
    <row r="50" spans="6:11">
      <c r="F50" s="25"/>
      <c r="G50" s="25"/>
      <c r="H50" s="25"/>
      <c r="I50" s="25"/>
      <c r="J50" s="25"/>
      <c r="K50" s="25"/>
    </row>
    <row r="51" spans="6:11">
      <c r="F51" s="26"/>
      <c r="G51" s="26"/>
      <c r="H51" s="26"/>
      <c r="I51" s="26"/>
      <c r="J51" s="26"/>
      <c r="K51" s="26"/>
    </row>
    <row r="52" spans="6:11">
      <c r="F52" s="25"/>
      <c r="G52" s="25"/>
      <c r="H52" s="25"/>
      <c r="I52" s="25"/>
      <c r="J52" s="25"/>
      <c r="K52" s="25"/>
    </row>
  </sheetData>
  <mergeCells count="2">
    <mergeCell ref="A14:B14"/>
    <mergeCell ref="A9:K9"/>
  </mergeCells>
  <conditionalFormatting sqref="D15:D46">
    <cfRule type="cellIs" dxfId="7" priority="1" stopIfTrue="1" operator="equal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5" tint="0.59999389629810485"/>
  </sheetPr>
  <dimension ref="A9:I22"/>
  <sheetViews>
    <sheetView showGridLines="0" topLeftCell="A4" zoomScale="78" zoomScaleNormal="78" workbookViewId="0">
      <pane xSplit="3" ySplit="11" topLeftCell="D15" activePane="bottomRight" state="frozen"/>
      <selection activeCell="A4" sqref="A4"/>
      <selection pane="topRight" activeCell="D4" sqref="D4"/>
      <selection pane="bottomLeft" activeCell="A15" sqref="A15"/>
      <selection pane="bottomRight" activeCell="G29" sqref="G29"/>
    </sheetView>
  </sheetViews>
  <sheetFormatPr baseColWidth="10" defaultColWidth="11.5703125" defaultRowHeight="15"/>
  <cols>
    <col min="1" max="1" width="14.7109375" customWidth="1"/>
    <col min="2" max="2" width="13.28515625" bestFit="1" customWidth="1"/>
    <col min="3" max="3" width="2" customWidth="1"/>
    <col min="4" max="4" width="31.7109375" customWidth="1"/>
    <col min="5" max="9" width="17.28515625" customWidth="1"/>
  </cols>
  <sheetData>
    <row r="9" spans="1:9" ht="42" customHeight="1">
      <c r="A9" s="204" t="s">
        <v>25</v>
      </c>
      <c r="B9" s="204"/>
      <c r="C9" s="204"/>
      <c r="D9" s="204"/>
      <c r="E9" s="204"/>
      <c r="F9" s="204"/>
      <c r="G9" s="204"/>
      <c r="H9" s="204"/>
      <c r="I9" s="204"/>
    </row>
    <row r="13" spans="1:9" ht="33.75" customHeight="1"/>
    <row r="14" spans="1:9" ht="31.5">
      <c r="A14" s="209" t="s">
        <v>8</v>
      </c>
      <c r="B14" s="209"/>
      <c r="C14" s="15"/>
      <c r="D14" s="22" t="s">
        <v>28</v>
      </c>
      <c r="E14" s="22" t="s">
        <v>57</v>
      </c>
      <c r="F14" s="22" t="s">
        <v>58</v>
      </c>
      <c r="G14" s="22" t="s">
        <v>59</v>
      </c>
      <c r="H14" s="22" t="s">
        <v>60</v>
      </c>
      <c r="I14" s="22" t="s">
        <v>61</v>
      </c>
    </row>
    <row r="15" spans="1:9" ht="15.75">
      <c r="A15" s="29"/>
      <c r="B15" s="29"/>
      <c r="C15" s="15"/>
      <c r="D15" s="22"/>
      <c r="E15" s="22">
        <v>8.5</v>
      </c>
      <c r="F15" s="22">
        <v>9.8000000000000007</v>
      </c>
      <c r="G15" s="22">
        <v>11</v>
      </c>
      <c r="H15" s="22">
        <v>12</v>
      </c>
      <c r="I15" s="22">
        <v>13</v>
      </c>
    </row>
    <row r="16" spans="1:9" ht="15.75">
      <c r="A16" s="14">
        <v>42110</v>
      </c>
      <c r="B16" s="14">
        <v>42185</v>
      </c>
      <c r="C16" s="16"/>
      <c r="D16" s="17" t="s">
        <v>26</v>
      </c>
      <c r="E16" s="23">
        <f>13-E15</f>
        <v>4.5</v>
      </c>
      <c r="F16" s="23">
        <f>13-F15</f>
        <v>3.1999999999999993</v>
      </c>
      <c r="G16" s="23">
        <f>13-G15</f>
        <v>2</v>
      </c>
      <c r="H16" s="23">
        <f>13-H15</f>
        <v>1</v>
      </c>
      <c r="I16" s="23">
        <f>13-I15</f>
        <v>0</v>
      </c>
    </row>
    <row r="17" spans="1:9">
      <c r="A17" t="s">
        <v>62</v>
      </c>
    </row>
    <row r="18" spans="1:9">
      <c r="F18" s="24"/>
      <c r="G18" s="24"/>
      <c r="H18" s="24"/>
      <c r="I18" s="24"/>
    </row>
    <row r="20" spans="1:9">
      <c r="F20" s="25"/>
      <c r="G20" s="25"/>
      <c r="H20" s="25"/>
      <c r="I20" s="25"/>
    </row>
    <row r="21" spans="1:9">
      <c r="F21" s="26"/>
      <c r="G21" s="26"/>
      <c r="H21" s="26"/>
      <c r="I21" s="26"/>
    </row>
    <row r="22" spans="1:9">
      <c r="F22" s="25"/>
      <c r="G22" s="25"/>
      <c r="H22" s="25"/>
      <c r="I22" s="25"/>
    </row>
  </sheetData>
  <mergeCells count="2">
    <mergeCell ref="A9:I9"/>
    <mergeCell ref="A14:B14"/>
  </mergeCells>
  <conditionalFormatting sqref="D16">
    <cfRule type="cellIs" dxfId="6" priority="32" stopIfTrue="1" operator="equal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5" tint="0.59999389629810485"/>
  </sheetPr>
  <dimension ref="A9:I18"/>
  <sheetViews>
    <sheetView showGridLines="0" zoomScale="78" zoomScaleNormal="78" workbookViewId="0">
      <selection activeCell="F20" sqref="A1:F20"/>
    </sheetView>
  </sheetViews>
  <sheetFormatPr baseColWidth="10" defaultColWidth="11.5703125" defaultRowHeight="15"/>
  <cols>
    <col min="1" max="1" width="14.7109375" customWidth="1"/>
    <col min="2" max="2" width="21" customWidth="1"/>
    <col min="3" max="3" width="15" customWidth="1"/>
    <col min="4" max="4" width="37.28515625" customWidth="1"/>
    <col min="5" max="6" width="10.7109375" customWidth="1"/>
    <col min="7" max="7" width="26.7109375" customWidth="1"/>
    <col min="8" max="8" width="17.28515625" customWidth="1"/>
  </cols>
  <sheetData>
    <row r="9" spans="1:9" ht="42" customHeight="1">
      <c r="A9" s="204" t="s">
        <v>25</v>
      </c>
      <c r="B9" s="204"/>
      <c r="C9" s="204"/>
      <c r="D9" s="204"/>
      <c r="E9" s="204"/>
      <c r="F9" s="204"/>
      <c r="G9" s="37"/>
      <c r="H9" s="37"/>
    </row>
    <row r="11" spans="1:9" ht="33.75" customHeight="1"/>
    <row r="12" spans="1:9" ht="22.9" customHeight="1">
      <c r="B12" s="216" t="s">
        <v>67</v>
      </c>
      <c r="C12" s="217"/>
      <c r="D12" s="39" t="s">
        <v>63</v>
      </c>
      <c r="E12" s="220"/>
      <c r="F12" s="220"/>
    </row>
    <row r="13" spans="1:9" ht="15" customHeight="1">
      <c r="B13" s="218"/>
      <c r="C13" s="219"/>
      <c r="D13" s="40" t="s">
        <v>71</v>
      </c>
      <c r="E13" s="220"/>
      <c r="F13" s="220"/>
    </row>
    <row r="14" spans="1:9" ht="18.75">
      <c r="B14" s="214" t="s">
        <v>66</v>
      </c>
      <c r="C14" s="215"/>
      <c r="D14" s="38" t="s">
        <v>97</v>
      </c>
      <c r="E14" s="213"/>
      <c r="F14" s="213"/>
      <c r="H14" s="24"/>
      <c r="I14" s="25"/>
    </row>
    <row r="15" spans="1:9" ht="18.75">
      <c r="B15" s="214" t="s">
        <v>64</v>
      </c>
      <c r="C15" s="215"/>
      <c r="D15" s="38" t="s">
        <v>95</v>
      </c>
      <c r="E15" s="213"/>
      <c r="F15" s="213"/>
      <c r="H15" s="24"/>
      <c r="I15" s="25"/>
    </row>
    <row r="16" spans="1:9" ht="18.75">
      <c r="B16" s="214" t="s">
        <v>65</v>
      </c>
      <c r="C16" s="215"/>
      <c r="D16" s="38" t="s">
        <v>96</v>
      </c>
      <c r="E16" s="213"/>
      <c r="F16" s="213"/>
      <c r="H16" s="25"/>
      <c r="I16" s="25"/>
    </row>
    <row r="17" spans="2:9" ht="18.75">
      <c r="B17" s="214" t="s">
        <v>98</v>
      </c>
      <c r="C17" s="215"/>
      <c r="D17" s="38" t="s">
        <v>94</v>
      </c>
      <c r="E17" s="213"/>
      <c r="F17" s="213"/>
      <c r="H17" s="25"/>
      <c r="I17" s="25"/>
    </row>
    <row r="18" spans="2:9">
      <c r="E18" s="25"/>
      <c r="F18" s="25"/>
      <c r="G18" s="25"/>
      <c r="H18" s="25"/>
    </row>
  </sheetData>
  <sheetProtection password="C712" sheet="1"/>
  <mergeCells count="11">
    <mergeCell ref="A9:F9"/>
    <mergeCell ref="B12:C13"/>
    <mergeCell ref="E12:F13"/>
    <mergeCell ref="E14:F14"/>
    <mergeCell ref="E15:F15"/>
    <mergeCell ref="E16:F16"/>
    <mergeCell ref="E17:F17"/>
    <mergeCell ref="B14:C14"/>
    <mergeCell ref="B15:C15"/>
    <mergeCell ref="B16:C16"/>
    <mergeCell ref="B17:C1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M97"/>
  <sheetViews>
    <sheetView showGridLines="0" zoomScale="85" zoomScaleNormal="85" workbookViewId="0">
      <pane ySplit="15" topLeftCell="A77" activePane="bottomLeft" state="frozen"/>
      <selection activeCell="B1" activeCellId="1" sqref="A1:A65536 B1:B65536"/>
      <selection pane="bottomLeft" activeCell="I85" sqref="I85"/>
    </sheetView>
  </sheetViews>
  <sheetFormatPr baseColWidth="10" defaultColWidth="11.28515625" defaultRowHeight="14.25"/>
  <cols>
    <col min="1" max="2" width="13.7109375" style="54" customWidth="1"/>
    <col min="3" max="3" width="13.28515625" style="54" hidden="1" customWidth="1"/>
    <col min="4" max="4" width="29.28515625" style="54" customWidth="1"/>
    <col min="5" max="7" width="18.28515625" style="54" customWidth="1"/>
    <col min="8" max="8" width="1.28515625" style="54" customWidth="1"/>
    <col min="9" max="9" width="13.7109375" style="54" customWidth="1"/>
    <col min="10" max="16384" width="11.28515625" style="54"/>
  </cols>
  <sheetData>
    <row r="1" spans="1:9">
      <c r="A1" s="53"/>
      <c r="B1" s="53"/>
      <c r="C1" s="53"/>
      <c r="D1" s="53"/>
      <c r="E1" s="53"/>
      <c r="F1" s="53"/>
      <c r="G1" s="53"/>
      <c r="H1" s="53"/>
      <c r="I1" s="53"/>
    </row>
    <row r="2" spans="1:9" ht="18">
      <c r="A2" s="6"/>
      <c r="B2" s="6"/>
      <c r="C2" s="6"/>
      <c r="D2" s="6"/>
      <c r="E2" s="53"/>
      <c r="F2" s="53"/>
      <c r="G2" s="53"/>
      <c r="H2" s="53"/>
      <c r="I2" s="53"/>
    </row>
    <row r="3" spans="1:9" ht="18">
      <c r="A3" s="6"/>
      <c r="B3" s="6"/>
      <c r="C3" s="6"/>
      <c r="D3" s="6"/>
      <c r="E3" s="2"/>
      <c r="F3" s="2"/>
      <c r="G3" s="3"/>
      <c r="H3" s="53"/>
      <c r="I3" s="53"/>
    </row>
    <row r="4" spans="1:9" ht="18" hidden="1">
      <c r="A4" s="4" t="s">
        <v>0</v>
      </c>
      <c r="B4" s="4"/>
      <c r="C4" s="4"/>
      <c r="D4" s="4"/>
      <c r="E4" s="2"/>
      <c r="F4" s="2"/>
      <c r="G4" s="3"/>
      <c r="H4" s="53"/>
      <c r="I4" s="53"/>
    </row>
    <row r="5" spans="1:9" ht="18" hidden="1">
      <c r="A5" s="4"/>
      <c r="B5" s="4"/>
      <c r="C5" s="4"/>
      <c r="D5" s="4"/>
      <c r="E5" s="2"/>
      <c r="F5" s="2"/>
      <c r="G5" s="3"/>
      <c r="H5" s="53"/>
      <c r="I5" s="53"/>
    </row>
    <row r="6" spans="1:9" ht="57.2" customHeight="1">
      <c r="A6" s="204" t="s">
        <v>12</v>
      </c>
      <c r="B6" s="205"/>
      <c r="C6" s="205"/>
      <c r="D6" s="205"/>
      <c r="E6" s="205"/>
      <c r="F6" s="205"/>
      <c r="G6" s="205"/>
      <c r="H6" s="205"/>
      <c r="I6" s="205"/>
    </row>
    <row r="7" spans="1:9" hidden="1">
      <c r="A7" s="9"/>
      <c r="B7" s="9"/>
      <c r="C7" s="9"/>
      <c r="D7" s="9"/>
      <c r="E7" s="55"/>
      <c r="F7" s="53"/>
      <c r="G7" s="53"/>
      <c r="H7" s="53"/>
      <c r="I7" s="53"/>
    </row>
    <row r="8" spans="1:9" ht="67.5" hidden="1">
      <c r="A8" s="194" t="s">
        <v>8</v>
      </c>
      <c r="B8" s="194"/>
      <c r="C8" s="27"/>
      <c r="D8" s="27"/>
      <c r="E8" s="10" t="s">
        <v>200</v>
      </c>
      <c r="F8" s="10" t="s">
        <v>2</v>
      </c>
      <c r="G8" s="10" t="s">
        <v>3</v>
      </c>
      <c r="H8" s="56"/>
      <c r="I8" s="11" t="s">
        <v>10</v>
      </c>
    </row>
    <row r="9" spans="1:9" hidden="1">
      <c r="A9" s="194"/>
      <c r="B9" s="194"/>
      <c r="C9" s="27"/>
      <c r="D9" s="27"/>
      <c r="E9" s="10" t="s">
        <v>4</v>
      </c>
      <c r="F9" s="10" t="s">
        <v>4</v>
      </c>
      <c r="G9" s="10" t="s">
        <v>4</v>
      </c>
      <c r="H9" s="56"/>
      <c r="I9" s="10" t="s">
        <v>9</v>
      </c>
    </row>
    <row r="10" spans="1:9" hidden="1">
      <c r="A10" s="57">
        <v>41671</v>
      </c>
      <c r="B10" s="57">
        <v>41308</v>
      </c>
      <c r="C10" s="57"/>
      <c r="D10" s="57"/>
      <c r="E10" s="58">
        <v>79.84</v>
      </c>
      <c r="F10" s="59">
        <f>+E10*16%</f>
        <v>12.7744</v>
      </c>
      <c r="G10" s="59">
        <f>+D10+E10</f>
        <v>79.84</v>
      </c>
      <c r="H10" s="53"/>
      <c r="I10" s="59">
        <v>83.65</v>
      </c>
    </row>
    <row r="11" spans="1:9" hidden="1">
      <c r="A11" s="57">
        <v>41674</v>
      </c>
      <c r="B11" s="57">
        <v>41311</v>
      </c>
      <c r="C11" s="57"/>
      <c r="D11" s="57"/>
      <c r="E11" s="58">
        <v>79.84</v>
      </c>
      <c r="F11" s="59">
        <f>+E11*16%</f>
        <v>12.7744</v>
      </c>
      <c r="G11" s="59">
        <f>+D11+E11</f>
        <v>79.84</v>
      </c>
      <c r="H11" s="53"/>
      <c r="I11" s="59">
        <v>83.65</v>
      </c>
    </row>
    <row r="12" spans="1:9" hidden="1">
      <c r="A12" s="54" t="s">
        <v>13</v>
      </c>
    </row>
    <row r="13" spans="1:9" hidden="1">
      <c r="E13" s="60"/>
    </row>
    <row r="14" spans="1:9" ht="28.5" customHeight="1">
      <c r="A14" s="209" t="s">
        <v>8</v>
      </c>
      <c r="B14" s="209"/>
      <c r="C14" s="29" t="s">
        <v>43</v>
      </c>
      <c r="D14" s="210" t="s">
        <v>105</v>
      </c>
      <c r="E14" s="61" t="s">
        <v>201</v>
      </c>
      <c r="F14" s="61" t="s">
        <v>156</v>
      </c>
      <c r="G14" s="50" t="s">
        <v>162</v>
      </c>
      <c r="H14" s="56"/>
      <c r="I14" s="62"/>
    </row>
    <row r="15" spans="1:9" ht="28.5" customHeight="1">
      <c r="A15" s="209"/>
      <c r="B15" s="209"/>
      <c r="C15" s="29"/>
      <c r="D15" s="211"/>
      <c r="E15" s="50" t="s">
        <v>4</v>
      </c>
      <c r="F15" s="50" t="s">
        <v>4</v>
      </c>
      <c r="G15" s="50" t="s">
        <v>9</v>
      </c>
      <c r="H15" s="56"/>
      <c r="I15" s="63"/>
    </row>
    <row r="16" spans="1:9">
      <c r="A16" s="57">
        <f>+Crudos!A619</f>
        <v>43322</v>
      </c>
      <c r="B16" s="57">
        <f>+Crudos!B619</f>
        <v>43325</v>
      </c>
      <c r="C16" s="57"/>
      <c r="D16" s="57" t="s">
        <v>199</v>
      </c>
      <c r="E16" s="69">
        <v>58.7</v>
      </c>
      <c r="F16" s="70">
        <f t="shared" ref="F16:F22" si="0">+E16*19%</f>
        <v>11.153</v>
      </c>
      <c r="G16" s="64">
        <v>186</v>
      </c>
      <c r="H16" s="53"/>
      <c r="I16" s="65"/>
    </row>
    <row r="17" spans="1:9">
      <c r="A17" s="57">
        <f>+Crudos!A620</f>
        <v>43326</v>
      </c>
      <c r="B17" s="57">
        <f>+Crudos!B620</f>
        <v>43328</v>
      </c>
      <c r="C17" s="57"/>
      <c r="D17" s="57" t="s">
        <v>199</v>
      </c>
      <c r="E17" s="69">
        <v>59.48</v>
      </c>
      <c r="F17" s="70">
        <f t="shared" si="0"/>
        <v>11.3012</v>
      </c>
      <c r="G17" s="64">
        <v>186</v>
      </c>
      <c r="H17" s="53"/>
      <c r="I17" s="65"/>
    </row>
    <row r="18" spans="1:9">
      <c r="A18" s="57">
        <f>+Crudos!A621</f>
        <v>43329</v>
      </c>
      <c r="B18" s="57">
        <f>+Crudos!B621</f>
        <v>43333</v>
      </c>
      <c r="C18" s="57"/>
      <c r="D18" s="57" t="s">
        <v>199</v>
      </c>
      <c r="E18" s="69">
        <v>57.12</v>
      </c>
      <c r="F18" s="70">
        <f t="shared" si="0"/>
        <v>10.8528</v>
      </c>
      <c r="G18" s="64">
        <v>186</v>
      </c>
      <c r="H18" s="53"/>
      <c r="I18" s="65"/>
    </row>
    <row r="19" spans="1:9">
      <c r="A19" s="57">
        <f>+Crudos!A622</f>
        <v>43334</v>
      </c>
      <c r="B19" s="57">
        <f>+Crudos!B622</f>
        <v>43335</v>
      </c>
      <c r="C19" s="57"/>
      <c r="D19" s="57" t="s">
        <v>199</v>
      </c>
      <c r="E19" s="69">
        <v>58.15</v>
      </c>
      <c r="F19" s="70">
        <f t="shared" si="0"/>
        <v>11.048500000000001</v>
      </c>
      <c r="G19" s="64">
        <v>186</v>
      </c>
      <c r="H19" s="53"/>
      <c r="I19" s="65"/>
    </row>
    <row r="20" spans="1:9">
      <c r="A20" s="57">
        <f>+Crudos!A623</f>
        <v>43336</v>
      </c>
      <c r="B20" s="57">
        <f>+Crudos!B623</f>
        <v>43339</v>
      </c>
      <c r="C20" s="57"/>
      <c r="D20" s="57" t="s">
        <v>199</v>
      </c>
      <c r="E20" s="69">
        <v>60.599999999999994</v>
      </c>
      <c r="F20" s="70">
        <f t="shared" si="0"/>
        <v>11.513999999999999</v>
      </c>
      <c r="G20" s="64">
        <v>186</v>
      </c>
      <c r="H20" s="53"/>
      <c r="I20" s="65"/>
    </row>
    <row r="21" spans="1:9">
      <c r="A21" s="57">
        <f>+Crudos!A624</f>
        <v>43340</v>
      </c>
      <c r="B21" s="57">
        <f>+Crudos!B624</f>
        <v>43342</v>
      </c>
      <c r="C21" s="57"/>
      <c r="D21" s="57" t="s">
        <v>199</v>
      </c>
      <c r="E21" s="69">
        <v>61.2</v>
      </c>
      <c r="F21" s="70">
        <f t="shared" si="0"/>
        <v>11.628</v>
      </c>
      <c r="G21" s="64">
        <v>186</v>
      </c>
      <c r="H21" s="53"/>
      <c r="I21" s="65"/>
    </row>
    <row r="22" spans="1:9">
      <c r="A22" s="57">
        <f>+Crudos!A625</f>
        <v>43343</v>
      </c>
      <c r="B22" s="57">
        <f>+Crudos!B625</f>
        <v>43346</v>
      </c>
      <c r="C22" s="57"/>
      <c r="D22" s="57" t="s">
        <v>199</v>
      </c>
      <c r="E22" s="69">
        <v>62.739999999999995</v>
      </c>
      <c r="F22" s="70">
        <f t="shared" si="0"/>
        <v>11.920599999999999</v>
      </c>
      <c r="G22" s="64">
        <v>186</v>
      </c>
      <c r="H22" s="53"/>
      <c r="I22" s="65"/>
    </row>
    <row r="23" spans="1:9">
      <c r="A23" s="57">
        <f>+Crudos!A626</f>
        <v>43347</v>
      </c>
      <c r="B23" s="57">
        <f>+Crudos!B626</f>
        <v>43349</v>
      </c>
      <c r="C23" s="57"/>
      <c r="D23" s="57" t="s">
        <v>199</v>
      </c>
      <c r="E23" s="69">
        <v>62.67</v>
      </c>
      <c r="F23" s="70">
        <f t="shared" ref="F23:F29" si="1">+E23*19%</f>
        <v>11.907300000000001</v>
      </c>
      <c r="G23" s="64">
        <v>186</v>
      </c>
      <c r="H23" s="53"/>
      <c r="I23" s="65"/>
    </row>
    <row r="24" spans="1:9">
      <c r="A24" s="57">
        <f>+Crudos!A627</f>
        <v>43350</v>
      </c>
      <c r="B24" s="57">
        <f>+Crudos!B627</f>
        <v>43353</v>
      </c>
      <c r="C24" s="57"/>
      <c r="D24" s="57" t="s">
        <v>199</v>
      </c>
      <c r="E24" s="69">
        <v>59.73</v>
      </c>
      <c r="F24" s="70">
        <f t="shared" si="1"/>
        <v>11.348699999999999</v>
      </c>
      <c r="G24" s="64">
        <v>186</v>
      </c>
      <c r="H24" s="53"/>
      <c r="I24" s="65"/>
    </row>
    <row r="25" spans="1:9">
      <c r="A25" s="57">
        <f>+Crudos!A628</f>
        <v>43354</v>
      </c>
      <c r="B25" s="57">
        <f>+Crudos!B628</f>
        <v>43356</v>
      </c>
      <c r="C25" s="57"/>
      <c r="D25" s="57" t="s">
        <v>199</v>
      </c>
      <c r="E25" s="69">
        <v>60.44</v>
      </c>
      <c r="F25" s="70">
        <f t="shared" si="1"/>
        <v>11.483599999999999</v>
      </c>
      <c r="G25" s="64">
        <v>186</v>
      </c>
      <c r="H25" s="53"/>
      <c r="I25" s="65"/>
    </row>
    <row r="26" spans="1:9">
      <c r="A26" s="57">
        <f>+Crudos!A629</f>
        <v>43357</v>
      </c>
      <c r="B26" s="57">
        <f>+Crudos!B629</f>
        <v>43360</v>
      </c>
      <c r="C26" s="57"/>
      <c r="D26" s="57" t="s">
        <v>199</v>
      </c>
      <c r="E26" s="69">
        <v>62.3</v>
      </c>
      <c r="F26" s="70">
        <f t="shared" si="1"/>
        <v>11.837</v>
      </c>
      <c r="G26" s="64">
        <v>186</v>
      </c>
      <c r="H26" s="53"/>
      <c r="I26" s="65"/>
    </row>
    <row r="27" spans="1:9">
      <c r="A27" s="57">
        <f>+Crudos!A630</f>
        <v>43361</v>
      </c>
      <c r="B27" s="57">
        <f>+Crudos!B630</f>
        <v>43363</v>
      </c>
      <c r="C27" s="57"/>
      <c r="D27" s="57" t="s">
        <v>199</v>
      </c>
      <c r="E27" s="69">
        <v>60.849999999999994</v>
      </c>
      <c r="F27" s="70">
        <f t="shared" si="1"/>
        <v>11.561499999999999</v>
      </c>
      <c r="G27" s="64">
        <v>186</v>
      </c>
      <c r="H27" s="53"/>
      <c r="I27" s="65"/>
    </row>
    <row r="28" spans="1:9">
      <c r="A28" s="57">
        <f>+Crudos!A631</f>
        <v>43364</v>
      </c>
      <c r="B28" s="57">
        <f>+Crudos!B631</f>
        <v>43367</v>
      </c>
      <c r="C28" s="57"/>
      <c r="D28" s="57" t="s">
        <v>199</v>
      </c>
      <c r="E28" s="69">
        <v>62.569999999999993</v>
      </c>
      <c r="F28" s="70">
        <f t="shared" si="1"/>
        <v>11.888299999999999</v>
      </c>
      <c r="G28" s="64">
        <v>186</v>
      </c>
      <c r="H28" s="53"/>
      <c r="I28" s="65"/>
    </row>
    <row r="29" spans="1:9">
      <c r="A29" s="57">
        <f>+Crudos!A632</f>
        <v>43368</v>
      </c>
      <c r="B29" s="57">
        <f>+Crudos!B632</f>
        <v>43370</v>
      </c>
      <c r="C29" s="57"/>
      <c r="D29" s="57" t="s">
        <v>199</v>
      </c>
      <c r="E29" s="69">
        <v>62.480000000000004</v>
      </c>
      <c r="F29" s="70">
        <f t="shared" si="1"/>
        <v>11.871200000000002</v>
      </c>
      <c r="G29" s="64">
        <v>186</v>
      </c>
      <c r="H29" s="53"/>
      <c r="I29" s="65"/>
    </row>
    <row r="30" spans="1:9">
      <c r="A30" s="57">
        <f>+Crudos!A633</f>
        <v>43371</v>
      </c>
      <c r="B30" s="57">
        <f>+Crudos!B633</f>
        <v>43374</v>
      </c>
      <c r="C30" s="57"/>
      <c r="D30" s="57" t="s">
        <v>199</v>
      </c>
      <c r="E30" s="69">
        <v>64.66</v>
      </c>
      <c r="F30" s="70">
        <f t="shared" ref="F30:F36" si="2">+E30*19%</f>
        <v>12.285399999999999</v>
      </c>
      <c r="G30" s="64">
        <v>186</v>
      </c>
      <c r="H30" s="53"/>
      <c r="I30" s="65"/>
    </row>
    <row r="31" spans="1:9">
      <c r="A31" s="57">
        <f>+Crudos!A634</f>
        <v>43375</v>
      </c>
      <c r="B31" s="57">
        <f>+Crudos!B634</f>
        <v>43377</v>
      </c>
      <c r="C31" s="57"/>
      <c r="D31" s="57" t="s">
        <v>199</v>
      </c>
      <c r="E31" s="69">
        <v>66.599999999999994</v>
      </c>
      <c r="F31" s="70">
        <f t="shared" si="2"/>
        <v>12.654</v>
      </c>
      <c r="G31" s="64">
        <v>186</v>
      </c>
      <c r="H31" s="53"/>
      <c r="I31" s="65"/>
    </row>
    <row r="32" spans="1:9">
      <c r="A32" s="57">
        <f>+Crudos!A635</f>
        <v>43378</v>
      </c>
      <c r="B32" s="57">
        <f>+Crudos!B635</f>
        <v>43381</v>
      </c>
      <c r="C32" s="57"/>
      <c r="D32" s="57" t="s">
        <v>199</v>
      </c>
      <c r="E32" s="69">
        <v>69.430000000000007</v>
      </c>
      <c r="F32" s="70">
        <f t="shared" si="2"/>
        <v>13.191700000000001</v>
      </c>
      <c r="G32" s="64">
        <v>186</v>
      </c>
      <c r="H32" s="53"/>
      <c r="I32" s="65"/>
    </row>
    <row r="33" spans="1:9">
      <c r="A33" s="57">
        <f>+Crudos!A636</f>
        <v>43382</v>
      </c>
      <c r="B33" s="57">
        <f>+Crudos!B636</f>
        <v>43384</v>
      </c>
      <c r="C33" s="57"/>
      <c r="D33" s="57" t="s">
        <v>199</v>
      </c>
      <c r="E33" s="69">
        <v>68.28</v>
      </c>
      <c r="F33" s="70">
        <f t="shared" si="2"/>
        <v>12.9732</v>
      </c>
      <c r="G33" s="64">
        <v>186</v>
      </c>
      <c r="H33" s="53"/>
      <c r="I33" s="65"/>
    </row>
    <row r="34" spans="1:9">
      <c r="A34" s="57">
        <f>+Crudos!A637</f>
        <v>43385</v>
      </c>
      <c r="B34" s="57">
        <f>+Crudos!B637</f>
        <v>43389</v>
      </c>
      <c r="C34" s="57"/>
      <c r="D34" s="57" t="s">
        <v>199</v>
      </c>
      <c r="E34" s="69">
        <v>67.53</v>
      </c>
      <c r="F34" s="70">
        <f t="shared" si="2"/>
        <v>12.8307</v>
      </c>
      <c r="G34" s="64">
        <v>186</v>
      </c>
      <c r="H34" s="53"/>
      <c r="I34" s="65"/>
    </row>
    <row r="35" spans="1:9">
      <c r="A35" s="57">
        <f>+Crudos!A638</f>
        <v>43390</v>
      </c>
      <c r="B35" s="57">
        <f>+Crudos!B638</f>
        <v>43391</v>
      </c>
      <c r="C35" s="57"/>
      <c r="D35" s="57" t="s">
        <v>199</v>
      </c>
      <c r="E35" s="69">
        <v>66.25</v>
      </c>
      <c r="F35" s="70">
        <f t="shared" si="2"/>
        <v>12.5875</v>
      </c>
      <c r="G35" s="64">
        <v>186</v>
      </c>
      <c r="H35" s="53"/>
      <c r="I35" s="65"/>
    </row>
    <row r="36" spans="1:9">
      <c r="A36" s="57">
        <f>+Crudos!A639</f>
        <v>43392</v>
      </c>
      <c r="B36" s="57">
        <f>+Crudos!B639</f>
        <v>43395</v>
      </c>
      <c r="C36" s="57"/>
      <c r="D36" s="57" t="s">
        <v>199</v>
      </c>
      <c r="E36" s="69">
        <v>65.81</v>
      </c>
      <c r="F36" s="70">
        <f t="shared" si="2"/>
        <v>12.5039</v>
      </c>
      <c r="G36" s="64">
        <v>186</v>
      </c>
      <c r="H36" s="53"/>
      <c r="I36" s="65"/>
    </row>
    <row r="37" spans="1:9">
      <c r="A37" s="57">
        <f>+Crudos!A640</f>
        <v>43396</v>
      </c>
      <c r="B37" s="57">
        <f>+Crudos!B640</f>
        <v>43398</v>
      </c>
      <c r="C37" s="57"/>
      <c r="D37" s="57" t="s">
        <v>199</v>
      </c>
      <c r="E37" s="69">
        <v>66.400000000000006</v>
      </c>
      <c r="F37" s="70">
        <f t="shared" ref="F37:F42" si="3">+E37*19%</f>
        <v>12.616000000000001</v>
      </c>
      <c r="G37" s="64">
        <v>186</v>
      </c>
      <c r="H37" s="53"/>
      <c r="I37" s="65"/>
    </row>
    <row r="38" spans="1:9">
      <c r="A38" s="57">
        <f>+Crudos!A641</f>
        <v>43399</v>
      </c>
      <c r="B38" s="57">
        <f>+Crudos!B641</f>
        <v>43402</v>
      </c>
      <c r="C38" s="57"/>
      <c r="D38" s="57" t="s">
        <v>199</v>
      </c>
      <c r="E38" s="69">
        <v>64.510000000000005</v>
      </c>
      <c r="F38" s="70">
        <f t="shared" si="3"/>
        <v>12.256900000000002</v>
      </c>
      <c r="G38" s="64">
        <v>186</v>
      </c>
      <c r="H38" s="53"/>
      <c r="I38" s="65"/>
    </row>
    <row r="39" spans="1:9">
      <c r="A39" s="57">
        <f>+Crudos!A642</f>
        <v>43403</v>
      </c>
      <c r="B39" s="57">
        <f>+Crudos!B642</f>
        <v>43405</v>
      </c>
      <c r="C39" s="57"/>
      <c r="D39" s="57" t="s">
        <v>199</v>
      </c>
      <c r="E39" s="69">
        <v>66.7</v>
      </c>
      <c r="F39" s="70">
        <f t="shared" si="3"/>
        <v>12.673</v>
      </c>
      <c r="G39" s="64">
        <v>186</v>
      </c>
      <c r="H39" s="53"/>
      <c r="I39" s="65"/>
    </row>
    <row r="40" spans="1:9">
      <c r="A40" s="57">
        <f>+Crudos!A643</f>
        <v>43406</v>
      </c>
      <c r="B40" s="57">
        <f>+Crudos!B643</f>
        <v>43410</v>
      </c>
      <c r="C40" s="57"/>
      <c r="D40" s="57" t="s">
        <v>199</v>
      </c>
      <c r="E40" s="69">
        <v>64.400000000000006</v>
      </c>
      <c r="F40" s="70">
        <f t="shared" si="3"/>
        <v>12.236000000000001</v>
      </c>
      <c r="G40" s="64">
        <v>186</v>
      </c>
      <c r="H40" s="53"/>
      <c r="I40" s="65"/>
    </row>
    <row r="41" spans="1:9">
      <c r="A41" s="57">
        <f>+Crudos!A644</f>
        <v>43411</v>
      </c>
      <c r="B41" s="57">
        <f>+Crudos!B644</f>
        <v>43412</v>
      </c>
      <c r="C41" s="57"/>
      <c r="D41" s="57" t="s">
        <v>199</v>
      </c>
      <c r="E41" s="69">
        <v>62.84</v>
      </c>
      <c r="F41" s="70">
        <f t="shared" si="3"/>
        <v>11.9396</v>
      </c>
      <c r="G41" s="64">
        <v>186</v>
      </c>
      <c r="H41" s="53"/>
      <c r="I41" s="65"/>
    </row>
    <row r="42" spans="1:9">
      <c r="A42" s="57">
        <f>+Crudos!A645</f>
        <v>43413</v>
      </c>
      <c r="B42" s="57">
        <f>+Crudos!B645</f>
        <v>43417</v>
      </c>
      <c r="C42" s="57"/>
      <c r="D42" s="57" t="s">
        <v>199</v>
      </c>
      <c r="E42" s="69">
        <v>62.86</v>
      </c>
      <c r="F42" s="70">
        <f t="shared" si="3"/>
        <v>11.9434</v>
      </c>
      <c r="G42" s="64">
        <v>186</v>
      </c>
      <c r="H42" s="53"/>
      <c r="I42" s="65"/>
    </row>
    <row r="43" spans="1:9">
      <c r="A43" s="57">
        <f>+Crudos!A646</f>
        <v>43418</v>
      </c>
      <c r="B43" s="57">
        <f>+Crudos!B646</f>
        <v>43419</v>
      </c>
      <c r="C43" s="57"/>
      <c r="D43" s="57" t="s">
        <v>199</v>
      </c>
      <c r="E43" s="69">
        <v>60.540000000000006</v>
      </c>
      <c r="F43" s="70">
        <f t="shared" ref="F43:F48" si="4">+E43*19%</f>
        <v>11.502600000000001</v>
      </c>
      <c r="G43" s="64">
        <v>186</v>
      </c>
      <c r="H43" s="53"/>
      <c r="I43" s="65"/>
    </row>
    <row r="44" spans="1:9">
      <c r="A44" s="57">
        <f>+Crudos!A647</f>
        <v>43420</v>
      </c>
      <c r="B44" s="57">
        <f>+Crudos!B647</f>
        <v>43423</v>
      </c>
      <c r="C44" s="57"/>
      <c r="D44" s="57" t="s">
        <v>199</v>
      </c>
      <c r="E44" s="69">
        <v>57.25</v>
      </c>
      <c r="F44" s="70">
        <f t="shared" si="4"/>
        <v>10.8775</v>
      </c>
      <c r="G44" s="64">
        <v>186</v>
      </c>
      <c r="H44" s="53"/>
      <c r="I44" s="65"/>
    </row>
    <row r="45" spans="1:9">
      <c r="A45" s="57">
        <f>+Crudos!A648</f>
        <v>43424</v>
      </c>
      <c r="B45" s="57">
        <f>+Crudos!B648</f>
        <v>43426</v>
      </c>
      <c r="C45" s="57"/>
      <c r="D45" s="57" t="s">
        <v>199</v>
      </c>
      <c r="E45" s="69">
        <v>57.53</v>
      </c>
      <c r="F45" s="70">
        <f t="shared" si="4"/>
        <v>10.9307</v>
      </c>
      <c r="G45" s="64">
        <v>186</v>
      </c>
      <c r="H45" s="53"/>
      <c r="I45" s="65"/>
    </row>
    <row r="46" spans="1:9">
      <c r="A46" s="57">
        <f>+Crudos!A649</f>
        <v>43427</v>
      </c>
      <c r="B46" s="57">
        <f>+Crudos!B649</f>
        <v>43430</v>
      </c>
      <c r="C46" s="57"/>
      <c r="D46" s="57" t="s">
        <v>199</v>
      </c>
      <c r="E46" s="69">
        <v>55.98</v>
      </c>
      <c r="F46" s="70">
        <f t="shared" si="4"/>
        <v>10.636199999999999</v>
      </c>
      <c r="G46" s="64">
        <v>186</v>
      </c>
      <c r="H46" s="53"/>
      <c r="I46" s="65"/>
    </row>
    <row r="47" spans="1:9">
      <c r="A47" s="57">
        <f>+Crudos!A650</f>
        <v>43431</v>
      </c>
      <c r="B47" s="57">
        <f>+Crudos!B650</f>
        <v>43433</v>
      </c>
      <c r="C47" s="57"/>
      <c r="D47" s="57" t="s">
        <v>199</v>
      </c>
      <c r="E47" s="69">
        <v>55.98</v>
      </c>
      <c r="F47" s="70">
        <f t="shared" si="4"/>
        <v>10.636199999999999</v>
      </c>
      <c r="G47" s="64">
        <v>186</v>
      </c>
      <c r="H47" s="53"/>
      <c r="I47" s="65"/>
    </row>
    <row r="48" spans="1:9">
      <c r="A48" s="57">
        <f>+Crudos!A651</f>
        <v>43434</v>
      </c>
      <c r="B48" s="57">
        <f>+Crudos!B651</f>
        <v>43437</v>
      </c>
      <c r="C48" s="57"/>
      <c r="D48" s="57" t="s">
        <v>199</v>
      </c>
      <c r="E48" s="69">
        <v>50.07</v>
      </c>
      <c r="F48" s="70">
        <f t="shared" si="4"/>
        <v>9.513300000000001</v>
      </c>
      <c r="G48" s="64">
        <v>186</v>
      </c>
      <c r="H48" s="53"/>
      <c r="I48" s="65"/>
    </row>
    <row r="49" spans="1:13">
      <c r="A49" s="57">
        <f>+Crudos!A652</f>
        <v>43438</v>
      </c>
      <c r="B49" s="57">
        <f>+Crudos!B652</f>
        <v>43440</v>
      </c>
      <c r="C49" s="57"/>
      <c r="D49" s="57" t="s">
        <v>199</v>
      </c>
      <c r="E49" s="69">
        <v>50.75</v>
      </c>
      <c r="F49" s="70">
        <f t="shared" ref="F49:F55" si="5">+E49*19%</f>
        <v>9.6425000000000001</v>
      </c>
      <c r="G49" s="64">
        <v>186</v>
      </c>
      <c r="H49" s="53"/>
      <c r="I49" s="65"/>
    </row>
    <row r="50" spans="1:13">
      <c r="A50" s="57">
        <f>+Crudos!A653</f>
        <v>43441</v>
      </c>
      <c r="B50" s="57">
        <f>+Crudos!B653</f>
        <v>43444</v>
      </c>
      <c r="C50" s="57"/>
      <c r="D50" s="57" t="s">
        <v>199</v>
      </c>
      <c r="E50" s="69">
        <v>53.16</v>
      </c>
      <c r="F50" s="70">
        <f t="shared" si="5"/>
        <v>10.100399999999999</v>
      </c>
      <c r="G50" s="64">
        <v>186</v>
      </c>
      <c r="H50" s="53"/>
      <c r="I50" s="65"/>
    </row>
    <row r="51" spans="1:13">
      <c r="A51" s="57">
        <f>+Crudos!A654</f>
        <v>43445</v>
      </c>
      <c r="B51" s="57">
        <f>+Crudos!B654</f>
        <v>43447</v>
      </c>
      <c r="C51" s="57"/>
      <c r="D51" s="57" t="s">
        <v>199</v>
      </c>
      <c r="E51" s="69">
        <v>52.41</v>
      </c>
      <c r="F51" s="70">
        <f t="shared" si="5"/>
        <v>9.9578999999999986</v>
      </c>
      <c r="G51" s="64">
        <v>186</v>
      </c>
      <c r="H51" s="53"/>
      <c r="I51" s="65"/>
    </row>
    <row r="52" spans="1:13">
      <c r="A52" s="57">
        <f>+Crudos!A655</f>
        <v>43448</v>
      </c>
      <c r="B52" s="57">
        <f>+Crudos!B655</f>
        <v>43451</v>
      </c>
      <c r="C52" s="57"/>
      <c r="D52" s="57" t="s">
        <v>199</v>
      </c>
      <c r="E52" s="69">
        <v>50.27</v>
      </c>
      <c r="F52" s="70">
        <f t="shared" si="5"/>
        <v>9.5513000000000012</v>
      </c>
      <c r="G52" s="64">
        <v>186</v>
      </c>
      <c r="H52" s="53"/>
      <c r="I52" s="65"/>
    </row>
    <row r="53" spans="1:13">
      <c r="A53" s="57">
        <f>+Crudos!A656</f>
        <v>43452</v>
      </c>
      <c r="B53" s="57">
        <f>+Crudos!B656</f>
        <v>43454</v>
      </c>
      <c r="C53" s="57"/>
      <c r="D53" s="57" t="s">
        <v>199</v>
      </c>
      <c r="E53" s="69">
        <v>49.7</v>
      </c>
      <c r="F53" s="70">
        <f t="shared" si="5"/>
        <v>9.4430000000000014</v>
      </c>
      <c r="G53" s="64">
        <v>186</v>
      </c>
      <c r="H53" s="53"/>
      <c r="I53" s="65"/>
    </row>
    <row r="54" spans="1:13">
      <c r="A54" s="57">
        <f>+Crudos!A657</f>
        <v>43455</v>
      </c>
      <c r="B54" s="57">
        <f>+Crudos!B657</f>
        <v>43458</v>
      </c>
      <c r="C54" s="57"/>
      <c r="D54" s="57" t="s">
        <v>199</v>
      </c>
      <c r="E54" s="69">
        <v>47.32</v>
      </c>
      <c r="F54" s="70">
        <f t="shared" si="5"/>
        <v>8.9908000000000001</v>
      </c>
      <c r="G54" s="64">
        <v>186</v>
      </c>
      <c r="H54" s="53"/>
      <c r="I54" s="65"/>
    </row>
    <row r="55" spans="1:13">
      <c r="A55" s="57">
        <f>+Crudos!A658</f>
        <v>43459</v>
      </c>
      <c r="B55" s="57">
        <f>+Crudos!B658</f>
        <v>43461</v>
      </c>
      <c r="C55" s="57"/>
      <c r="D55" s="57" t="s">
        <v>199</v>
      </c>
      <c r="E55" s="69">
        <v>44.37</v>
      </c>
      <c r="F55" s="70">
        <f t="shared" si="5"/>
        <v>8.430299999999999</v>
      </c>
      <c r="G55" s="64">
        <v>186</v>
      </c>
      <c r="H55" s="53"/>
      <c r="I55" s="65"/>
    </row>
    <row r="56" spans="1:13">
      <c r="A56" s="57">
        <f>+Crudos!A659</f>
        <v>43462</v>
      </c>
      <c r="B56" s="57">
        <f>+Crudos!B659</f>
        <v>43465</v>
      </c>
      <c r="C56" s="57"/>
      <c r="D56" s="57" t="s">
        <v>199</v>
      </c>
      <c r="E56" s="69">
        <v>44.95</v>
      </c>
      <c r="F56" s="70">
        <f t="shared" ref="F56:F62" si="6">+E56*19%</f>
        <v>8.5404999999999998</v>
      </c>
      <c r="G56" s="64">
        <v>186</v>
      </c>
      <c r="H56" s="53"/>
      <c r="I56" s="65"/>
    </row>
    <row r="57" spans="1:13">
      <c r="A57" s="57">
        <f>+Crudos!A660</f>
        <v>43466</v>
      </c>
      <c r="B57" s="57">
        <f>+Crudos!B660</f>
        <v>43468</v>
      </c>
      <c r="C57" s="57"/>
      <c r="D57" s="57" t="s">
        <v>199</v>
      </c>
      <c r="E57" s="69">
        <v>43.63</v>
      </c>
      <c r="F57" s="70">
        <f t="shared" si="6"/>
        <v>8.2896999999999998</v>
      </c>
      <c r="G57" s="64">
        <v>186</v>
      </c>
      <c r="H57" s="53"/>
      <c r="I57" s="65"/>
    </row>
    <row r="58" spans="1:13">
      <c r="A58" s="57">
        <f>+Crudos!A661</f>
        <v>43469</v>
      </c>
      <c r="B58" s="57">
        <f>+Crudos!B661</f>
        <v>43473</v>
      </c>
      <c r="C58" s="57"/>
      <c r="D58" s="57" t="s">
        <v>199</v>
      </c>
      <c r="E58" s="69">
        <v>45.83</v>
      </c>
      <c r="F58" s="70">
        <f t="shared" si="6"/>
        <v>8.7076999999999991</v>
      </c>
      <c r="G58" s="64">
        <v>186</v>
      </c>
      <c r="H58" s="53"/>
      <c r="I58" s="65"/>
    </row>
    <row r="59" spans="1:13">
      <c r="A59" s="57">
        <f>+Crudos!A662</f>
        <v>43474</v>
      </c>
      <c r="B59" s="57">
        <f>+Crudos!B662</f>
        <v>43475</v>
      </c>
      <c r="C59" s="57"/>
      <c r="D59" s="57" t="s">
        <v>199</v>
      </c>
      <c r="E59" s="118">
        <v>48.09</v>
      </c>
      <c r="F59" s="70">
        <f t="shared" si="6"/>
        <v>9.1371000000000002</v>
      </c>
      <c r="G59" s="64">
        <v>186</v>
      </c>
      <c r="H59" s="53"/>
      <c r="I59" s="65"/>
    </row>
    <row r="60" spans="1:13">
      <c r="A60" s="57">
        <f>+Crudos!A663</f>
        <v>43476</v>
      </c>
      <c r="B60" s="57">
        <f>+Crudos!B663</f>
        <v>43479</v>
      </c>
      <c r="C60" s="57"/>
      <c r="D60" s="57" t="s">
        <v>199</v>
      </c>
      <c r="E60" s="118">
        <v>53.63</v>
      </c>
      <c r="F60" s="70">
        <f t="shared" si="6"/>
        <v>10.1897</v>
      </c>
      <c r="G60" s="64">
        <v>186</v>
      </c>
      <c r="H60" s="53"/>
      <c r="I60" s="65"/>
    </row>
    <row r="61" spans="1:13">
      <c r="A61" s="57">
        <f>+Crudos!A664</f>
        <v>43480</v>
      </c>
      <c r="B61" s="57">
        <f>+Crudos!B664</f>
        <v>43482</v>
      </c>
      <c r="C61" s="57"/>
      <c r="D61" s="57" t="s">
        <v>199</v>
      </c>
      <c r="E61" s="118">
        <v>52.57</v>
      </c>
      <c r="F61" s="70">
        <f t="shared" si="6"/>
        <v>9.9883000000000006</v>
      </c>
      <c r="G61" s="64">
        <v>186</v>
      </c>
      <c r="H61" s="53"/>
      <c r="I61" s="65"/>
    </row>
    <row r="62" spans="1:13">
      <c r="A62" s="57">
        <f>+Crudos!A665</f>
        <v>43483</v>
      </c>
      <c r="B62" s="57">
        <f>+Crudos!B665</f>
        <v>43486</v>
      </c>
      <c r="C62" s="57"/>
      <c r="D62" s="57" t="s">
        <v>199</v>
      </c>
      <c r="E62" s="118">
        <v>52.4</v>
      </c>
      <c r="F62" s="70">
        <f t="shared" si="6"/>
        <v>9.9559999999999995</v>
      </c>
      <c r="G62" s="64">
        <v>186</v>
      </c>
      <c r="H62" s="53"/>
      <c r="I62" s="65"/>
    </row>
    <row r="63" spans="1:13" ht="13.9" customHeight="1">
      <c r="A63" s="57">
        <f>+Crudos!A666</f>
        <v>43487</v>
      </c>
      <c r="B63" s="57">
        <f>+Crudos!B666</f>
        <v>43489</v>
      </c>
      <c r="C63" s="57"/>
      <c r="D63" s="57" t="s">
        <v>199</v>
      </c>
      <c r="E63" s="118">
        <v>53.78</v>
      </c>
      <c r="F63" s="70">
        <f t="shared" ref="F63:F69" si="7">+E63*19%</f>
        <v>10.2182</v>
      </c>
      <c r="G63" s="64">
        <v>186</v>
      </c>
      <c r="H63" s="53"/>
      <c r="I63" s="65"/>
    </row>
    <row r="64" spans="1:13" ht="13.9" customHeight="1">
      <c r="A64" s="57">
        <f>+Crudos!A667</f>
        <v>43490</v>
      </c>
      <c r="B64" s="57">
        <f>+Crudos!B667</f>
        <v>43493</v>
      </c>
      <c r="C64" s="57"/>
      <c r="D64" s="57" t="s">
        <v>199</v>
      </c>
      <c r="E64" s="118">
        <v>53.12</v>
      </c>
      <c r="F64" s="70">
        <f t="shared" si="7"/>
        <v>10.0928</v>
      </c>
      <c r="G64" s="64">
        <v>186</v>
      </c>
      <c r="H64" s="53"/>
      <c r="I64" s="65"/>
      <c r="M64" s="54" t="s">
        <v>0</v>
      </c>
    </row>
    <row r="65" spans="1:13" ht="13.9" customHeight="1">
      <c r="A65" s="57">
        <f>+Crudos!A668</f>
        <v>43494</v>
      </c>
      <c r="B65" s="57">
        <f>+Crudos!B668</f>
        <v>43496</v>
      </c>
      <c r="C65" s="57"/>
      <c r="D65" s="57" t="s">
        <v>199</v>
      </c>
      <c r="E65" s="118">
        <v>53.21</v>
      </c>
      <c r="F65" s="70">
        <f t="shared" si="7"/>
        <v>10.1099</v>
      </c>
      <c r="G65" s="64">
        <v>186</v>
      </c>
      <c r="H65" s="53"/>
      <c r="I65" s="65"/>
    </row>
    <row r="66" spans="1:13" ht="13.9" customHeight="1">
      <c r="A66" s="57">
        <f>+Crudos!A669</f>
        <v>43497</v>
      </c>
      <c r="B66" s="57">
        <f>+Crudos!B669</f>
        <v>43500</v>
      </c>
      <c r="C66" s="57"/>
      <c r="D66" s="57" t="s">
        <v>199</v>
      </c>
      <c r="E66" s="118">
        <v>55.13</v>
      </c>
      <c r="F66" s="70">
        <f t="shared" si="7"/>
        <v>10.4747</v>
      </c>
      <c r="G66" s="121">
        <f>+'Fuel Oil'!F660</f>
        <v>194</v>
      </c>
      <c r="H66" s="53"/>
      <c r="I66" s="119" t="s">
        <v>208</v>
      </c>
    </row>
    <row r="67" spans="1:13" ht="13.9" customHeight="1">
      <c r="A67" s="57">
        <f>+Crudos!A670</f>
        <v>43501</v>
      </c>
      <c r="B67" s="57">
        <f>+Crudos!B670</f>
        <v>43503</v>
      </c>
      <c r="C67" s="57"/>
      <c r="D67" s="57" t="s">
        <v>199</v>
      </c>
      <c r="E67" s="118">
        <v>56.26</v>
      </c>
      <c r="F67" s="70">
        <f t="shared" si="7"/>
        <v>10.689399999999999</v>
      </c>
      <c r="G67" s="98">
        <f t="shared" ref="G67:G72" si="8">+G66</f>
        <v>194</v>
      </c>
      <c r="H67" s="53"/>
      <c r="I67" s="119" t="s">
        <v>0</v>
      </c>
      <c r="K67" s="54" t="s">
        <v>0</v>
      </c>
    </row>
    <row r="68" spans="1:13" ht="13.9" customHeight="1">
      <c r="A68" s="57">
        <f>+Crudos!A671</f>
        <v>43504</v>
      </c>
      <c r="B68" s="57">
        <f>+Crudos!B671</f>
        <v>43507</v>
      </c>
      <c r="C68" s="57"/>
      <c r="D68" s="57" t="s">
        <v>199</v>
      </c>
      <c r="E68" s="118">
        <v>57.35</v>
      </c>
      <c r="F68" s="70">
        <f t="shared" si="7"/>
        <v>10.8965</v>
      </c>
      <c r="G68" s="98">
        <f t="shared" si="8"/>
        <v>194</v>
      </c>
      <c r="H68" s="53"/>
      <c r="I68" s="119"/>
    </row>
    <row r="69" spans="1:13" ht="13.9" customHeight="1">
      <c r="A69" s="57">
        <f>+Crudos!A672</f>
        <v>43508</v>
      </c>
      <c r="B69" s="57">
        <f>+Crudos!B672</f>
        <v>43510</v>
      </c>
      <c r="C69" s="57"/>
      <c r="D69" s="57" t="s">
        <v>199</v>
      </c>
      <c r="E69" s="118">
        <v>57.47</v>
      </c>
      <c r="F69" s="70">
        <f t="shared" si="7"/>
        <v>10.9193</v>
      </c>
      <c r="G69" s="98">
        <f t="shared" si="8"/>
        <v>194</v>
      </c>
      <c r="H69" s="53"/>
      <c r="I69" s="119"/>
    </row>
    <row r="70" spans="1:13" ht="13.9" customHeight="1">
      <c r="A70" s="57">
        <f>+Crudos!A673</f>
        <v>43511</v>
      </c>
      <c r="B70" s="57">
        <f>+Crudos!B673</f>
        <v>43514</v>
      </c>
      <c r="C70" s="57"/>
      <c r="D70" s="57" t="s">
        <v>199</v>
      </c>
      <c r="E70" s="118">
        <v>59.88</v>
      </c>
      <c r="F70" s="70">
        <f>+E70*19%</f>
        <v>11.3772</v>
      </c>
      <c r="G70" s="98">
        <f t="shared" si="8"/>
        <v>194</v>
      </c>
      <c r="H70" s="53"/>
      <c r="I70" s="119"/>
    </row>
    <row r="71" spans="1:13" ht="13.9" customHeight="1">
      <c r="A71" s="57">
        <f>+Crudos!A674</f>
        <v>43515</v>
      </c>
      <c r="B71" s="57">
        <f>+Crudos!B674</f>
        <v>43517</v>
      </c>
      <c r="C71" s="57"/>
      <c r="D71" s="57" t="s">
        <v>199</v>
      </c>
      <c r="E71" s="118">
        <v>62.53</v>
      </c>
      <c r="F71" s="70">
        <f>+E71*19%</f>
        <v>11.880700000000001</v>
      </c>
      <c r="G71" s="98">
        <f t="shared" si="8"/>
        <v>194</v>
      </c>
      <c r="H71" s="53"/>
      <c r="I71" s="119"/>
    </row>
    <row r="72" spans="1:13" ht="13.9" customHeight="1">
      <c r="A72" s="57">
        <f>+Crudos!A675</f>
        <v>43518</v>
      </c>
      <c r="B72" s="57">
        <f>+Crudos!B675</f>
        <v>43521</v>
      </c>
      <c r="C72" s="57"/>
      <c r="D72" s="57" t="s">
        <v>199</v>
      </c>
      <c r="E72" s="118">
        <v>63.120000000000005</v>
      </c>
      <c r="F72" s="70">
        <f>+E72*19%</f>
        <v>11.992800000000001</v>
      </c>
      <c r="G72" s="98">
        <f t="shared" si="8"/>
        <v>194</v>
      </c>
      <c r="H72" s="53"/>
      <c r="I72" s="119"/>
    </row>
    <row r="73" spans="1:13" ht="13.9" customHeight="1">
      <c r="A73" s="57">
        <f>+Crudos!A676</f>
        <v>43522</v>
      </c>
      <c r="B73" s="57">
        <f>+Crudos!B676</f>
        <v>43524</v>
      </c>
      <c r="C73" s="57"/>
      <c r="D73" s="57" t="s">
        <v>199</v>
      </c>
      <c r="E73" s="118">
        <v>61.599999999999994</v>
      </c>
      <c r="F73" s="70">
        <f>+E73*19%</f>
        <v>11.703999999999999</v>
      </c>
      <c r="G73" s="98">
        <f>+G72</f>
        <v>194</v>
      </c>
      <c r="H73" s="53"/>
      <c r="I73" s="119" t="s">
        <v>0</v>
      </c>
    </row>
    <row r="74" spans="1:13" ht="13.9" customHeight="1">
      <c r="A74" s="57">
        <f>+Crudos!A685</f>
        <v>43525</v>
      </c>
      <c r="B74" s="57">
        <f>+Crudos!B685</f>
        <v>43528</v>
      </c>
      <c r="C74" s="57"/>
      <c r="D74" s="57" t="s">
        <v>199</v>
      </c>
      <c r="E74" s="124">
        <v>61.099999999999994</v>
      </c>
      <c r="F74" s="125">
        <f t="shared" ref="F74:F82" si="9">+E74*19%</f>
        <v>11.608999999999998</v>
      </c>
      <c r="G74" s="98">
        <f>+G72</f>
        <v>194</v>
      </c>
      <c r="H74" s="53"/>
      <c r="I74" s="119"/>
    </row>
    <row r="75" spans="1:13" ht="13.9" customHeight="1">
      <c r="A75" s="57">
        <f>+Crudos!A686</f>
        <v>43529</v>
      </c>
      <c r="B75" s="57">
        <f>+Crudos!B686</f>
        <v>43531</v>
      </c>
      <c r="C75" s="57"/>
      <c r="D75" s="57" t="s">
        <v>199</v>
      </c>
      <c r="E75" s="124">
        <v>61.3</v>
      </c>
      <c r="F75" s="125">
        <f t="shared" si="9"/>
        <v>11.647</v>
      </c>
      <c r="G75" s="98">
        <f t="shared" ref="G75:G82" si="10">+G74</f>
        <v>194</v>
      </c>
      <c r="H75" s="53"/>
      <c r="I75" s="119"/>
      <c r="M75" s="54" t="s">
        <v>0</v>
      </c>
    </row>
    <row r="76" spans="1:13" ht="13.9" customHeight="1">
      <c r="A76" s="57">
        <f>+Crudos!A687</f>
        <v>43532</v>
      </c>
      <c r="B76" s="57">
        <f>+Crudos!B687</f>
        <v>43535</v>
      </c>
      <c r="C76" s="57"/>
      <c r="D76" s="57" t="s">
        <v>199</v>
      </c>
      <c r="E76" s="124">
        <v>60.5</v>
      </c>
      <c r="F76" s="125">
        <f t="shared" si="9"/>
        <v>11.495000000000001</v>
      </c>
      <c r="G76" s="98">
        <f t="shared" si="10"/>
        <v>194</v>
      </c>
      <c r="H76" s="53"/>
      <c r="I76" s="119"/>
      <c r="K76" s="54" t="s">
        <v>221</v>
      </c>
    </row>
    <row r="77" spans="1:13" ht="13.9" customHeight="1">
      <c r="A77" s="57">
        <f>+Crudos!A688</f>
        <v>43536</v>
      </c>
      <c r="B77" s="57">
        <f>+Crudos!B688</f>
        <v>43538</v>
      </c>
      <c r="C77" s="57"/>
      <c r="D77" s="57" t="s">
        <v>199</v>
      </c>
      <c r="E77" s="124">
        <v>59.8</v>
      </c>
      <c r="F77" s="125">
        <f t="shared" si="9"/>
        <v>11.362</v>
      </c>
      <c r="G77" s="98">
        <f t="shared" si="10"/>
        <v>194</v>
      </c>
      <c r="H77" s="53"/>
      <c r="I77" s="119"/>
      <c r="L77" s="54" t="s">
        <v>0</v>
      </c>
    </row>
    <row r="78" spans="1:13" ht="13.9" customHeight="1">
      <c r="A78" s="57">
        <f>+Crudos!A689</f>
        <v>43539</v>
      </c>
      <c r="B78" s="57">
        <f>+Crudos!B689</f>
        <v>43542</v>
      </c>
      <c r="C78" s="57"/>
      <c r="D78" s="57" t="s">
        <v>199</v>
      </c>
      <c r="E78" s="124">
        <v>60.480000000000004</v>
      </c>
      <c r="F78" s="125">
        <f t="shared" si="9"/>
        <v>11.491200000000001</v>
      </c>
      <c r="G78" s="98">
        <f t="shared" si="10"/>
        <v>194</v>
      </c>
      <c r="H78" s="53"/>
      <c r="I78" s="119"/>
    </row>
    <row r="79" spans="1:13" ht="13.9" customHeight="1">
      <c r="A79" s="57">
        <f>+Crudos!A690</f>
        <v>43543</v>
      </c>
      <c r="B79" s="57">
        <f>+Crudos!B690</f>
        <v>43545</v>
      </c>
      <c r="C79" s="57"/>
      <c r="D79" s="57" t="s">
        <v>199</v>
      </c>
      <c r="E79" s="124">
        <v>59.41</v>
      </c>
      <c r="F79" s="125">
        <f t="shared" si="9"/>
        <v>11.287899999999999</v>
      </c>
      <c r="G79" s="98">
        <f t="shared" si="10"/>
        <v>194</v>
      </c>
      <c r="H79" s="53"/>
      <c r="I79" s="119"/>
    </row>
    <row r="80" spans="1:13" ht="13.9" customHeight="1">
      <c r="A80" s="57">
        <f>+Crudos!A691</f>
        <v>43546</v>
      </c>
      <c r="B80" s="57">
        <f>+Crudos!B691</f>
        <v>43550</v>
      </c>
      <c r="C80" s="57"/>
      <c r="D80" s="57" t="s">
        <v>199</v>
      </c>
      <c r="E80" s="124">
        <v>59.59</v>
      </c>
      <c r="F80" s="125">
        <f t="shared" si="9"/>
        <v>11.322100000000001</v>
      </c>
      <c r="G80" s="98">
        <f t="shared" si="10"/>
        <v>194</v>
      </c>
      <c r="H80" s="53"/>
      <c r="I80" s="119"/>
    </row>
    <row r="81" spans="1:9" ht="13.9" customHeight="1">
      <c r="A81" s="57">
        <f>+Crudos!A692</f>
        <v>43551</v>
      </c>
      <c r="B81" s="57">
        <f>+Crudos!B692</f>
        <v>43552</v>
      </c>
      <c r="C81" s="57"/>
      <c r="D81" s="57" t="s">
        <v>199</v>
      </c>
      <c r="E81" s="124">
        <v>58.57</v>
      </c>
      <c r="F81" s="125">
        <f t="shared" si="9"/>
        <v>11.128299999999999</v>
      </c>
      <c r="G81" s="98">
        <f t="shared" si="10"/>
        <v>194</v>
      </c>
      <c r="H81" s="53"/>
      <c r="I81" s="119"/>
    </row>
    <row r="82" spans="1:9" ht="13.9" customHeight="1">
      <c r="A82" s="57">
        <f>+Crudos!A693</f>
        <v>43553</v>
      </c>
      <c r="B82" s="57">
        <f>+Crudos!B693</f>
        <v>43555</v>
      </c>
      <c r="C82" s="57"/>
      <c r="D82" s="57" t="s">
        <v>199</v>
      </c>
      <c r="E82" s="124">
        <v>59.93</v>
      </c>
      <c r="F82" s="125">
        <f t="shared" si="9"/>
        <v>11.386699999999999</v>
      </c>
      <c r="G82" s="98">
        <f t="shared" si="10"/>
        <v>194</v>
      </c>
      <c r="H82" s="53"/>
      <c r="I82" s="119"/>
    </row>
    <row r="83" spans="1:9" ht="13.9" customHeight="1">
      <c r="A83" s="66"/>
      <c r="B83" s="66"/>
      <c r="C83" s="66"/>
      <c r="D83" s="66"/>
      <c r="E83" s="133"/>
      <c r="F83" s="134"/>
      <c r="G83" s="132"/>
      <c r="H83" s="53"/>
      <c r="I83" s="119"/>
    </row>
    <row r="84" spans="1:9" ht="13.9" customHeight="1">
      <c r="A84" s="66"/>
      <c r="B84" s="66"/>
      <c r="C84" s="66"/>
      <c r="D84" s="66"/>
      <c r="E84" s="133"/>
      <c r="F84" s="134"/>
      <c r="G84" s="132"/>
      <c r="H84" s="53"/>
      <c r="I84" s="119"/>
    </row>
    <row r="85" spans="1:9" ht="13.9" customHeight="1">
      <c r="A85" s="135" t="s">
        <v>215</v>
      </c>
      <c r="B85" s="66"/>
      <c r="C85" s="66"/>
      <c r="D85" s="66"/>
      <c r="E85" s="133"/>
      <c r="F85" s="134"/>
      <c r="G85" s="132"/>
      <c r="H85" s="53"/>
      <c r="I85" s="119"/>
    </row>
    <row r="86" spans="1:9" ht="13.9" customHeight="1">
      <c r="A86" s="66"/>
      <c r="B86" s="66"/>
      <c r="C86" s="66"/>
      <c r="D86" s="66"/>
      <c r="E86" s="133"/>
      <c r="F86" s="134"/>
      <c r="G86" s="132"/>
      <c r="H86" s="53"/>
      <c r="I86" s="119"/>
    </row>
    <row r="87" spans="1:9">
      <c r="A87" s="54" t="s">
        <v>191</v>
      </c>
    </row>
    <row r="88" spans="1:9" ht="14.25" customHeight="1">
      <c r="A88" s="67" t="s">
        <v>180</v>
      </c>
      <c r="B88" s="67"/>
      <c r="C88" s="67"/>
      <c r="D88" s="67"/>
      <c r="E88" s="67"/>
      <c r="F88" s="67"/>
      <c r="G88" s="67"/>
      <c r="H88" s="67"/>
      <c r="I88" s="67"/>
    </row>
    <row r="89" spans="1:9">
      <c r="A89" s="67" t="s">
        <v>163</v>
      </c>
    </row>
    <row r="91" spans="1:9">
      <c r="F91" s="68"/>
      <c r="G91" s="68"/>
      <c r="I91" s="60"/>
    </row>
    <row r="97" spans="6:6">
      <c r="F97" s="54" t="s">
        <v>0</v>
      </c>
    </row>
  </sheetData>
  <mergeCells count="4">
    <mergeCell ref="A6:I6"/>
    <mergeCell ref="A8:B9"/>
    <mergeCell ref="A14:B15"/>
    <mergeCell ref="D14:D15"/>
  </mergeCells>
  <conditionalFormatting sqref="E10:G11">
    <cfRule type="cellIs" dxfId="5" priority="273" stopIfTrue="1" operator="equal">
      <formula>0</formula>
    </cfRule>
  </conditionalFormatting>
  <conditionalFormatting sqref="E16:G86">
    <cfRule type="cellIs" dxfId="4" priority="1" stopIfTrue="1" operator="equal">
      <formula>0</formula>
    </cfRule>
  </conditionalFormatting>
  <conditionalFormatting sqref="I10:I11">
    <cfRule type="cellIs" dxfId="3" priority="1921" stopIfTrue="1" operator="equal">
      <formula>0</formula>
    </cfRule>
  </conditionalFormatting>
  <conditionalFormatting sqref="I16:I65">
    <cfRule type="cellIs" dxfId="2" priority="80" stopIfTrue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a4305987-cf78-4f93-9d64-bf18af65397b}" enabled="0" method="" siteId="{a4305987-cf78-4f93-9d64-bf18af65397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Crudos</vt:lpstr>
      <vt:lpstr>Fuel Oil</vt:lpstr>
      <vt:lpstr>Fuel Oil No. 4</vt:lpstr>
      <vt:lpstr>Base pesada para IFOS</vt:lpstr>
      <vt:lpstr>BASE_LIVIANA PARA IFOS</vt:lpstr>
      <vt:lpstr>ESCALA POR CALIDAD BASE LIVIANA</vt:lpstr>
      <vt:lpstr>ESCALA FUEL OIL HIST</vt:lpstr>
      <vt:lpstr>ESCALA POR CALIDAD FUEL OIL</vt:lpstr>
      <vt:lpstr>Base liviana para IFOS</vt:lpstr>
      <vt:lpstr>ALC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Daniel Felipe Castaño Gomez (COPCO S.A.S)</cp:lastModifiedBy>
  <cp:lastPrinted>2014-09-01T12:30:58Z</cp:lastPrinted>
  <dcterms:created xsi:type="dcterms:W3CDTF">2013-01-03T21:04:04Z</dcterms:created>
  <dcterms:modified xsi:type="dcterms:W3CDTF">2025-05-05T15:14:47Z</dcterms:modified>
</cp:coreProperties>
</file>