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9DefuM4ihGTuamcVzYpjj1Z7VCUhmUKMtSm9LZ1VYbTfqcrMBtr/TympXx9OokKahxz/xRt8xW8Csc+zdgdSA==" workbookSaltValue="EUUQkw4NnxtJ7BM67Pqvcw==" workbookSpinCount="100000" lockStructure="1"/>
  <bookViews>
    <workbookView xWindow="0" yWindow="0" windowWidth="20490" windowHeight="6855" firstSheet="13" activeTab="15"/>
  </bookViews>
  <sheets>
    <sheet name="Enero 1-3" sheetId="1" r:id="rId1"/>
    <sheet name="Enero 4-5" sheetId="2" r:id="rId2"/>
    <sheet name="Enero 6-31" sheetId="3" r:id="rId3"/>
    <sheet name="Febrero" sheetId="4" r:id="rId4"/>
    <sheet name="Marzo" sheetId="5" r:id="rId5"/>
    <sheet name="Abril 1-4" sheetId="6" r:id="rId6"/>
    <sheet name="Abril 5-30" sheetId="7" r:id="rId7"/>
    <sheet name="Mayo 1-20" sheetId="8" r:id="rId8"/>
    <sheet name="Mayo 21-27" sheetId="9" r:id="rId9"/>
    <sheet name="Mayo 28-31" sheetId="10" r:id="rId10"/>
    <sheet name="Junio 1-3" sheetId="11" r:id="rId11"/>
    <sheet name="Junio 4-10" sheetId="12" r:id="rId12"/>
    <sheet name="Junio 11-30" sheetId="13" r:id="rId13"/>
    <sheet name="Julio 1-14" sheetId="14" r:id="rId14"/>
    <sheet name="Julio 15-27" sheetId="21" r:id="rId15"/>
    <sheet name="Julio 28-31" sheetId="22" r:id="rId16"/>
    <sheet name="Agosto 1-27" sheetId="15" r:id="rId17"/>
    <sheet name="Agosto 28-31" sheetId="23" r:id="rId18"/>
    <sheet name="Septiembre" sheetId="16" r:id="rId19"/>
    <sheet name="Octubre" sheetId="17" r:id="rId20"/>
    <sheet name="Noviembre 1-2" sheetId="18" r:id="rId21"/>
    <sheet name="Noviembre 3-30" sheetId="19" r:id="rId22"/>
    <sheet name="Diciembre" sheetId="20" r:id="rId23"/>
  </sheets>
  <externalReferences>
    <externalReference r:id="rId24"/>
    <externalReference r:id="rId25"/>
    <externalReference r:id="rId26"/>
    <externalReference r:id="rId2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9" i="23" l="1"/>
  <c r="F79" i="23" s="1"/>
  <c r="C79" i="23"/>
  <c r="E79" i="23" s="1"/>
  <c r="C78" i="23"/>
  <c r="E78" i="23" s="1"/>
  <c r="F75" i="23"/>
  <c r="E75" i="23"/>
  <c r="C75" i="23"/>
  <c r="E74" i="23"/>
  <c r="C74" i="23"/>
  <c r="D74" i="23" s="1"/>
  <c r="F74" i="23" s="1"/>
  <c r="E73" i="23"/>
  <c r="F73" i="23" s="1"/>
  <c r="C73" i="23"/>
  <c r="D73" i="23" s="1"/>
  <c r="D70" i="23"/>
  <c r="C70" i="23"/>
  <c r="E68" i="23"/>
  <c r="C68" i="23"/>
  <c r="C67" i="23"/>
  <c r="D67" i="23" s="1"/>
  <c r="F67" i="23" s="1"/>
  <c r="F66" i="23"/>
  <c r="E66" i="23"/>
  <c r="F65" i="23"/>
  <c r="E65" i="23"/>
  <c r="D65" i="23"/>
  <c r="C65" i="23"/>
  <c r="C72" i="23" s="1"/>
  <c r="C76" i="23" s="1"/>
  <c r="C50" i="23"/>
  <c r="D50" i="23" s="1"/>
  <c r="D48" i="23"/>
  <c r="C48" i="23"/>
  <c r="D45" i="23"/>
  <c r="B33" i="23"/>
  <c r="D23" i="23"/>
  <c r="C23" i="23"/>
  <c r="E22" i="23"/>
  <c r="F22" i="23" s="1"/>
  <c r="C22" i="23"/>
  <c r="D22" i="23" s="1"/>
  <c r="E21" i="23"/>
  <c r="C21" i="23"/>
  <c r="F20" i="23"/>
  <c r="E20" i="23"/>
  <c r="D20" i="23"/>
  <c r="D77" i="23" s="1"/>
  <c r="C20" i="23"/>
  <c r="C77" i="23" s="1"/>
  <c r="D18" i="23"/>
  <c r="C18" i="23"/>
  <c r="F18" i="23" s="1"/>
  <c r="D17" i="23"/>
  <c r="C17" i="23"/>
  <c r="E17" i="23" s="1"/>
  <c r="F16" i="23"/>
  <c r="E16" i="23"/>
  <c r="D16" i="23"/>
  <c r="F14" i="23"/>
  <c r="D14" i="23"/>
  <c r="C14" i="23"/>
  <c r="C43" i="23" s="1"/>
  <c r="F13" i="23"/>
  <c r="E13" i="23"/>
  <c r="D13" i="23"/>
  <c r="C13" i="23"/>
  <c r="F12" i="23"/>
  <c r="E12" i="23"/>
  <c r="D12" i="23"/>
  <c r="C12" i="23"/>
  <c r="F11" i="23"/>
  <c r="F15" i="23" s="1"/>
  <c r="E11" i="23"/>
  <c r="D11" i="23"/>
  <c r="D68" i="23" s="1"/>
  <c r="C11" i="23"/>
  <c r="F9" i="23"/>
  <c r="E9" i="23"/>
  <c r="F8" i="23"/>
  <c r="E8" i="23"/>
  <c r="D8" i="23"/>
  <c r="D15" i="23" s="1"/>
  <c r="D19" i="23" s="1"/>
  <c r="C8" i="23"/>
  <c r="C15" i="23" s="1"/>
  <c r="C19" i="23" s="1"/>
  <c r="F6" i="23"/>
  <c r="C79" i="22"/>
  <c r="E79" i="22" s="1"/>
  <c r="E78" i="22"/>
  <c r="C78" i="22"/>
  <c r="E77" i="22"/>
  <c r="F77" i="22" s="1"/>
  <c r="F75" i="22"/>
  <c r="E75" i="22"/>
  <c r="C75" i="22"/>
  <c r="C74" i="22"/>
  <c r="E74" i="22" s="1"/>
  <c r="E73" i="22"/>
  <c r="F73" i="22" s="1"/>
  <c r="C73" i="22"/>
  <c r="D73" i="22" s="1"/>
  <c r="D70" i="22"/>
  <c r="C70" i="22"/>
  <c r="F68" i="22"/>
  <c r="C68" i="22"/>
  <c r="E67" i="22"/>
  <c r="C67" i="22"/>
  <c r="D67" i="22" s="1"/>
  <c r="F67" i="22" s="1"/>
  <c r="F66" i="22"/>
  <c r="E66" i="22"/>
  <c r="F65" i="22"/>
  <c r="F72" i="22" s="1"/>
  <c r="E65" i="22"/>
  <c r="E72" i="22" s="1"/>
  <c r="E76" i="22" s="1"/>
  <c r="D65" i="22"/>
  <c r="C65" i="22"/>
  <c r="C72" i="22" s="1"/>
  <c r="C76" i="22" s="1"/>
  <c r="C50" i="22"/>
  <c r="D50" i="22" s="1"/>
  <c r="D48" i="22"/>
  <c r="C48" i="22"/>
  <c r="D45" i="22"/>
  <c r="B33" i="22"/>
  <c r="D23" i="22"/>
  <c r="C23" i="22"/>
  <c r="E22" i="22"/>
  <c r="F22" i="22" s="1"/>
  <c r="C22" i="22"/>
  <c r="D22" i="22" s="1"/>
  <c r="E21" i="22"/>
  <c r="C21" i="22"/>
  <c r="F20" i="22"/>
  <c r="E20" i="22"/>
  <c r="D20" i="22"/>
  <c r="D77" i="22" s="1"/>
  <c r="C20" i="22"/>
  <c r="C77" i="22" s="1"/>
  <c r="F18" i="22"/>
  <c r="E18" i="22"/>
  <c r="D18" i="22"/>
  <c r="C18" i="22"/>
  <c r="F17" i="22"/>
  <c r="E17" i="22"/>
  <c r="D17" i="22"/>
  <c r="C17" i="22"/>
  <c r="F16" i="22"/>
  <c r="E16" i="22"/>
  <c r="D16" i="22"/>
  <c r="E14" i="22"/>
  <c r="D14" i="22"/>
  <c r="F14" i="22" s="1"/>
  <c r="C14" i="22"/>
  <c r="C43" i="22" s="1"/>
  <c r="F13" i="22"/>
  <c r="E13" i="22"/>
  <c r="D13" i="22"/>
  <c r="C13" i="22"/>
  <c r="F12" i="22"/>
  <c r="E12" i="22"/>
  <c r="D12" i="22"/>
  <c r="C12" i="22"/>
  <c r="F11" i="22"/>
  <c r="E11" i="22"/>
  <c r="E68" i="22" s="1"/>
  <c r="D11" i="22"/>
  <c r="D68" i="22" s="1"/>
  <c r="C11" i="22"/>
  <c r="F9" i="22"/>
  <c r="E9" i="22"/>
  <c r="F8" i="22"/>
  <c r="F15" i="22" s="1"/>
  <c r="F19" i="22" s="1"/>
  <c r="E8" i="22"/>
  <c r="D8" i="22"/>
  <c r="C8" i="22"/>
  <c r="C15" i="22" s="1"/>
  <c r="C19" i="22" s="1"/>
  <c r="F6" i="22"/>
  <c r="D72" i="23" l="1"/>
  <c r="D76" i="23" s="1"/>
  <c r="E15" i="23"/>
  <c r="E19" i="23" s="1"/>
  <c r="D43" i="23"/>
  <c r="D44" i="23" s="1"/>
  <c r="D47" i="23" s="1"/>
  <c r="D51" i="23" s="1"/>
  <c r="C44" i="23"/>
  <c r="C47" i="23" s="1"/>
  <c r="C51" i="23" s="1"/>
  <c r="F72" i="23"/>
  <c r="F76" i="23" s="1"/>
  <c r="E18" i="23"/>
  <c r="E67" i="23"/>
  <c r="E72" i="23" s="1"/>
  <c r="E76" i="23" s="1"/>
  <c r="E14" i="23"/>
  <c r="F17" i="23"/>
  <c r="F19" i="23" s="1"/>
  <c r="F68" i="23"/>
  <c r="E77" i="23"/>
  <c r="F77" i="23" s="1"/>
  <c r="D43" i="22"/>
  <c r="D44" i="22" s="1"/>
  <c r="D47" i="22" s="1"/>
  <c r="D51" i="22" s="1"/>
  <c r="C44" i="22"/>
  <c r="C47" i="22" s="1"/>
  <c r="C51" i="22" s="1"/>
  <c r="D72" i="22"/>
  <c r="D76" i="22" s="1"/>
  <c r="D15" i="22"/>
  <c r="D19" i="22" s="1"/>
  <c r="E15" i="22"/>
  <c r="E19" i="22" s="1"/>
  <c r="D74" i="22"/>
  <c r="F74" i="22" s="1"/>
  <c r="F76" i="22" s="1"/>
  <c r="D79" i="22"/>
  <c r="F79" i="22" s="1"/>
  <c r="E45" i="21"/>
  <c r="C21" i="21"/>
  <c r="F21" i="21" s="1"/>
  <c r="I20" i="21"/>
  <c r="J20" i="21" s="1"/>
  <c r="D20" i="21"/>
  <c r="G20" i="21" s="1"/>
  <c r="M20" i="21" s="1"/>
  <c r="C20" i="21"/>
  <c r="F20" i="21" s="1"/>
  <c r="K17" i="21"/>
  <c r="I17" i="21"/>
  <c r="J17" i="21" s="1"/>
  <c r="F17" i="21"/>
  <c r="L17" i="21" s="1"/>
  <c r="M17" i="21" s="1"/>
  <c r="E17" i="21"/>
  <c r="C17" i="21"/>
  <c r="D17" i="21" s="1"/>
  <c r="L16" i="21"/>
  <c r="L19" i="21" s="1"/>
  <c r="I16" i="21"/>
  <c r="I19" i="21" s="1"/>
  <c r="J19" i="21" s="1"/>
  <c r="H16" i="21"/>
  <c r="G16" i="21" s="1"/>
  <c r="G19" i="21" s="1"/>
  <c r="F16" i="21"/>
  <c r="F19" i="21" s="1"/>
  <c r="E16" i="21"/>
  <c r="K16" i="21" s="1"/>
  <c r="K19" i="21" s="1"/>
  <c r="D16" i="21"/>
  <c r="C16" i="21"/>
  <c r="C19" i="21" s="1"/>
  <c r="D19" i="21" s="1"/>
  <c r="H14" i="21"/>
  <c r="G14" i="21"/>
  <c r="M14" i="21" s="1"/>
  <c r="F14" i="21"/>
  <c r="L14" i="21" s="1"/>
  <c r="C14" i="21"/>
  <c r="I14" i="21" s="1"/>
  <c r="M13" i="21"/>
  <c r="I13" i="21"/>
  <c r="H13" i="21"/>
  <c r="G13" i="21"/>
  <c r="F13" i="21"/>
  <c r="L13" i="21" s="1"/>
  <c r="E13" i="21"/>
  <c r="K13" i="21" s="1"/>
  <c r="C13" i="21"/>
  <c r="C44" i="21" s="1"/>
  <c r="E44" i="21" s="1"/>
  <c r="K12" i="21"/>
  <c r="J12" i="21"/>
  <c r="I12" i="21"/>
  <c r="C12" i="21"/>
  <c r="E12" i="21" s="1"/>
  <c r="K11" i="21"/>
  <c r="L11" i="21" s="1"/>
  <c r="M11" i="21" s="1"/>
  <c r="J11" i="21"/>
  <c r="I11" i="21"/>
  <c r="D11" i="21"/>
  <c r="C11" i="21"/>
  <c r="C42" i="21" s="1"/>
  <c r="I10" i="21"/>
  <c r="J10" i="21" s="1"/>
  <c r="F10" i="21"/>
  <c r="E10" i="21"/>
  <c r="H10" i="21" s="1"/>
  <c r="C10" i="21"/>
  <c r="L10" i="21" s="1"/>
  <c r="M9" i="21"/>
  <c r="L9" i="21"/>
  <c r="K9" i="21"/>
  <c r="J9" i="21"/>
  <c r="I9" i="21"/>
  <c r="M8" i="21"/>
  <c r="K8" i="21"/>
  <c r="J8" i="21"/>
  <c r="I8" i="21"/>
  <c r="I15" i="21" s="1"/>
  <c r="I18" i="21" s="1"/>
  <c r="H8" i="21"/>
  <c r="G8" i="21"/>
  <c r="F8" i="21"/>
  <c r="E8" i="21"/>
  <c r="D8" i="21"/>
  <c r="C8" i="21"/>
  <c r="C15" i="21" s="1"/>
  <c r="C18" i="21" s="1"/>
  <c r="L5" i="21"/>
  <c r="K5" i="21"/>
  <c r="J5" i="21"/>
  <c r="I5" i="21"/>
  <c r="B1" i="21"/>
  <c r="C79" i="14"/>
  <c r="E79" i="14" s="1"/>
  <c r="E78" i="14"/>
  <c r="C78" i="14"/>
  <c r="D77" i="14"/>
  <c r="F75" i="14"/>
  <c r="E75" i="14"/>
  <c r="C75" i="14"/>
  <c r="C74" i="14"/>
  <c r="E74" i="14" s="1"/>
  <c r="E73" i="14"/>
  <c r="F73" i="14" s="1"/>
  <c r="C73" i="14"/>
  <c r="D73" i="14" s="1"/>
  <c r="D70" i="14"/>
  <c r="C70" i="14"/>
  <c r="E68" i="14"/>
  <c r="E67" i="14"/>
  <c r="C67" i="14"/>
  <c r="D67" i="14" s="1"/>
  <c r="F67" i="14" s="1"/>
  <c r="F66" i="14"/>
  <c r="E66" i="14"/>
  <c r="F65" i="14"/>
  <c r="E65" i="14"/>
  <c r="E72" i="14" s="1"/>
  <c r="E76" i="14" s="1"/>
  <c r="D65" i="14"/>
  <c r="C65" i="14"/>
  <c r="C72" i="14" s="1"/>
  <c r="C76" i="14" s="1"/>
  <c r="C50" i="14"/>
  <c r="D50" i="14" s="1"/>
  <c r="D48" i="14"/>
  <c r="C48" i="14"/>
  <c r="D45" i="14"/>
  <c r="B33" i="14"/>
  <c r="D23" i="14"/>
  <c r="C23" i="14"/>
  <c r="E22" i="14"/>
  <c r="F22" i="14" s="1"/>
  <c r="C22" i="14"/>
  <c r="D22" i="14" s="1"/>
  <c r="E21" i="14"/>
  <c r="C21" i="14"/>
  <c r="F20" i="14"/>
  <c r="E20" i="14"/>
  <c r="D20" i="14"/>
  <c r="C20" i="14"/>
  <c r="C77" i="14" s="1"/>
  <c r="F18" i="14"/>
  <c r="E18" i="14"/>
  <c r="D18" i="14"/>
  <c r="C18" i="14"/>
  <c r="F17" i="14"/>
  <c r="E17" i="14"/>
  <c r="D17" i="14"/>
  <c r="C17" i="14"/>
  <c r="F16" i="14"/>
  <c r="E16" i="14"/>
  <c r="D16" i="14"/>
  <c r="E14" i="14"/>
  <c r="D14" i="14"/>
  <c r="F14" i="14" s="1"/>
  <c r="C14" i="14"/>
  <c r="C43" i="14" s="1"/>
  <c r="F13" i="14"/>
  <c r="E13" i="14"/>
  <c r="D13" i="14"/>
  <c r="C13" i="14"/>
  <c r="F12" i="14"/>
  <c r="E12" i="14"/>
  <c r="D12" i="14"/>
  <c r="C12" i="14"/>
  <c r="F11" i="14"/>
  <c r="F68" i="14" s="1"/>
  <c r="E11" i="14"/>
  <c r="E15" i="14" s="1"/>
  <c r="E19" i="14" s="1"/>
  <c r="D11" i="14"/>
  <c r="D68" i="14" s="1"/>
  <c r="C11" i="14"/>
  <c r="C68" i="14" s="1"/>
  <c r="F9" i="14"/>
  <c r="E9" i="14"/>
  <c r="F8" i="14"/>
  <c r="F15" i="14" s="1"/>
  <c r="F19" i="14" s="1"/>
  <c r="E8" i="14"/>
  <c r="D8" i="14"/>
  <c r="C8" i="14"/>
  <c r="C15" i="14" s="1"/>
  <c r="C19" i="14" s="1"/>
  <c r="F6" i="14"/>
  <c r="E42" i="21" l="1"/>
  <c r="H20" i="21"/>
  <c r="L20" i="21"/>
  <c r="K21" i="21"/>
  <c r="D12" i="21"/>
  <c r="M16" i="21"/>
  <c r="M19" i="21" s="1"/>
  <c r="H19" i="21"/>
  <c r="D21" i="21"/>
  <c r="L21" i="21"/>
  <c r="C43" i="21"/>
  <c r="E43" i="21" s="1"/>
  <c r="K10" i="21"/>
  <c r="D14" i="21"/>
  <c r="J16" i="21"/>
  <c r="E19" i="21"/>
  <c r="E21" i="21"/>
  <c r="H21" i="21" s="1"/>
  <c r="I21" i="21"/>
  <c r="J21" i="21" s="1"/>
  <c r="L8" i="21"/>
  <c r="L15" i="21" s="1"/>
  <c r="L18" i="21" s="1"/>
  <c r="D10" i="21"/>
  <c r="E11" i="21"/>
  <c r="F11" i="21" s="1"/>
  <c r="G11" i="21" s="1"/>
  <c r="H11" i="21" s="1"/>
  <c r="H15" i="21" s="1"/>
  <c r="H18" i="21" s="1"/>
  <c r="D13" i="21"/>
  <c r="J13" i="21" s="1"/>
  <c r="H17" i="21"/>
  <c r="G17" i="21" s="1"/>
  <c r="D72" i="14"/>
  <c r="D76" i="14" s="1"/>
  <c r="C44" i="14"/>
  <c r="C47" i="14" s="1"/>
  <c r="C51" i="14" s="1"/>
  <c r="D43" i="14"/>
  <c r="D44" i="14" s="1"/>
  <c r="D47" i="14" s="1"/>
  <c r="D51" i="14" s="1"/>
  <c r="F72" i="14"/>
  <c r="D15" i="14"/>
  <c r="D19" i="14" s="1"/>
  <c r="D74" i="14"/>
  <c r="F74" i="14" s="1"/>
  <c r="E77" i="14"/>
  <c r="F77" i="14" s="1"/>
  <c r="D79" i="14"/>
  <c r="F79" i="14" s="1"/>
  <c r="G10" i="21" l="1"/>
  <c r="G15" i="21" s="1"/>
  <c r="G18" i="21" s="1"/>
  <c r="M10" i="21"/>
  <c r="M15" i="21" s="1"/>
  <c r="M18" i="21" s="1"/>
  <c r="F15" i="21"/>
  <c r="F18" i="21" s="1"/>
  <c r="D15" i="21"/>
  <c r="D18" i="21" s="1"/>
  <c r="E46" i="21"/>
  <c r="E15" i="21"/>
  <c r="E18" i="21" s="1"/>
  <c r="E14" i="21"/>
  <c r="K14" i="21" s="1"/>
  <c r="K15" i="21" s="1"/>
  <c r="K18" i="21" s="1"/>
  <c r="J14" i="21"/>
  <c r="J15" i="21" s="1"/>
  <c r="J18" i="21" s="1"/>
  <c r="M21" i="21"/>
  <c r="G21" i="21"/>
  <c r="C46" i="21"/>
  <c r="F76" i="14"/>
</calcChain>
</file>

<file path=xl/sharedStrings.xml><?xml version="1.0" encoding="utf-8"?>
<sst xmlns="http://schemas.openxmlformats.org/spreadsheetml/2006/main" count="4343" uniqueCount="139">
  <si>
    <t>Vigencia: 1° de Enero; 00:00horas</t>
  </si>
  <si>
    <t>ESTRUCTURA DE PRECIOS DE COMBUSTIBLES LÍQUIDOS PARA ZONAS DE FRONTERA</t>
  </si>
  <si>
    <t>DEPARTAMENTO DE NORTE DE SANTANDER
PRODUCTO NACIONAL</t>
  </si>
  <si>
    <t>PLANTA DE ABASTO: CHIMITA Y AGUALINDA</t>
  </si>
  <si>
    <t>Con cupo ZDF</t>
  </si>
  <si>
    <t>Por encima del cupo*</t>
  </si>
  <si>
    <t>ID</t>
  </si>
  <si>
    <t>Ítem</t>
  </si>
  <si>
    <t xml:space="preserve">Gasolina Corriente </t>
  </si>
  <si>
    <t>B2 (ACPM)</t>
  </si>
  <si>
    <t>$/Galón</t>
  </si>
  <si>
    <t>IP</t>
  </si>
  <si>
    <t>Ingreso al Productor</t>
  </si>
  <si>
    <t>PN</t>
  </si>
  <si>
    <t>Impuesto Nacional a la gasolina y al ACPM</t>
  </si>
  <si>
    <t>------------------</t>
  </si>
  <si>
    <t>Tt</t>
  </si>
  <si>
    <t>Tarifa de transporte (poliductos y biocombustibles)</t>
  </si>
  <si>
    <t>(1)</t>
  </si>
  <si>
    <t>Cc</t>
  </si>
  <si>
    <t xml:space="preserve">Recuperación costos </t>
  </si>
  <si>
    <t>Ce</t>
  </si>
  <si>
    <t>Costo de cesión</t>
  </si>
  <si>
    <t>Tma</t>
  </si>
  <si>
    <t>Tarifa de marcación (1)</t>
  </si>
  <si>
    <t>Margen plan de continuidad</t>
  </si>
  <si>
    <t>PMI</t>
  </si>
  <si>
    <t>Precio Máx. de Venta al Distribuidor Mayorista</t>
  </si>
  <si>
    <t>MD</t>
  </si>
  <si>
    <t xml:space="preserve">Margen del distribuidor mayorista </t>
  </si>
  <si>
    <t>*</t>
  </si>
  <si>
    <t>Ti</t>
  </si>
  <si>
    <t>Transporte plantas no interconectadas</t>
  </si>
  <si>
    <t>PS</t>
  </si>
  <si>
    <t>Sobretasa***</t>
  </si>
  <si>
    <t>**</t>
  </si>
  <si>
    <t>PMIL</t>
  </si>
  <si>
    <t>Precio Máximo en Planta de Abasto Mayorista</t>
  </si>
  <si>
    <t>MDM</t>
  </si>
  <si>
    <t>Margen del distribuidor minorista</t>
  </si>
  <si>
    <t>E</t>
  </si>
  <si>
    <t>Pérdida por evaporación</t>
  </si>
  <si>
    <t>N.A</t>
  </si>
  <si>
    <t>FI</t>
  </si>
  <si>
    <t>Transporte planta abasto mayorista a estación</t>
  </si>
  <si>
    <t>***</t>
  </si>
  <si>
    <t>PMV</t>
  </si>
  <si>
    <t xml:space="preserve">Precio de Venta al público por galón </t>
  </si>
  <si>
    <t>Será el señalado en la Resolución 182336 del 28 de 2011 y 91657 de 2012, o en la norma que la modifique o sustituya</t>
  </si>
  <si>
    <t xml:space="preserve">Valor de referencia de sobretasa según Resolución Minminas. </t>
  </si>
  <si>
    <t>Valor para el transporte de las planta de Cúcuta hasta las estaciones de servicio ubicadas en el casco urbano de Rio de Oro</t>
  </si>
  <si>
    <t>Según punto de entrega</t>
  </si>
  <si>
    <t>DEPARTAMENTO DE NORTE DE SANTANDER
PRODUCTO IMPORTADO</t>
  </si>
  <si>
    <t xml:space="preserve"> PLANTAS DE ABASTO:  VILLA DEL ROSARIO Y AGUALINDA</t>
  </si>
  <si>
    <t>ITEM</t>
  </si>
  <si>
    <t>DESCRIPCION</t>
  </si>
  <si>
    <t>ABREGO</t>
  </si>
  <si>
    <t>GASOLINA</t>
  </si>
  <si>
    <t xml:space="preserve">DIESEL </t>
  </si>
  <si>
    <t>Ingreso importador (IP)</t>
  </si>
  <si>
    <t>Costo Cesión actividades distribución (Cc)</t>
  </si>
  <si>
    <t>Recuperación de costos (Ce)</t>
  </si>
  <si>
    <t>Tarifa de marcación (Tma)</t>
  </si>
  <si>
    <t>Precio Máximo Venta al distribuidor mayorista (PMI)</t>
  </si>
  <si>
    <t>Margen del centro acopio y/o distribuidor mayorista (MD)</t>
  </si>
  <si>
    <t>Sobretasa (PS)</t>
  </si>
  <si>
    <t>Precio Máximo Venta en la Planta Abasto /Centro acopio (PMA)</t>
  </si>
  <si>
    <t>Margen Distribuidor Minorista (MD)</t>
  </si>
  <si>
    <t>Perdida por evaporación ( E )</t>
  </si>
  <si>
    <t>NA</t>
  </si>
  <si>
    <t>Flete máximo Planta abasto/centro acopio a EDS municipios (Fi)</t>
  </si>
  <si>
    <t xml:space="preserve"> </t>
  </si>
  <si>
    <t>Ver Nota Informativa</t>
  </si>
  <si>
    <t>Esta estructura aplica en caso de contingencia previa autorización del Ministerio de Minas y Energía</t>
  </si>
  <si>
    <t>PLANTA DE ABASTO: AYACUCHO</t>
  </si>
  <si>
    <t>Por encima del cupo UPME*</t>
  </si>
  <si>
    <t>B10</t>
  </si>
  <si>
    <t>(2)</t>
  </si>
  <si>
    <t xml:space="preserve">Tarifa de marcación </t>
  </si>
  <si>
    <t>******</t>
  </si>
  <si>
    <t>****</t>
  </si>
  <si>
    <t>*****</t>
  </si>
  <si>
    <t xml:space="preserve">La planta de Ayacucho se abastece de la Lizama </t>
  </si>
  <si>
    <t>Para ventas sobre el cupo a estaciones de servicio, previa autorización del Ministerio de Minas y Energía, aplica la estructura nacional</t>
  </si>
  <si>
    <t xml:space="preserve">Valor del transporte desde la planta la Lizama hasta la planta Ayacucho </t>
  </si>
  <si>
    <t>Corresponde a la pérdida por evaporación de que trata la Ley 26 de 1989, definida como el 0.4% del Precio Máximo de Venta en Planta de Abastecimiento Mayorista.</t>
  </si>
  <si>
    <t>Valor del transporte desde las plantas de abasto a las estaciones de servicio</t>
  </si>
  <si>
    <r>
      <rPr>
        <b/>
        <sz val="10"/>
        <color indexed="10"/>
        <rFont val="Calibri"/>
        <family val="2"/>
      </rPr>
      <t>NOTA INFORMATIVA: 
Esta publicación tiene fines netamente ilustrativos. La misma pretende reflejar los precios aplicables de los distribuidores mayoristas y minoristas, acorde con las disposiciones establecidas por el Ministerio de Minas y Energía y las autoridades locales y municipales.
En el caso de presentarse cualquier discrepancia prevalece lo establecido por las autoridades mencionadas, lo cual debe ser verificado permanentemente por todos los agentes de la cadena de distribución de los combustibles líquidos.
Esta publicación puede cambiar sin previo aviso.</t>
    </r>
  </si>
  <si>
    <t>Vigencia: 4° de Enero; 00:00horas</t>
  </si>
  <si>
    <t>Vigencia: 6° de Enero; 00:00horas</t>
  </si>
  <si>
    <t>Vigencia: 1° de Febrero; 00:00horas</t>
  </si>
  <si>
    <t>Vigencia: 1° de Marzo; 00:00horas</t>
  </si>
  <si>
    <t>Vigencia: 1° de Abril; 00:00horas</t>
  </si>
  <si>
    <t>Vigencia: 5 de Abril; 00:00horas</t>
  </si>
  <si>
    <t>Vigencia: 1° de Mayo; 00:00horas</t>
  </si>
  <si>
    <t>Por encima del cupo</t>
  </si>
  <si>
    <t>(3)</t>
  </si>
  <si>
    <t>(4)</t>
  </si>
  <si>
    <t>(5)</t>
  </si>
  <si>
    <t>(6)</t>
  </si>
  <si>
    <t>(7)</t>
  </si>
  <si>
    <t>Será el señalado en la Resolución 182336 del 28 de 2011 y 91657 de 2012 o en la norma que la modifique o sustituya</t>
  </si>
  <si>
    <t>Valor por ruta según corresponda</t>
  </si>
  <si>
    <t xml:space="preserve">Valor de referencia de sobretasa establecida en las normas legales vigentes. </t>
  </si>
  <si>
    <t>Será el señalado en la Resolución 4 0222 de febrero de 2015 o en la norma que la modifique o sustituya</t>
  </si>
  <si>
    <t>0,4% del precio máximo de venta en planta de abastecimiento mayorista.</t>
  </si>
  <si>
    <t>Flete desde planta de abastecimiento mayorista hasta las estaciones de servicio de los diferentes municipios.</t>
  </si>
  <si>
    <t>Vigencia: 21 de Mayo; 00:00horas</t>
  </si>
  <si>
    <t>Vigencia: 28 de Mayo; 00:00horas</t>
  </si>
  <si>
    <t>Vigencia: 1° de junio; 00:00horas</t>
  </si>
  <si>
    <t>(8)</t>
  </si>
  <si>
    <t>Será el señalado en la Resolución 4 0435 del 29 de abril de 2016 o en la norma que la modifique o sustituya</t>
  </si>
  <si>
    <t>Vigencia: 4 de junio; 00:00horas</t>
  </si>
  <si>
    <t>Vigencia: 11 de junio; 00:00horas</t>
  </si>
  <si>
    <t>Vigencia: 1 de julio; 00:00horas</t>
  </si>
  <si>
    <t>DEPARTAMENTO DE NARIÑO</t>
  </si>
  <si>
    <t>Por encima del Cupo *</t>
  </si>
  <si>
    <t>PLANTA DE ABASTO: YUMBO Y MULALÓ</t>
  </si>
  <si>
    <t>Gasolina Corriente</t>
  </si>
  <si>
    <t>Gasolina Extra</t>
  </si>
  <si>
    <t xml:space="preserve">Tarifa de transporte (poliductos y biocombustibles) </t>
  </si>
  <si>
    <t>Margen del distribuidor mayorista</t>
  </si>
  <si>
    <t>Sobretasa****</t>
  </si>
  <si>
    <t>Transporte desde la ciudad de San Juan de Pasto a las EDS</t>
  </si>
  <si>
    <t>Para la gasolina extra definido libremente por el distribuidor mayorista/minorista</t>
  </si>
  <si>
    <t>Tarifa de transporte entre el municipio de San Juan de Pasto y cada uno de los municipios del departamento, de acuerdo con la regulación del Ministerio de Minas y Energía sobre el particular</t>
  </si>
  <si>
    <t>Vigencia a partir del 15 de Julio de 2016 Resolución 40677 del 12 de julio de 2016</t>
  </si>
  <si>
    <t>PRODUCTO IMPORTADO  PARA ALGUNOS MUNICIPIOS DEL DEPARTAMENTO DE NARIÑO:
Ipiales, Aldana, Guachucal, Cumbal, Cuaspud; Pupiales, Puerres, Córdoba, Potosí, Contadero, 
Illes, Gualmatan y Funes</t>
  </si>
  <si>
    <t>PLANTA DE ABASTO: MULALÓ, HASTA AGOTAR EXISTENCIAS DEL PRODUCTO</t>
  </si>
  <si>
    <t>Gasolina Importada</t>
  </si>
  <si>
    <t>ACPM Importado</t>
  </si>
  <si>
    <t>Vigencia: 1 de agosto; 00:00horas</t>
  </si>
  <si>
    <t>Vigencia: 1° de septiembre de 2016; 00:00horas</t>
  </si>
  <si>
    <t>Vigencia: 1° de octubre de 2016; 00:00horas</t>
  </si>
  <si>
    <t>Vigencia: 1° de noviembre de 2016; 00:00horas</t>
  </si>
  <si>
    <t>Vigencia: 3 de noviembre de 2016; 00:00horas</t>
  </si>
  <si>
    <t>Vigencia: 1° de diciembre de 2016; 00:00horas</t>
  </si>
  <si>
    <t>Vigencia: 28 de julio; 00:00horas</t>
  </si>
  <si>
    <t>Vigencia: 28 de agosto; 00:00horas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</si>
</sst>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 #,##0.00_-;\-* #,##0.00_-;_-* &quot;-&quot;??_-;_-@_-"/>
    <numFmt numFmtId="166" formatCode="_ * #,##0_ ;_ * \-#,##0_ ;_ * &quot;-&quot;_ ;_ @_ "/>
    <numFmt numFmtId="167" formatCode="_ * #,##0.00_ ;_ * \-#,##0.00_ ;_ * &quot;-&quot;??_ ;_ @_ "/>
    <numFmt numFmtId="168" formatCode="&quot;Oxigenada&quot;\ \8\%"/>
    <numFmt numFmtId="169" formatCode="&quot;Oxigenada&quot;\ \10\%"/>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name val="Calibri"/>
      <family val="2"/>
      <scheme val="minor"/>
    </font>
    <font>
      <b/>
      <sz val="12"/>
      <name val="Calibri"/>
      <family val="2"/>
      <scheme val="minor"/>
    </font>
    <font>
      <b/>
      <sz val="10"/>
      <color theme="1"/>
      <name val="Calibri"/>
      <family val="2"/>
      <scheme val="minor"/>
    </font>
    <font>
      <b/>
      <sz val="10"/>
      <color theme="0"/>
      <name val="Calibri"/>
      <family val="2"/>
      <scheme val="minor"/>
    </font>
    <font>
      <b/>
      <sz val="10"/>
      <color rgb="FF92D050"/>
      <name val="Calibri"/>
      <family val="2"/>
      <scheme val="minor"/>
    </font>
    <font>
      <b/>
      <sz val="10"/>
      <color theme="0" tint="-4.9989318521683403E-2"/>
      <name val="Calibri"/>
      <family val="2"/>
      <scheme val="minor"/>
    </font>
    <font>
      <b/>
      <sz val="10"/>
      <color rgb="FFFF0000"/>
      <name val="Calibri"/>
      <family val="2"/>
      <scheme val="minor"/>
    </font>
    <font>
      <sz val="10"/>
      <name val="Calibri"/>
      <family val="2"/>
      <scheme val="minor"/>
    </font>
    <font>
      <b/>
      <sz val="10"/>
      <color theme="6" tint="-0.499984740745262"/>
      <name val="Calibri"/>
      <family val="2"/>
      <scheme val="minor"/>
    </font>
    <font>
      <b/>
      <sz val="10"/>
      <color indexed="8"/>
      <name val="Calibri"/>
      <family val="2"/>
      <scheme val="minor"/>
    </font>
    <font>
      <u/>
      <sz val="8.8000000000000007"/>
      <color theme="10"/>
      <name val="Calibri"/>
      <family val="2"/>
    </font>
    <font>
      <b/>
      <i/>
      <sz val="11"/>
      <name val="Calibri"/>
      <family val="2"/>
      <scheme val="minor"/>
    </font>
    <font>
      <i/>
      <sz val="10"/>
      <name val="Calibri"/>
      <family val="2"/>
      <scheme val="minor"/>
    </font>
    <font>
      <sz val="10"/>
      <color theme="1"/>
      <name val="Calibri"/>
      <family val="2"/>
      <scheme val="minor"/>
    </font>
    <font>
      <b/>
      <sz val="10"/>
      <color indexed="10"/>
      <name val="Calibri"/>
      <family val="2"/>
    </font>
    <font>
      <sz val="10"/>
      <color rgb="FFFF0000"/>
      <name val="Calibri"/>
      <family val="2"/>
      <scheme val="minor"/>
    </font>
    <font>
      <b/>
      <vertAlign val="superscript"/>
      <sz val="10"/>
      <name val="Calibri"/>
      <family val="2"/>
      <scheme val="minor"/>
    </font>
  </fonts>
  <fills count="8">
    <fill>
      <patternFill patternType="none"/>
    </fill>
    <fill>
      <patternFill patternType="gray125"/>
    </fill>
    <fill>
      <patternFill patternType="solid">
        <fgColor theme="6" tint="-0.499984740745262"/>
        <bgColor indexed="64"/>
      </patternFill>
    </fill>
    <fill>
      <patternFill patternType="solid">
        <fgColor indexed="50"/>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s>
  <borders count="44">
    <border>
      <left/>
      <right/>
      <top/>
      <bottom/>
      <diagonal/>
    </border>
    <border>
      <left style="double">
        <color rgb="FF92D050"/>
      </left>
      <right/>
      <top style="double">
        <color rgb="FF92D050"/>
      </top>
      <bottom style="dotted">
        <color rgb="FF92D050"/>
      </bottom>
      <diagonal/>
    </border>
    <border>
      <left style="double">
        <color rgb="FF92D050"/>
      </left>
      <right/>
      <top style="double">
        <color rgb="FF92D050"/>
      </top>
      <bottom style="double">
        <color rgb="FF92D050"/>
      </bottom>
      <diagonal/>
    </border>
    <border>
      <left/>
      <right/>
      <top style="double">
        <color rgb="FF92D050"/>
      </top>
      <bottom style="double">
        <color rgb="FF92D050"/>
      </bottom>
      <diagonal/>
    </border>
    <border>
      <left/>
      <right style="double">
        <color rgb="FF92D050"/>
      </right>
      <top style="double">
        <color rgb="FF92D050"/>
      </top>
      <bottom style="double">
        <color rgb="FF92D050"/>
      </bottom>
      <diagonal/>
    </border>
    <border>
      <left style="double">
        <color rgb="FF92D050"/>
      </left>
      <right style="dotted">
        <color rgb="FF92D050"/>
      </right>
      <top style="dotted">
        <color rgb="FF92D050"/>
      </top>
      <bottom style="dotted">
        <color rgb="FF92D050"/>
      </bottom>
      <diagonal/>
    </border>
    <border>
      <left style="dotted">
        <color rgb="FF92D050"/>
      </left>
      <right style="double">
        <color rgb="FF92D050"/>
      </right>
      <top/>
      <bottom style="dotted">
        <color rgb="FF92D050"/>
      </bottom>
      <diagonal/>
    </border>
    <border>
      <left style="double">
        <color rgb="FF92D050"/>
      </left>
      <right/>
      <top/>
      <bottom style="double">
        <color rgb="FF92D050"/>
      </bottom>
      <diagonal/>
    </border>
    <border>
      <left/>
      <right style="double">
        <color rgb="FF92D050"/>
      </right>
      <top/>
      <bottom style="double">
        <color rgb="FF92D050"/>
      </bottom>
      <diagonal/>
    </border>
    <border>
      <left style="dotted">
        <color rgb="FF92D050"/>
      </left>
      <right style="double">
        <color rgb="FF92D050"/>
      </right>
      <top style="dotted">
        <color rgb="FF92D050"/>
      </top>
      <bottom style="dotted">
        <color rgb="FF92D050"/>
      </bottom>
      <diagonal/>
    </border>
    <border>
      <left style="double">
        <color rgb="FF92D050"/>
      </left>
      <right style="dotted">
        <color rgb="FF92D050"/>
      </right>
      <top/>
      <bottom style="dotted">
        <color rgb="FF92D050"/>
      </bottom>
      <diagonal/>
    </border>
    <border>
      <left/>
      <right style="dotted">
        <color rgb="FF92D050"/>
      </right>
      <top/>
      <bottom style="dotted">
        <color rgb="FF92D050"/>
      </bottom>
      <diagonal/>
    </border>
    <border>
      <left/>
      <right style="dotted">
        <color rgb="FF92D050"/>
      </right>
      <top style="dotted">
        <color rgb="FF92D050"/>
      </top>
      <bottom style="dotted">
        <color rgb="FF92D050"/>
      </bottom>
      <diagonal/>
    </border>
    <border>
      <left style="double">
        <color rgb="FF92D050"/>
      </left>
      <right style="dotted">
        <color rgb="FF92D050"/>
      </right>
      <top style="dotted">
        <color rgb="FF92D050"/>
      </top>
      <bottom style="double">
        <color rgb="FF92D050"/>
      </bottom>
      <diagonal/>
    </border>
    <border>
      <left style="dotted">
        <color rgb="FF92D050"/>
      </left>
      <right style="double">
        <color rgb="FF92D050"/>
      </right>
      <top style="dotted">
        <color rgb="FF92D050"/>
      </top>
      <bottom style="double">
        <color rgb="FF92D050"/>
      </bottom>
      <diagonal/>
    </border>
    <border>
      <left/>
      <right style="dotted">
        <color rgb="FF92D050"/>
      </right>
      <top style="dotted">
        <color rgb="FF92D050"/>
      </top>
      <bottom style="double">
        <color rgb="FF92D050"/>
      </bottom>
      <diagonal/>
    </border>
    <border>
      <left style="double">
        <color rgb="FF92D050"/>
      </left>
      <right style="dotted">
        <color rgb="FF92D050"/>
      </right>
      <top style="double">
        <color rgb="FF92D050"/>
      </top>
      <bottom/>
      <diagonal/>
    </border>
    <border>
      <left style="dotted">
        <color rgb="FF92D050"/>
      </left>
      <right style="medium">
        <color rgb="FF92D050"/>
      </right>
      <top style="double">
        <color rgb="FF92D050"/>
      </top>
      <bottom/>
      <diagonal/>
    </border>
    <border>
      <left style="medium">
        <color rgb="FF92D050"/>
      </left>
      <right/>
      <top style="double">
        <color rgb="FF92D050"/>
      </top>
      <bottom style="dotted">
        <color rgb="FF92D050"/>
      </bottom>
      <diagonal/>
    </border>
    <border>
      <left/>
      <right style="medium">
        <color rgb="FF92D050"/>
      </right>
      <top style="double">
        <color rgb="FF92D050"/>
      </top>
      <bottom style="dotted">
        <color rgb="FF92D050"/>
      </bottom>
      <diagonal/>
    </border>
    <border>
      <left style="dotted">
        <color rgb="FF92D050"/>
      </left>
      <right style="medium">
        <color rgb="FF92D050"/>
      </right>
      <top/>
      <bottom style="dotted">
        <color rgb="FF92D050"/>
      </bottom>
      <diagonal/>
    </border>
    <border>
      <left style="medium">
        <color rgb="FF92D050"/>
      </left>
      <right style="dotted">
        <color rgb="FF92D050"/>
      </right>
      <top style="dotted">
        <color rgb="FF92D050"/>
      </top>
      <bottom style="dotted">
        <color rgb="FF92D050"/>
      </bottom>
      <diagonal/>
    </border>
    <border>
      <left style="dotted">
        <color rgb="FF92D050"/>
      </left>
      <right style="medium">
        <color rgb="FF92D050"/>
      </right>
      <top style="dotted">
        <color rgb="FF92D050"/>
      </top>
      <bottom style="dotted">
        <color rgb="FF92D050"/>
      </bottom>
      <diagonal/>
    </border>
    <border>
      <left style="dotted">
        <color rgb="FF92D050"/>
      </left>
      <right/>
      <top style="dotted">
        <color rgb="FF92D050"/>
      </top>
      <bottom style="dotted">
        <color rgb="FF92D050"/>
      </bottom>
      <diagonal/>
    </border>
    <border>
      <left style="medium">
        <color rgb="FF92D050"/>
      </left>
      <right style="dotted">
        <color rgb="FF92D050"/>
      </right>
      <top style="dotted">
        <color rgb="FF92D050"/>
      </top>
      <bottom style="double">
        <color rgb="FF92D050"/>
      </bottom>
      <diagonal/>
    </border>
    <border>
      <left style="dotted">
        <color rgb="FF92D050"/>
      </left>
      <right style="medium">
        <color rgb="FF92D050"/>
      </right>
      <top style="dotted">
        <color rgb="FF92D050"/>
      </top>
      <bottom style="double">
        <color rgb="FF92D050"/>
      </bottom>
      <diagonal/>
    </border>
    <border>
      <left style="double">
        <color rgb="FF92D050"/>
      </left>
      <right/>
      <top style="dotted">
        <color rgb="FF92D050"/>
      </top>
      <bottom style="dotted">
        <color rgb="FF92D050"/>
      </bottom>
      <diagonal/>
    </border>
    <border>
      <left style="dashed">
        <color rgb="FF92D050"/>
      </left>
      <right style="double">
        <color rgb="FF92D050"/>
      </right>
      <top style="dotted">
        <color rgb="FF92D050"/>
      </top>
      <bottom style="dotted">
        <color rgb="FF92D050"/>
      </bottom>
      <diagonal/>
    </border>
    <border>
      <left/>
      <right/>
      <top/>
      <bottom style="thin">
        <color indexed="64"/>
      </bottom>
      <diagonal/>
    </border>
    <border>
      <left style="dotted">
        <color rgb="FF92D050"/>
      </left>
      <right/>
      <top/>
      <bottom style="dotted">
        <color rgb="FF92D05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rgb="FF92D050"/>
      </left>
      <right style="dotted">
        <color rgb="FF92D050"/>
      </right>
      <top/>
      <bottom style="dotted">
        <color rgb="FF92D050"/>
      </bottom>
      <diagonal/>
    </border>
    <border>
      <left style="dotted">
        <color rgb="FF92D050"/>
      </left>
      <right style="dotted">
        <color rgb="FF92D050"/>
      </right>
      <top style="dotted">
        <color rgb="FF92D050"/>
      </top>
      <bottom style="dotted">
        <color rgb="FF92D050"/>
      </bottom>
      <diagonal/>
    </border>
    <border>
      <left style="dotted">
        <color rgb="FF92D050"/>
      </left>
      <right style="dotted">
        <color rgb="FF92D050"/>
      </right>
      <top style="dotted">
        <color rgb="FF92D050"/>
      </top>
      <bottom style="double">
        <color rgb="FF92D050"/>
      </bottom>
      <diagonal/>
    </border>
    <border>
      <left style="double">
        <color rgb="FF92D050"/>
      </left>
      <right style="dotted">
        <color rgb="FF92D050"/>
      </right>
      <top style="double">
        <color rgb="FF92D050"/>
      </top>
      <bottom style="dotted">
        <color rgb="FF92D050"/>
      </bottom>
      <diagonal/>
    </border>
    <border>
      <left style="dotted">
        <color rgb="FF92D050"/>
      </left>
      <right style="double">
        <color rgb="FF92D050"/>
      </right>
      <top style="double">
        <color rgb="FF92D050"/>
      </top>
      <bottom style="dotted">
        <color rgb="FF92D050"/>
      </bottom>
      <diagonal/>
    </border>
    <border>
      <left style="double">
        <color rgb="FF92D050"/>
      </left>
      <right/>
      <top/>
      <bottom/>
      <diagonal/>
    </border>
    <border>
      <left style="double">
        <color rgb="FF92D050"/>
      </left>
      <right/>
      <top/>
      <bottom style="dotted">
        <color rgb="FF92D050"/>
      </bottom>
      <diagonal/>
    </border>
    <border>
      <left/>
      <right/>
      <top/>
      <bottom style="dotted">
        <color rgb="FF92D050"/>
      </bottom>
      <diagonal/>
    </border>
    <border>
      <left style="double">
        <color rgb="FF92D050"/>
      </left>
      <right style="double">
        <color rgb="FF92D050"/>
      </right>
      <top style="dotted">
        <color rgb="FF92D050"/>
      </top>
      <bottom style="dotted">
        <color rgb="FF92D050"/>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xf numFmtId="165" fontId="4" fillId="0" borderId="0" applyFont="0" applyFill="0" applyBorder="0" applyAlignment="0" applyProtection="0"/>
    <xf numFmtId="166" fontId="4" fillId="0" borderId="0" applyFont="0" applyFill="0" applyBorder="0" applyAlignment="0" applyProtection="0"/>
    <xf numFmtId="0" fontId="15" fillId="0" borderId="0" applyNumberFormat="0" applyFill="0" applyBorder="0" applyAlignment="0" applyProtection="0">
      <alignment vertical="top"/>
      <protection locked="0"/>
    </xf>
  </cellStyleXfs>
  <cellXfs count="162">
    <xf numFmtId="0" fontId="0" fillId="0" borderId="0" xfId="0"/>
    <xf numFmtId="0" fontId="5" fillId="0" borderId="0" xfId="3" applyFont="1" applyFill="1" applyAlignment="1" applyProtection="1">
      <alignment vertical="center"/>
      <protection hidden="1"/>
    </xf>
    <xf numFmtId="0" fontId="6" fillId="0" borderId="0" xfId="3" applyFont="1" applyFill="1" applyAlignment="1" applyProtection="1">
      <alignment vertical="center"/>
      <protection hidden="1"/>
    </xf>
    <xf numFmtId="0" fontId="5" fillId="0" borderId="0" xfId="3" applyFont="1" applyAlignment="1" applyProtection="1">
      <alignment vertical="center"/>
      <protection hidden="1"/>
    </xf>
    <xf numFmtId="0" fontId="7" fillId="0" borderId="0" xfId="0" applyFont="1" applyAlignment="1" applyProtection="1">
      <alignment vertical="center"/>
      <protection hidden="1"/>
    </xf>
    <xf numFmtId="0" fontId="8" fillId="0" borderId="0" xfId="3" applyFont="1" applyFill="1" applyAlignment="1" applyProtection="1">
      <alignment vertical="center"/>
      <protection hidden="1"/>
    </xf>
    <xf numFmtId="0" fontId="9" fillId="2" borderId="1" xfId="3" quotePrefix="1" applyFont="1" applyFill="1" applyBorder="1" applyAlignment="1" applyProtection="1">
      <alignment horizontal="left" vertical="center"/>
      <protection hidden="1"/>
    </xf>
    <xf numFmtId="0" fontId="9" fillId="2" borderId="5" xfId="3" quotePrefix="1" applyFont="1" applyFill="1" applyBorder="1" applyAlignment="1" applyProtection="1">
      <alignment horizontal="left" vertical="center"/>
      <protection hidden="1"/>
    </xf>
    <xf numFmtId="0" fontId="8" fillId="2" borderId="6" xfId="3" applyFont="1" applyFill="1" applyBorder="1" applyAlignment="1" applyProtection="1">
      <alignment vertical="center" wrapText="1"/>
      <protection hidden="1"/>
    </xf>
    <xf numFmtId="0" fontId="8" fillId="3" borderId="10" xfId="3" applyFont="1" applyFill="1" applyBorder="1" applyAlignment="1" applyProtection="1">
      <alignment horizontal="center" vertical="center" wrapText="1"/>
      <protection hidden="1"/>
    </xf>
    <xf numFmtId="0" fontId="8" fillId="3" borderId="6" xfId="3" applyFont="1" applyFill="1" applyBorder="1" applyAlignment="1" applyProtection="1">
      <alignment horizontal="center" vertical="center" wrapText="1"/>
      <protection hidden="1"/>
    </xf>
    <xf numFmtId="0" fontId="8" fillId="3" borderId="11" xfId="3" applyFont="1" applyFill="1" applyBorder="1" applyAlignment="1" applyProtection="1">
      <alignment horizontal="center" vertical="center" wrapText="1"/>
      <protection hidden="1"/>
    </xf>
    <xf numFmtId="0" fontId="8" fillId="0" borderId="0" xfId="0" applyFont="1" applyAlignment="1" applyProtection="1">
      <alignment vertical="center"/>
      <protection hidden="1"/>
    </xf>
    <xf numFmtId="0" fontId="8" fillId="3" borderId="5" xfId="3" applyFont="1" applyFill="1" applyBorder="1" applyAlignment="1" applyProtection="1">
      <alignment horizontal="center" vertical="center" wrapText="1"/>
      <protection hidden="1"/>
    </xf>
    <xf numFmtId="0" fontId="8" fillId="3" borderId="9" xfId="3" applyFont="1" applyFill="1" applyBorder="1" applyAlignment="1" applyProtection="1">
      <alignment horizontal="center" vertical="center" wrapText="1"/>
      <protection hidden="1"/>
    </xf>
    <xf numFmtId="0" fontId="8" fillId="3" borderId="12" xfId="3"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165" fontId="5" fillId="4" borderId="9" xfId="4" applyFont="1" applyFill="1" applyBorder="1" applyAlignment="1" applyProtection="1">
      <alignment vertical="center" wrapText="1"/>
      <protection hidden="1"/>
    </xf>
    <xf numFmtId="165" fontId="5" fillId="4" borderId="5" xfId="4" applyFont="1" applyFill="1" applyBorder="1" applyAlignment="1" applyProtection="1">
      <alignment horizontal="center" vertical="center" wrapText="1"/>
      <protection hidden="1"/>
    </xf>
    <xf numFmtId="165" fontId="5" fillId="0" borderId="9" xfId="4" applyFont="1" applyFill="1" applyBorder="1" applyAlignment="1" applyProtection="1">
      <alignment horizontal="center" vertical="center" wrapText="1"/>
      <protection hidden="1"/>
    </xf>
    <xf numFmtId="165" fontId="5" fillId="4" borderId="12" xfId="4" applyFont="1" applyFill="1" applyBorder="1" applyAlignment="1" applyProtection="1">
      <alignment horizontal="center" vertical="center" wrapText="1"/>
      <protection hidden="1"/>
    </xf>
    <xf numFmtId="0" fontId="5" fillId="0" borderId="9" xfId="0" applyFont="1" applyBorder="1" applyAlignment="1" applyProtection="1">
      <alignment horizontal="left" vertical="center" wrapText="1"/>
      <protection hidden="1"/>
    </xf>
    <xf numFmtId="165" fontId="5" fillId="4" borderId="9" xfId="4" applyFont="1" applyFill="1" applyBorder="1" applyAlignment="1" applyProtection="1">
      <alignment horizontal="center" vertical="center" wrapText="1"/>
      <protection hidden="1"/>
    </xf>
    <xf numFmtId="49" fontId="5" fillId="4" borderId="12" xfId="4" applyNumberFormat="1" applyFont="1" applyFill="1" applyBorder="1" applyAlignment="1" applyProtection="1">
      <alignment horizontal="center" vertical="center" wrapText="1"/>
      <protection hidden="1"/>
    </xf>
    <xf numFmtId="49" fontId="5" fillId="4" borderId="9" xfId="4" applyNumberFormat="1" applyFont="1" applyFill="1" applyBorder="1" applyAlignment="1" applyProtection="1">
      <alignment horizontal="center" vertical="center" wrapText="1"/>
      <protection hidden="1"/>
    </xf>
    <xf numFmtId="0" fontId="5" fillId="5" borderId="5" xfId="0" applyFont="1" applyFill="1" applyBorder="1" applyAlignment="1" applyProtection="1">
      <alignment horizontal="center" vertical="center" wrapText="1"/>
      <protection hidden="1"/>
    </xf>
    <xf numFmtId="165" fontId="5" fillId="5" borderId="9" xfId="4" applyFont="1" applyFill="1" applyBorder="1" applyAlignment="1" applyProtection="1">
      <alignment vertical="center" wrapText="1"/>
      <protection hidden="1"/>
    </xf>
    <xf numFmtId="165" fontId="5" fillId="5" borderId="5" xfId="4" applyFont="1" applyFill="1" applyBorder="1" applyAlignment="1" applyProtection="1">
      <alignment horizontal="center" vertical="center" wrapText="1"/>
      <protection hidden="1"/>
    </xf>
    <xf numFmtId="165" fontId="5" fillId="5" borderId="9" xfId="4" applyFont="1" applyFill="1" applyBorder="1" applyAlignment="1" applyProtection="1">
      <alignment horizontal="center" vertical="center" wrapText="1"/>
      <protection hidden="1"/>
    </xf>
    <xf numFmtId="165" fontId="5" fillId="5" borderId="12" xfId="4" applyFont="1" applyFill="1" applyBorder="1" applyAlignment="1" applyProtection="1">
      <alignment horizontal="center" vertical="center" wrapText="1"/>
      <protection hidden="1"/>
    </xf>
    <xf numFmtId="165" fontId="5" fillId="0" borderId="5" xfId="4" applyFont="1" applyFill="1" applyBorder="1" applyAlignment="1" applyProtection="1">
      <alignment horizontal="center" vertical="center" wrapText="1"/>
      <protection hidden="1"/>
    </xf>
    <xf numFmtId="165" fontId="5" fillId="0" borderId="12" xfId="4" applyFont="1" applyFill="1" applyBorder="1" applyAlignment="1" applyProtection="1">
      <alignment horizontal="center" vertical="center" wrapText="1"/>
      <protection hidden="1"/>
    </xf>
    <xf numFmtId="0" fontId="5" fillId="5" borderId="13" xfId="0" applyFont="1" applyFill="1" applyBorder="1" applyAlignment="1" applyProtection="1">
      <alignment horizontal="center" vertical="center" wrapText="1"/>
      <protection hidden="1"/>
    </xf>
    <xf numFmtId="0" fontId="5" fillId="5" borderId="14" xfId="0" applyFont="1" applyFill="1" applyBorder="1" applyAlignment="1" applyProtection="1">
      <alignment horizontal="left" vertical="center" wrapText="1"/>
      <protection hidden="1"/>
    </xf>
    <xf numFmtId="165" fontId="5" fillId="5" borderId="13" xfId="4" applyFont="1" applyFill="1" applyBorder="1" applyAlignment="1" applyProtection="1">
      <alignment horizontal="center" vertical="center" wrapText="1"/>
      <protection hidden="1"/>
    </xf>
    <xf numFmtId="165" fontId="5" fillId="5" borderId="14" xfId="4" applyFont="1" applyFill="1" applyBorder="1" applyAlignment="1" applyProtection="1">
      <alignment horizontal="center" vertical="center" wrapText="1"/>
      <protection hidden="1"/>
    </xf>
    <xf numFmtId="165" fontId="5" fillId="5" borderId="15" xfId="4"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left" vertical="center" wrapText="1"/>
      <protection hidden="1"/>
    </xf>
    <xf numFmtId="165" fontId="11" fillId="0" borderId="0" xfId="4" applyFont="1" applyFill="1" applyBorder="1" applyAlignment="1" applyProtection="1">
      <alignment vertical="center" wrapText="1"/>
      <protection hidden="1"/>
    </xf>
    <xf numFmtId="0" fontId="5" fillId="0" borderId="0" xfId="3" applyFont="1" applyFill="1" applyBorder="1" applyAlignment="1" applyProtection="1">
      <alignment horizontal="right" vertical="center" wrapText="1"/>
      <protection hidden="1"/>
    </xf>
    <xf numFmtId="0" fontId="3" fillId="0" borderId="0" xfId="0" applyFont="1" applyFill="1" applyAlignment="1" applyProtection="1">
      <alignment vertical="center" wrapText="1"/>
      <protection hidden="1"/>
    </xf>
    <xf numFmtId="0" fontId="3" fillId="0" borderId="0" xfId="0" applyFont="1" applyAlignment="1" applyProtection="1">
      <alignment vertical="center" wrapText="1"/>
      <protection hidden="1"/>
    </xf>
    <xf numFmtId="0" fontId="5" fillId="0" borderId="0" xfId="3" applyFont="1" applyAlignment="1" applyProtection="1">
      <alignment vertical="center" wrapText="1"/>
      <protection hidden="1"/>
    </xf>
    <xf numFmtId="0" fontId="5" fillId="0" borderId="0" xfId="3" applyFont="1" applyFill="1" applyAlignment="1" applyProtection="1">
      <alignment vertical="center" wrapText="1"/>
      <protection hidden="1"/>
    </xf>
    <xf numFmtId="0" fontId="5" fillId="0" borderId="0" xfId="3" quotePrefix="1" applyFont="1" applyFill="1" applyBorder="1" applyAlignment="1" applyProtection="1">
      <alignment horizontal="right" vertical="center" wrapText="1"/>
      <protection hidden="1"/>
    </xf>
    <xf numFmtId="0" fontId="12" fillId="0" borderId="0" xfId="3" applyFont="1" applyFill="1" applyBorder="1" applyAlignment="1" applyProtection="1">
      <alignment horizontal="left" vertical="center" wrapText="1"/>
      <protection hidden="1"/>
    </xf>
    <xf numFmtId="0" fontId="5" fillId="0" borderId="0" xfId="3" applyFont="1" applyFill="1" applyBorder="1" applyAlignment="1" applyProtection="1">
      <alignment horizontal="left" vertical="center" wrapText="1"/>
      <protection hidden="1"/>
    </xf>
    <xf numFmtId="0" fontId="3" fillId="0" borderId="0" xfId="0" applyFont="1"/>
    <xf numFmtId="0" fontId="10" fillId="2" borderId="18" xfId="3" applyFont="1" applyFill="1" applyBorder="1" applyAlignment="1" applyProtection="1">
      <alignment horizontal="left" vertical="center"/>
      <protection hidden="1"/>
    </xf>
    <xf numFmtId="0" fontId="13" fillId="2" borderId="19" xfId="3" applyFont="1" applyFill="1" applyBorder="1" applyAlignment="1" applyProtection="1">
      <alignment horizontal="left" vertical="center"/>
      <protection hidden="1"/>
    </xf>
    <xf numFmtId="0" fontId="8" fillId="0" borderId="0" xfId="3" applyFont="1" applyAlignment="1" applyProtection="1">
      <alignment vertical="center"/>
      <protection hidden="1"/>
    </xf>
    <xf numFmtId="0" fontId="8" fillId="3" borderId="10" xfId="3" applyFont="1" applyFill="1" applyBorder="1" applyAlignment="1" applyProtection="1">
      <alignment horizontal="center" vertical="center" wrapText="1"/>
      <protection hidden="1"/>
    </xf>
    <xf numFmtId="0" fontId="8" fillId="3" borderId="21" xfId="3" applyFont="1" applyFill="1" applyBorder="1" applyAlignment="1" applyProtection="1">
      <alignment horizontal="center" vertical="center" wrapText="1"/>
      <protection hidden="1"/>
    </xf>
    <xf numFmtId="0" fontId="8" fillId="3" borderId="22" xfId="3" applyFont="1" applyFill="1" applyBorder="1" applyAlignment="1" applyProtection="1">
      <alignment horizontal="center" vertical="center" wrapText="1"/>
      <protection hidden="1"/>
    </xf>
    <xf numFmtId="0" fontId="5" fillId="0" borderId="5" xfId="3" applyFont="1" applyBorder="1" applyAlignment="1" applyProtection="1">
      <alignment vertical="center" wrapText="1"/>
      <protection hidden="1"/>
    </xf>
    <xf numFmtId="0" fontId="5" fillId="0" borderId="23" xfId="3" quotePrefix="1" applyFont="1" applyBorder="1" applyAlignment="1" applyProtection="1">
      <alignment horizontal="left" vertical="center" wrapText="1"/>
      <protection hidden="1"/>
    </xf>
    <xf numFmtId="167" fontId="5" fillId="0" borderId="21" xfId="5" applyNumberFormat="1" applyFont="1" applyFill="1" applyBorder="1" applyAlignment="1" applyProtection="1">
      <alignment vertical="center" wrapText="1"/>
      <protection hidden="1"/>
    </xf>
    <xf numFmtId="0" fontId="5" fillId="0" borderId="23" xfId="3" applyFont="1" applyBorder="1" applyAlignment="1" applyProtection="1">
      <alignment vertical="center" wrapText="1"/>
      <protection hidden="1"/>
    </xf>
    <xf numFmtId="167" fontId="5" fillId="0" borderId="21" xfId="5" applyNumberFormat="1" applyFont="1" applyBorder="1" applyAlignment="1" applyProtection="1">
      <alignment vertical="center" wrapText="1"/>
      <protection hidden="1"/>
    </xf>
    <xf numFmtId="0" fontId="5" fillId="6" borderId="5" xfId="3" applyFont="1" applyFill="1" applyBorder="1" applyAlignment="1" applyProtection="1">
      <alignment vertical="center" wrapText="1"/>
      <protection hidden="1"/>
    </xf>
    <xf numFmtId="0" fontId="5" fillId="6" borderId="23" xfId="3" applyFont="1" applyFill="1" applyBorder="1" applyAlignment="1" applyProtection="1">
      <alignment vertical="center" wrapText="1"/>
      <protection hidden="1"/>
    </xf>
    <xf numFmtId="167" fontId="5" fillId="6" borderId="21" xfId="5" applyNumberFormat="1" applyFont="1" applyFill="1" applyBorder="1" applyAlignment="1" applyProtection="1">
      <alignment vertical="center" wrapText="1"/>
      <protection hidden="1"/>
    </xf>
    <xf numFmtId="167" fontId="5" fillId="6" borderId="22" xfId="5" applyNumberFormat="1" applyFont="1" applyFill="1" applyBorder="1" applyAlignment="1" applyProtection="1">
      <alignment vertical="center" wrapText="1"/>
      <protection hidden="1"/>
    </xf>
    <xf numFmtId="0" fontId="14" fillId="0" borderId="23" xfId="3" applyFont="1" applyBorder="1" applyAlignment="1" applyProtection="1">
      <alignment vertical="center" wrapText="1"/>
      <protection hidden="1"/>
    </xf>
    <xf numFmtId="167" fontId="14" fillId="0" borderId="21" xfId="5" applyNumberFormat="1" applyFont="1" applyBorder="1" applyAlignment="1" applyProtection="1">
      <alignment vertical="center" wrapText="1"/>
      <protection hidden="1"/>
    </xf>
    <xf numFmtId="167" fontId="14" fillId="0" borderId="22" xfId="5" applyNumberFormat="1" applyFont="1" applyBorder="1" applyAlignment="1" applyProtection="1">
      <alignment vertical="center" wrapText="1"/>
      <protection hidden="1"/>
    </xf>
    <xf numFmtId="167" fontId="14" fillId="0" borderId="21" xfId="5" applyNumberFormat="1" applyFont="1" applyBorder="1" applyAlignment="1" applyProtection="1">
      <alignment horizontal="center" vertical="center" wrapText="1"/>
      <protection hidden="1"/>
    </xf>
    <xf numFmtId="167" fontId="14" fillId="0" borderId="22" xfId="5" applyNumberFormat="1" applyFont="1" applyFill="1" applyBorder="1" applyAlignment="1" applyProtection="1">
      <alignment horizontal="center" vertical="center" wrapText="1"/>
      <protection hidden="1"/>
    </xf>
    <xf numFmtId="0" fontId="5" fillId="0" borderId="0" xfId="3" applyFont="1" applyFill="1" applyBorder="1" applyAlignment="1" applyProtection="1">
      <alignment vertical="center" wrapText="1"/>
      <protection hidden="1"/>
    </xf>
    <xf numFmtId="167" fontId="5" fillId="0" borderId="21" xfId="5" applyNumberFormat="1" applyFont="1" applyBorder="1" applyAlignment="1" applyProtection="1">
      <alignment horizontal="center" vertical="center" wrapText="1"/>
      <protection hidden="1"/>
    </xf>
    <xf numFmtId="167" fontId="5" fillId="0" borderId="22" xfId="5" applyNumberFormat="1" applyFont="1" applyBorder="1" applyAlignment="1" applyProtection="1">
      <alignment horizontal="center" vertical="center" wrapText="1"/>
      <protection hidden="1"/>
    </xf>
    <xf numFmtId="164" fontId="5" fillId="5" borderId="24" xfId="1" applyFont="1" applyFill="1" applyBorder="1" applyAlignment="1" applyProtection="1">
      <alignment horizontal="right" vertical="center" wrapText="1"/>
      <protection hidden="1"/>
    </xf>
    <xf numFmtId="164" fontId="5" fillId="5" borderId="25" xfId="1" applyFont="1" applyFill="1" applyBorder="1" applyAlignment="1" applyProtection="1">
      <alignment horizontal="right" vertical="center" wrapText="1"/>
      <protection hidden="1"/>
    </xf>
    <xf numFmtId="0" fontId="5" fillId="0" borderId="0" xfId="0" applyFont="1" applyFill="1" applyBorder="1" applyAlignment="1" applyProtection="1">
      <alignment horizontal="center" vertical="center" wrapText="1"/>
      <protection hidden="1"/>
    </xf>
    <xf numFmtId="0" fontId="12" fillId="0" borderId="0" xfId="3" applyFont="1" applyAlignment="1" applyProtection="1">
      <alignment vertical="center"/>
      <protection hidden="1"/>
    </xf>
    <xf numFmtId="0" fontId="5" fillId="0" borderId="0" xfId="3" applyFont="1" applyFill="1" applyAlignment="1" applyProtection="1">
      <alignment horizontal="right" vertical="center"/>
      <protection hidden="1"/>
    </xf>
    <xf numFmtId="0" fontId="15" fillId="0" borderId="0" xfId="6" applyFont="1" applyFill="1" applyBorder="1" applyAlignment="1" applyProtection="1">
      <alignment vertical="center" wrapText="1"/>
      <protection hidden="1"/>
    </xf>
    <xf numFmtId="167" fontId="5" fillId="0" borderId="0" xfId="3" applyNumberFormat="1" applyFont="1" applyAlignment="1" applyProtection="1">
      <alignment vertical="center"/>
      <protection hidden="1"/>
    </xf>
    <xf numFmtId="0" fontId="16" fillId="7" borderId="0" xfId="3" applyFont="1" applyFill="1" applyAlignment="1" applyProtection="1">
      <alignment vertical="center"/>
      <protection hidden="1"/>
    </xf>
    <xf numFmtId="0" fontId="5" fillId="7" borderId="0" xfId="3" applyFont="1" applyFill="1" applyAlignment="1" applyProtection="1">
      <alignment vertical="center"/>
      <protection hidden="1"/>
    </xf>
    <xf numFmtId="0" fontId="7" fillId="0" borderId="0" xfId="0" applyFont="1" applyFill="1" applyAlignment="1" applyProtection="1">
      <alignment vertical="center"/>
      <protection hidden="1"/>
    </xf>
    <xf numFmtId="9" fontId="8" fillId="3" borderId="6" xfId="2" applyFont="1" applyFill="1" applyBorder="1" applyAlignment="1" applyProtection="1">
      <alignment horizontal="center" vertical="center" wrapText="1"/>
      <protection hidden="1"/>
    </xf>
    <xf numFmtId="165" fontId="5" fillId="5" borderId="26" xfId="4" applyFont="1" applyFill="1" applyBorder="1" applyAlignment="1" applyProtection="1">
      <alignment horizontal="center" vertical="center" wrapText="1"/>
      <protection hidden="1"/>
    </xf>
    <xf numFmtId="165" fontId="5" fillId="5" borderId="27" xfId="4" applyFont="1" applyFill="1" applyBorder="1" applyAlignment="1" applyProtection="1">
      <alignment horizontal="center" vertical="center" wrapText="1"/>
      <protection hidden="1"/>
    </xf>
    <xf numFmtId="165" fontId="5" fillId="0" borderId="9" xfId="4" applyFont="1" applyFill="1" applyBorder="1" applyAlignment="1" applyProtection="1">
      <alignment vertical="center" wrapText="1"/>
      <protection hidden="1"/>
    </xf>
    <xf numFmtId="164" fontId="5" fillId="5" borderId="5" xfId="4" applyNumberFormat="1" applyFont="1" applyFill="1" applyBorder="1" applyAlignment="1" applyProtection="1">
      <alignment horizontal="center" vertical="center" wrapText="1"/>
      <protection hidden="1"/>
    </xf>
    <xf numFmtId="165" fontId="5" fillId="4" borderId="26" xfId="4" applyFont="1" applyFill="1" applyBorder="1" applyAlignment="1" applyProtection="1">
      <alignment horizontal="center" vertical="center" wrapText="1"/>
      <protection hidden="1"/>
    </xf>
    <xf numFmtId="165" fontId="5" fillId="4" borderId="27" xfId="4" applyFont="1" applyFill="1" applyBorder="1" applyAlignment="1" applyProtection="1">
      <alignment horizontal="center" vertical="center" wrapText="1"/>
      <protection hidden="1"/>
    </xf>
    <xf numFmtId="165" fontId="5" fillId="4" borderId="23" xfId="4" applyFont="1" applyFill="1" applyBorder="1" applyAlignment="1" applyProtection="1">
      <alignment horizontal="center" vertical="center" wrapText="1"/>
      <protection hidden="1"/>
    </xf>
    <xf numFmtId="0" fontId="18" fillId="0" borderId="0" xfId="0" applyFont="1" applyAlignment="1" applyProtection="1">
      <alignment vertical="center"/>
      <protection hidden="1"/>
    </xf>
    <xf numFmtId="0" fontId="17" fillId="0" borderId="0" xfId="3" applyFont="1" applyFill="1" applyBorder="1" applyAlignment="1" applyProtection="1">
      <alignment vertical="center"/>
      <protection hidden="1"/>
    </xf>
    <xf numFmtId="0" fontId="3" fillId="0" borderId="0" xfId="0" applyFont="1" applyAlignment="1" applyProtection="1">
      <alignment vertical="center"/>
      <protection hidden="1"/>
    </xf>
    <xf numFmtId="165" fontId="5" fillId="4" borderId="5" xfId="4" quotePrefix="1" applyFont="1" applyFill="1" applyBorder="1" applyAlignment="1" applyProtection="1">
      <alignment horizontal="center" vertical="center" wrapText="1"/>
      <protection hidden="1"/>
    </xf>
    <xf numFmtId="0" fontId="3" fillId="0" borderId="28" xfId="0" applyFont="1" applyBorder="1" applyAlignment="1" applyProtection="1">
      <alignment vertical="center"/>
      <protection hidden="1"/>
    </xf>
    <xf numFmtId="0" fontId="9" fillId="2" borderId="10" xfId="3" quotePrefix="1" applyFont="1" applyFill="1" applyBorder="1" applyAlignment="1" applyProtection="1">
      <alignment horizontal="left" vertical="center"/>
      <protection hidden="1"/>
    </xf>
    <xf numFmtId="0" fontId="8" fillId="2" borderId="29" xfId="3" applyFont="1" applyFill="1" applyBorder="1" applyAlignment="1" applyProtection="1">
      <alignment vertical="center"/>
      <protection hidden="1"/>
    </xf>
    <xf numFmtId="0" fontId="10" fillId="2" borderId="31" xfId="3" applyFont="1" applyFill="1" applyBorder="1" applyAlignment="1" applyProtection="1">
      <alignment horizontal="center" vertical="center"/>
      <protection hidden="1"/>
    </xf>
    <xf numFmtId="0" fontId="8" fillId="2" borderId="23" xfId="3" applyFont="1" applyFill="1" applyBorder="1" applyAlignment="1" applyProtection="1">
      <alignment vertical="center" wrapText="1"/>
      <protection hidden="1"/>
    </xf>
    <xf numFmtId="0" fontId="10" fillId="2" borderId="28" xfId="3" applyFont="1" applyFill="1" applyBorder="1" applyAlignment="1" applyProtection="1">
      <alignment horizontal="center" vertical="center"/>
      <protection hidden="1"/>
    </xf>
    <xf numFmtId="0" fontId="8" fillId="3" borderId="35" xfId="3" applyFont="1" applyFill="1" applyBorder="1" applyAlignment="1" applyProtection="1">
      <alignment horizontal="center" vertical="center" wrapText="1"/>
      <protection hidden="1"/>
    </xf>
    <xf numFmtId="0" fontId="2" fillId="0" borderId="0" xfId="0" applyFont="1" applyAlignment="1" applyProtection="1">
      <alignment vertical="center"/>
      <protection hidden="1"/>
    </xf>
    <xf numFmtId="168" fontId="8" fillId="3" borderId="9" xfId="3" quotePrefix="1" applyNumberFormat="1" applyFont="1" applyFill="1" applyBorder="1" applyAlignment="1" applyProtection="1">
      <alignment horizontal="center" vertical="center" wrapText="1"/>
      <protection hidden="1"/>
    </xf>
    <xf numFmtId="169" fontId="8" fillId="3" borderId="9" xfId="3" quotePrefix="1" applyNumberFormat="1" applyFont="1" applyFill="1" applyBorder="1" applyAlignment="1" applyProtection="1">
      <alignment horizontal="center" vertical="center" wrapText="1"/>
      <protection hidden="1"/>
    </xf>
    <xf numFmtId="9" fontId="8" fillId="3" borderId="36" xfId="2" applyFont="1" applyFill="1" applyBorder="1" applyAlignment="1" applyProtection="1">
      <alignment horizontal="center" vertical="center" wrapText="1"/>
      <protection hidden="1"/>
    </xf>
    <xf numFmtId="0" fontId="8" fillId="3" borderId="36" xfId="3" applyFont="1" applyFill="1" applyBorder="1" applyAlignment="1" applyProtection="1">
      <alignment horizontal="center" vertical="center" wrapText="1"/>
      <protection hidden="1"/>
    </xf>
    <xf numFmtId="165" fontId="5" fillId="4" borderId="36" xfId="4" applyFont="1" applyFill="1" applyBorder="1" applyAlignment="1" applyProtection="1">
      <alignment horizontal="center" vertical="center" wrapText="1"/>
      <protection hidden="1"/>
    </xf>
    <xf numFmtId="165" fontId="5" fillId="4" borderId="36" xfId="4" quotePrefix="1" applyFont="1" applyFill="1" applyBorder="1" applyAlignment="1" applyProtection="1">
      <alignment horizontal="center" vertical="center" wrapText="1"/>
      <protection hidden="1"/>
    </xf>
    <xf numFmtId="165" fontId="5" fillId="0" borderId="36" xfId="4" applyFont="1" applyFill="1" applyBorder="1" applyAlignment="1" applyProtection="1">
      <alignment horizontal="center" vertical="center" wrapText="1"/>
      <protection hidden="1"/>
    </xf>
    <xf numFmtId="165" fontId="5" fillId="4" borderId="12" xfId="4" quotePrefix="1" applyFont="1" applyFill="1" applyBorder="1" applyAlignment="1" applyProtection="1">
      <alignment horizontal="center" vertical="center" wrapText="1"/>
      <protection hidden="1"/>
    </xf>
    <xf numFmtId="0" fontId="5" fillId="5" borderId="9" xfId="0" applyFont="1" applyFill="1" applyBorder="1" applyAlignment="1" applyProtection="1">
      <alignment horizontal="left" vertical="center" wrapText="1"/>
      <protection hidden="1"/>
    </xf>
    <xf numFmtId="165" fontId="5" fillId="5" borderId="36" xfId="4" applyFont="1" applyFill="1" applyBorder="1" applyAlignment="1" applyProtection="1">
      <alignment horizontal="center" vertical="center" wrapText="1"/>
      <protection hidden="1"/>
    </xf>
    <xf numFmtId="165" fontId="5" fillId="5" borderId="37" xfId="4" applyFont="1" applyFill="1" applyBorder="1" applyAlignment="1" applyProtection="1">
      <alignment horizontal="center" vertical="center" wrapText="1"/>
      <protection hidden="1"/>
    </xf>
    <xf numFmtId="0" fontId="20" fillId="0" borderId="0" xfId="0" applyFont="1" applyFill="1" applyBorder="1" applyAlignment="1" applyProtection="1">
      <alignment horizontal="left" vertical="center" wrapText="1"/>
      <protection hidden="1"/>
    </xf>
    <xf numFmtId="165" fontId="20" fillId="0" borderId="0" xfId="4" applyFont="1" applyFill="1" applyBorder="1" applyAlignment="1" applyProtection="1">
      <alignment vertical="center" wrapText="1"/>
      <protection hidden="1"/>
    </xf>
    <xf numFmtId="0" fontId="12" fillId="0" borderId="0" xfId="3" applyFont="1" applyFill="1" applyAlignment="1" applyProtection="1">
      <alignment vertical="center"/>
      <protection hidden="1"/>
    </xf>
    <xf numFmtId="0" fontId="0" fillId="0" borderId="0" xfId="0" applyFont="1" applyAlignment="1" applyProtection="1">
      <alignment vertical="center"/>
      <protection hidden="1"/>
    </xf>
    <xf numFmtId="0" fontId="5" fillId="0" borderId="0" xfId="3" quotePrefix="1" applyFont="1" applyFill="1" applyAlignment="1" applyProtection="1">
      <alignment horizontal="right" vertical="center"/>
      <protection hidden="1"/>
    </xf>
    <xf numFmtId="0" fontId="12" fillId="0" borderId="0" xfId="3" applyFont="1" applyFill="1" applyBorder="1" applyAlignment="1" applyProtection="1">
      <alignment vertical="center" wrapText="1"/>
      <protection hidden="1"/>
    </xf>
    <xf numFmtId="0" fontId="21" fillId="0" borderId="0" xfId="3" quotePrefix="1" applyFont="1" applyFill="1" applyBorder="1" applyAlignment="1" applyProtection="1">
      <alignment horizontal="right" vertical="center" wrapText="1"/>
      <protection hidden="1"/>
    </xf>
    <xf numFmtId="0" fontId="9" fillId="2" borderId="38" xfId="3" quotePrefix="1" applyFont="1" applyFill="1" applyBorder="1" applyAlignment="1" applyProtection="1">
      <alignment horizontal="left" vertical="center"/>
      <protection hidden="1"/>
    </xf>
    <xf numFmtId="0" fontId="8" fillId="2" borderId="39" xfId="3" applyFont="1" applyFill="1" applyBorder="1" applyAlignment="1" applyProtection="1">
      <alignment vertical="center" wrapText="1"/>
      <protection hidden="1"/>
    </xf>
    <xf numFmtId="0" fontId="8" fillId="2" borderId="9" xfId="3" applyFont="1" applyFill="1" applyBorder="1" applyAlignment="1" applyProtection="1">
      <alignment vertical="center" wrapText="1"/>
      <protection hidden="1"/>
    </xf>
    <xf numFmtId="168" fontId="8" fillId="3" borderId="43" xfId="3" quotePrefix="1" applyNumberFormat="1" applyFont="1" applyFill="1" applyBorder="1" applyAlignment="1" applyProtection="1">
      <alignment horizontal="center" vertical="center" wrapText="1"/>
      <protection hidden="1"/>
    </xf>
    <xf numFmtId="9" fontId="8" fillId="3" borderId="9" xfId="2" applyFont="1" applyFill="1" applyBorder="1" applyAlignment="1" applyProtection="1">
      <alignment horizontal="center" vertical="center" wrapText="1"/>
      <protection hidden="1"/>
    </xf>
    <xf numFmtId="165" fontId="5" fillId="4" borderId="9" xfId="4" quotePrefix="1" applyFont="1" applyFill="1" applyBorder="1" applyAlignment="1" applyProtection="1">
      <alignment horizontal="center" vertical="center" wrapText="1"/>
      <protection hidden="1"/>
    </xf>
    <xf numFmtId="0" fontId="11" fillId="0" borderId="0" xfId="3" applyFont="1" applyAlignment="1" applyProtection="1">
      <alignment horizontal="left" vertical="center" wrapText="1"/>
      <protection hidden="1"/>
    </xf>
    <xf numFmtId="0" fontId="8" fillId="3" borderId="16" xfId="3" applyFont="1" applyFill="1" applyBorder="1" applyAlignment="1" applyProtection="1">
      <alignment horizontal="center" vertical="center" wrapText="1"/>
      <protection hidden="1"/>
    </xf>
    <xf numFmtId="0" fontId="8" fillId="3" borderId="10" xfId="3" applyFont="1" applyFill="1" applyBorder="1" applyAlignment="1" applyProtection="1">
      <alignment horizontal="center" vertical="center" wrapText="1"/>
      <protection hidden="1"/>
    </xf>
    <xf numFmtId="0" fontId="8" fillId="2" borderId="17" xfId="3" applyFont="1" applyFill="1" applyBorder="1" applyAlignment="1" applyProtection="1">
      <alignment horizontal="center" vertical="center" wrapText="1"/>
      <protection hidden="1"/>
    </xf>
    <xf numFmtId="0" fontId="8" fillId="2" borderId="20" xfId="3" applyFont="1" applyFill="1" applyBorder="1" applyAlignment="1" applyProtection="1">
      <alignment horizontal="center" vertical="center" wrapText="1"/>
      <protection hidden="1"/>
    </xf>
    <xf numFmtId="0" fontId="5" fillId="0" borderId="0" xfId="3" applyFont="1" applyFill="1" applyBorder="1" applyAlignment="1" applyProtection="1">
      <alignment horizontal="left" vertical="center"/>
      <protection hidden="1"/>
    </xf>
    <xf numFmtId="0" fontId="8" fillId="2" borderId="2" xfId="3" applyFont="1" applyFill="1" applyBorder="1" applyAlignment="1" applyProtection="1">
      <alignment horizontal="center" vertical="center" wrapText="1"/>
      <protection hidden="1"/>
    </xf>
    <xf numFmtId="0" fontId="8" fillId="2" borderId="3" xfId="3" applyFont="1" applyFill="1" applyBorder="1" applyAlignment="1" applyProtection="1">
      <alignment horizontal="center" vertical="center" wrapText="1"/>
      <protection hidden="1"/>
    </xf>
    <xf numFmtId="0" fontId="8" fillId="2" borderId="4" xfId="3" applyFont="1" applyFill="1" applyBorder="1" applyAlignment="1" applyProtection="1">
      <alignment horizontal="center" vertical="center" wrapText="1"/>
      <protection hidden="1"/>
    </xf>
    <xf numFmtId="0" fontId="10" fillId="2" borderId="7" xfId="3" applyFont="1" applyFill="1" applyBorder="1" applyAlignment="1" applyProtection="1">
      <alignment horizontal="center" vertical="center"/>
      <protection hidden="1"/>
    </xf>
    <xf numFmtId="0" fontId="10" fillId="2" borderId="8" xfId="3" applyFont="1" applyFill="1" applyBorder="1" applyAlignment="1" applyProtection="1">
      <alignment horizontal="center" vertical="center"/>
      <protection hidden="1"/>
    </xf>
    <xf numFmtId="0" fontId="10" fillId="2" borderId="2" xfId="3" applyFont="1" applyFill="1" applyBorder="1" applyAlignment="1" applyProtection="1">
      <alignment horizontal="center" vertical="center"/>
      <protection hidden="1"/>
    </xf>
    <xf numFmtId="0" fontId="10" fillId="2" borderId="4" xfId="3" applyFont="1" applyFill="1" applyBorder="1" applyAlignment="1" applyProtection="1">
      <alignment horizontal="center" vertical="center"/>
      <protection hidden="1"/>
    </xf>
    <xf numFmtId="0" fontId="8" fillId="3" borderId="5" xfId="3" quotePrefix="1" applyFont="1" applyFill="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8" fillId="3" borderId="9" xfId="3" applyFont="1" applyFill="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12" fillId="0" borderId="0" xfId="3" applyFont="1" applyFill="1" applyBorder="1" applyAlignment="1" applyProtection="1">
      <alignment horizontal="left" vertical="center" wrapText="1"/>
      <protection hidden="1"/>
    </xf>
    <xf numFmtId="0" fontId="8" fillId="2" borderId="2" xfId="3" applyFont="1" applyFill="1" applyBorder="1" applyAlignment="1" applyProtection="1">
      <alignment horizontal="left" vertical="center" wrapText="1"/>
      <protection hidden="1"/>
    </xf>
    <xf numFmtId="0" fontId="8" fillId="2" borderId="3" xfId="3" applyFont="1" applyFill="1" applyBorder="1" applyAlignment="1" applyProtection="1">
      <alignment horizontal="left" vertical="center" wrapText="1"/>
      <protection hidden="1"/>
    </xf>
    <xf numFmtId="0" fontId="11" fillId="0" borderId="0" xfId="3" applyFont="1" applyAlignment="1" applyProtection="1">
      <alignment horizontal="left" vertical="center" wrapText="1"/>
      <protection hidden="1"/>
    </xf>
    <xf numFmtId="0" fontId="5" fillId="0" borderId="0" xfId="3" applyFont="1" applyFill="1" applyBorder="1" applyAlignment="1" applyProtection="1">
      <alignment horizontal="left" vertical="center" wrapText="1"/>
      <protection hidden="1"/>
    </xf>
    <xf numFmtId="0" fontId="17" fillId="0" borderId="0" xfId="3" applyFont="1" applyFill="1" applyBorder="1" applyAlignment="1" applyProtection="1">
      <alignment horizontal="left" vertical="center" wrapText="1"/>
      <protection hidden="1"/>
    </xf>
    <xf numFmtId="0" fontId="5" fillId="0" borderId="28" xfId="3" applyFont="1" applyFill="1" applyBorder="1" applyAlignment="1" applyProtection="1">
      <alignment horizontal="left" vertical="center"/>
      <protection hidden="1"/>
    </xf>
    <xf numFmtId="0" fontId="10" fillId="2" borderId="30" xfId="3" applyFont="1" applyFill="1" applyBorder="1" applyAlignment="1" applyProtection="1">
      <alignment horizontal="center" vertical="center"/>
      <protection hidden="1"/>
    </xf>
    <xf numFmtId="0" fontId="10" fillId="2" borderId="31" xfId="3" applyFont="1" applyFill="1" applyBorder="1" applyAlignment="1" applyProtection="1">
      <alignment horizontal="center" vertical="center"/>
      <protection hidden="1"/>
    </xf>
    <xf numFmtId="0" fontId="10" fillId="2" borderId="32" xfId="3" applyFont="1" applyFill="1" applyBorder="1" applyAlignment="1" applyProtection="1">
      <alignment horizontal="center" vertical="center"/>
      <protection hidden="1"/>
    </xf>
    <xf numFmtId="0" fontId="10" fillId="2" borderId="33" xfId="3" applyFont="1" applyFill="1" applyBorder="1" applyAlignment="1" applyProtection="1">
      <alignment horizontal="center" vertical="center"/>
      <protection hidden="1"/>
    </xf>
    <xf numFmtId="0" fontId="10" fillId="2" borderId="28" xfId="3" applyFont="1" applyFill="1" applyBorder="1" applyAlignment="1" applyProtection="1">
      <alignment horizontal="center" vertical="center"/>
      <protection hidden="1"/>
    </xf>
    <xf numFmtId="0" fontId="10" fillId="2" borderId="34" xfId="3" applyFont="1" applyFill="1" applyBorder="1" applyAlignment="1" applyProtection="1">
      <alignment horizontal="center" vertical="center"/>
      <protection hidden="1"/>
    </xf>
    <xf numFmtId="0" fontId="8" fillId="3" borderId="9" xfId="3" applyFont="1" applyFill="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10" fillId="2" borderId="40" xfId="3" applyFont="1" applyFill="1" applyBorder="1" applyAlignment="1" applyProtection="1">
      <alignment horizontal="center" vertical="center"/>
      <protection hidden="1"/>
    </xf>
    <xf numFmtId="0" fontId="10" fillId="2" borderId="0" xfId="3" applyFont="1" applyFill="1" applyBorder="1" applyAlignment="1" applyProtection="1">
      <alignment horizontal="center" vertical="center"/>
      <protection hidden="1"/>
    </xf>
    <xf numFmtId="0" fontId="10" fillId="2" borderId="41" xfId="3" applyFont="1" applyFill="1" applyBorder="1" applyAlignment="1" applyProtection="1">
      <alignment horizontal="center" vertical="center"/>
      <protection hidden="1"/>
    </xf>
    <xf numFmtId="0" fontId="10" fillId="2" borderId="42" xfId="3" applyFont="1" applyFill="1" applyBorder="1" applyAlignment="1" applyProtection="1">
      <alignment horizontal="center" vertical="center"/>
      <protection hidden="1"/>
    </xf>
  </cellXfs>
  <cellStyles count="7">
    <cellStyle name="Hipervínculo" xfId="6" builtinId="8"/>
    <cellStyle name="Millares" xfId="1" builtinId="3"/>
    <cellStyle name="Millares 5" xfId="5"/>
    <cellStyle name="Millares 8" xfId="4"/>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20zonas%20de%20frontera/info%20de%20precios/07%20Julio/ZF%20PRECIOS%201%20de%20JULIO%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20zonas%20de%20frontera/info%20de%20precios/07%20Julio/ZF%20PRECIOS%2015%20de%20JULIO%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o%20zonas%20de%20frontera/info%20de%20precios/08%20Agosto/ZF%20PRECIOS%2028%20de%20JULIO%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fo%20zonas%20de%20frontera/info%20de%20precios/09%20Septiembre/ZF%20PRECIOS%2028%20de%20AGOST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refreshError="1"/>
      <sheetData sheetId="1">
        <row r="21">
          <cell r="K21">
            <v>18.582266130890762</v>
          </cell>
          <cell r="L21">
            <v>18.582266130890762</v>
          </cell>
        </row>
        <row r="32">
          <cell r="Q32">
            <v>11.160667999999999</v>
          </cell>
          <cell r="R32">
            <v>11.160667999999999</v>
          </cell>
          <cell r="S32">
            <v>11.160667999999999</v>
          </cell>
          <cell r="T32">
            <v>11.160667999999999</v>
          </cell>
        </row>
        <row r="56">
          <cell r="L56">
            <v>88.975023056669968</v>
          </cell>
        </row>
        <row r="57">
          <cell r="K57">
            <v>88.98</v>
          </cell>
        </row>
        <row r="88">
          <cell r="K88">
            <v>543.25</v>
          </cell>
        </row>
      </sheetData>
      <sheetData sheetId="2" refreshError="1"/>
      <sheetData sheetId="3">
        <row r="7">
          <cell r="B7">
            <v>10911</v>
          </cell>
        </row>
        <row r="10">
          <cell r="E10">
            <v>3978.5699999999997</v>
          </cell>
          <cell r="H10">
            <v>4544.4799999999996</v>
          </cell>
        </row>
        <row r="11">
          <cell r="E11">
            <v>1189.3</v>
          </cell>
          <cell r="H11">
            <v>1092.21</v>
          </cell>
        </row>
        <row r="12">
          <cell r="H12">
            <v>7.2405999999999997</v>
          </cell>
        </row>
        <row r="21">
          <cell r="H21">
            <v>301.48</v>
          </cell>
        </row>
      </sheetData>
      <sheetData sheetId="4">
        <row r="7">
          <cell r="B7">
            <v>3630.32</v>
          </cell>
        </row>
        <row r="8">
          <cell r="B8">
            <v>7.2405999999999997</v>
          </cell>
        </row>
        <row r="10">
          <cell r="B10">
            <v>71.510000000000005</v>
          </cell>
          <cell r="E10">
            <v>71.510000000000005</v>
          </cell>
        </row>
        <row r="11">
          <cell r="B11">
            <v>1213.5675225081191</v>
          </cell>
        </row>
      </sheetData>
      <sheetData sheetId="5">
        <row r="7">
          <cell r="B7">
            <v>7698.65</v>
          </cell>
        </row>
        <row r="17">
          <cell r="D17">
            <v>1168.1099999999999</v>
          </cell>
        </row>
      </sheetData>
      <sheetData sheetId="6">
        <row r="1">
          <cell r="B1" t="str">
            <v>Nariño-Putumayo</v>
          </cell>
        </row>
        <row r="2">
          <cell r="B2" t="str">
            <v>91,52% IP Gasolina Motor Corriente</v>
          </cell>
          <cell r="C2">
            <v>3322.4688640000004</v>
          </cell>
        </row>
        <row r="3">
          <cell r="B3" t="str">
            <v>80,32% IP ACPM</v>
          </cell>
          <cell r="C3">
            <v>3081.9506879999999</v>
          </cell>
        </row>
        <row r="5">
          <cell r="B5" t="str">
            <v>Amazonas</v>
          </cell>
        </row>
        <row r="6">
          <cell r="B6" t="str">
            <v>86,02% IP Gasolina Motor Corriente</v>
          </cell>
          <cell r="C6">
            <v>3122.8012640000002</v>
          </cell>
          <cell r="F6">
            <v>3630.32</v>
          </cell>
        </row>
        <row r="7">
          <cell r="B7" t="str">
            <v>76,96% IP ACPM</v>
          </cell>
          <cell r="C7">
            <v>2953.0244640000001</v>
          </cell>
        </row>
        <row r="8">
          <cell r="B8" t="str">
            <v>Componentes de la estructura de precio (Ventas a las estaciones de servicio desde la planta de abastecimiento y centro de acopio ubicados en el área metropolitana de Cúcuta).</v>
          </cell>
        </row>
        <row r="9">
          <cell r="B9" t="str">
            <v>ITEM</v>
          </cell>
          <cell r="C9" t="str">
            <v xml:space="preserve">GASOLINA MOTOR CORRIENTE </v>
          </cell>
        </row>
        <row r="10">
          <cell r="C10" t="str">
            <v>(Pesos por Galón)</v>
          </cell>
        </row>
        <row r="11">
          <cell r="A11" t="str">
            <v>Ingreso al Productor</v>
          </cell>
          <cell r="B11" t="str">
            <v>1,Ingreso al Productor (1)</v>
          </cell>
          <cell r="C11">
            <v>3322.4688640000004</v>
          </cell>
          <cell r="G11">
            <v>2980.2678030000002</v>
          </cell>
        </row>
        <row r="12">
          <cell r="A12" t="str">
            <v>Tarifa de transporte (poliductos y biocombustibles)</v>
          </cell>
          <cell r="B12" t="str">
            <v xml:space="preserve">2, Tarifa de Transporte por poliductos de la Gasolina Motor Corriente </v>
          </cell>
          <cell r="C12">
            <v>139.10414710000001</v>
          </cell>
        </row>
        <row r="13">
          <cell r="A13" t="str">
            <v>Costo de cesión</v>
          </cell>
          <cell r="B13" t="str">
            <v>3, Costo de la cesión de las actividades de distribución</v>
          </cell>
          <cell r="C13">
            <v>78.87405600000001</v>
          </cell>
        </row>
        <row r="14">
          <cell r="A14" t="str">
            <v xml:space="preserve">Recuperación costos </v>
          </cell>
          <cell r="B14" t="str">
            <v>4, Rubro de Recuperación de costos</v>
          </cell>
          <cell r="C14">
            <v>7.62</v>
          </cell>
        </row>
        <row r="15">
          <cell r="A15" t="str">
            <v xml:space="preserve">Tarifa de marcación </v>
          </cell>
          <cell r="B15" t="str">
            <v>5, Tarifa de Marcación</v>
          </cell>
          <cell r="C15">
            <v>5.56</v>
          </cell>
        </row>
        <row r="16">
          <cell r="A16" t="str">
            <v>Margen plan de continuidad</v>
          </cell>
          <cell r="B16" t="str">
            <v>6, Margen plan de continuidad (a)</v>
          </cell>
          <cell r="C16">
            <v>86.42</v>
          </cell>
        </row>
        <row r="17">
          <cell r="A17" t="str">
            <v>Precio Máx. de Venta al Distribuidor Mayorista</v>
          </cell>
          <cell r="B17" t="str">
            <v>7, Precio Máximo de Venta al Distribuidor Mayorista</v>
          </cell>
          <cell r="C17">
            <v>3640.0370671000001</v>
          </cell>
        </row>
        <row r="18">
          <cell r="A18" t="str">
            <v xml:space="preserve">Margen del distribuidor mayorista </v>
          </cell>
          <cell r="B18" t="str">
            <v>8, Margen al distribuidor mayorista(2)</v>
          </cell>
          <cell r="C18">
            <v>240</v>
          </cell>
        </row>
        <row r="19">
          <cell r="A19" t="str">
            <v xml:space="preserve">Transporte plantas no interconectadas* </v>
          </cell>
          <cell r="B19" t="str">
            <v>9, Transporte de la planta de abastecimiento mayorista al centro de acopio y/o planta de abastecimiento en el departamento</v>
          </cell>
          <cell r="C19">
            <v>662</v>
          </cell>
        </row>
        <row r="20">
          <cell r="A20" t="str">
            <v>Sobretasa</v>
          </cell>
          <cell r="B20" t="str">
            <v>10, Sobretasa</v>
          </cell>
          <cell r="C20">
            <v>475</v>
          </cell>
        </row>
        <row r="21">
          <cell r="A21" t="str">
            <v>Precio Máximo en Planta de Abasto Mayorista</v>
          </cell>
          <cell r="B21" t="str">
            <v>11, Precio Máximo en Centro de Acopio</v>
          </cell>
          <cell r="C21">
            <v>5017.0370671000001</v>
          </cell>
        </row>
        <row r="22">
          <cell r="A22" t="str">
            <v>Margen del distribuidor minorista</v>
          </cell>
          <cell r="B22" t="str">
            <v>12, Margen del distribuidor minorista</v>
          </cell>
          <cell r="C22">
            <v>400</v>
          </cell>
        </row>
        <row r="23">
          <cell r="A23" t="str">
            <v>Pérdida por evaporación**</v>
          </cell>
          <cell r="B23" t="str">
            <v>13, Pérdida por evaporación</v>
          </cell>
          <cell r="C23">
            <v>19.239999999999998</v>
          </cell>
        </row>
        <row r="24">
          <cell r="A24" t="str">
            <v>Transporte planta abasto mayorista a estación***</v>
          </cell>
          <cell r="B24" t="str">
            <v>14, Transporte de la planta y/o centro de acopio a la estación</v>
          </cell>
          <cell r="C24">
            <v>47.82</v>
          </cell>
        </row>
        <row r="25">
          <cell r="A25" t="str">
            <v>Precio Máximo de Venta al público por galón</v>
          </cell>
          <cell r="B25" t="str">
            <v>15, Precio Máximo de Venta por Galón Incluida la Sobretasa,</v>
          </cell>
          <cell r="C25">
            <v>5484.0970670999995</v>
          </cell>
        </row>
        <row r="26">
          <cell r="A26" t="str">
            <v>IVA</v>
          </cell>
        </row>
        <row r="27">
          <cell r="A27" t="str">
            <v>Impuesto Global</v>
          </cell>
        </row>
        <row r="32">
          <cell r="C32" t="str">
            <v xml:space="preserve">Recuperación costos </v>
          </cell>
        </row>
        <row r="33">
          <cell r="C33" t="str">
            <v>Con cupo</v>
          </cell>
        </row>
        <row r="34">
          <cell r="B34" t="str">
            <v>Arauca</v>
          </cell>
          <cell r="C34">
            <v>7.62</v>
          </cell>
        </row>
        <row r="35">
          <cell r="B35" t="str">
            <v>Norte Santander</v>
          </cell>
          <cell r="C35">
            <v>11.21</v>
          </cell>
        </row>
        <row r="36">
          <cell r="B36" t="str">
            <v>Nariño</v>
          </cell>
          <cell r="C36">
            <v>11.21</v>
          </cell>
        </row>
        <row r="37">
          <cell r="B37" t="str">
            <v>Cesar</v>
          </cell>
          <cell r="C37">
            <v>16.47</v>
          </cell>
        </row>
        <row r="38">
          <cell r="B38" t="str">
            <v>cesar casco urbano</v>
          </cell>
          <cell r="C38">
            <v>16.47</v>
          </cell>
        </row>
        <row r="39">
          <cell r="B39" t="str">
            <v>Putumayo</v>
          </cell>
          <cell r="C39">
            <v>16.47</v>
          </cell>
        </row>
        <row r="40">
          <cell r="B40" t="str">
            <v>Guajira</v>
          </cell>
          <cell r="C40">
            <v>16.47</v>
          </cell>
        </row>
        <row r="41">
          <cell r="B41" t="str">
            <v>Choco</v>
          </cell>
          <cell r="C41">
            <v>16.47</v>
          </cell>
        </row>
        <row r="42">
          <cell r="B42" t="str">
            <v>Amazonas - Boyacá</v>
          </cell>
          <cell r="C42">
            <v>16.47</v>
          </cell>
        </row>
        <row r="43">
          <cell r="B43" t="str">
            <v>Guania</v>
          </cell>
          <cell r="C43">
            <v>10.935240776470588</v>
          </cell>
        </row>
        <row r="44">
          <cell r="B44" t="str">
            <v>Vaupes</v>
          </cell>
          <cell r="C44">
            <v>16.47</v>
          </cell>
        </row>
        <row r="45">
          <cell r="B45" t="str">
            <v>Vichada</v>
          </cell>
          <cell r="C45">
            <v>16.47</v>
          </cell>
        </row>
        <row r="46">
          <cell r="B46" t="str">
            <v>Guajira nacional</v>
          </cell>
          <cell r="C46">
            <v>16.47</v>
          </cell>
        </row>
        <row r="47">
          <cell r="B47" t="str">
            <v>Guajira importado</v>
          </cell>
          <cell r="C47">
            <v>16.47</v>
          </cell>
        </row>
        <row r="50">
          <cell r="B50" t="str">
            <v>Transporte Etanol</v>
          </cell>
        </row>
        <row r="51">
          <cell r="B51" t="str">
            <v>Planta</v>
          </cell>
          <cell r="C51" t="str">
            <v>proporcion del 8%</v>
          </cell>
        </row>
        <row r="52">
          <cell r="B52" t="str">
            <v>Bogotá</v>
          </cell>
          <cell r="C52">
            <v>36.686651798634479</v>
          </cell>
        </row>
        <row r="53">
          <cell r="B53" t="str">
            <v>Mansilla</v>
          </cell>
          <cell r="C53">
            <v>37.993001417576941</v>
          </cell>
        </row>
        <row r="54">
          <cell r="B54" t="str">
            <v>Yumbo/Mulalo</v>
          </cell>
          <cell r="C54">
            <v>6.5317480947123672</v>
          </cell>
        </row>
        <row r="55">
          <cell r="B55" t="str">
            <v>Medellín</v>
          </cell>
          <cell r="C55">
            <v>32.114428132335817</v>
          </cell>
        </row>
        <row r="56">
          <cell r="B56" t="str">
            <v>Rionegro</v>
          </cell>
          <cell r="C56">
            <v>35.380302179691995</v>
          </cell>
        </row>
        <row r="57">
          <cell r="B57" t="str">
            <v>Cartago</v>
          </cell>
          <cell r="C57">
            <v>18.506619601685045</v>
          </cell>
        </row>
        <row r="58">
          <cell r="B58" t="str">
            <v>Pereira</v>
          </cell>
          <cell r="C58">
            <v>19.4863818158919</v>
          </cell>
        </row>
        <row r="59">
          <cell r="B59" t="str">
            <v>Buga</v>
          </cell>
          <cell r="C59">
            <v>5.7697108169959268</v>
          </cell>
        </row>
        <row r="60">
          <cell r="B60" t="str">
            <v>Manizáles</v>
          </cell>
          <cell r="C60">
            <v>20.466144030098757</v>
          </cell>
        </row>
        <row r="61">
          <cell r="B61" t="str">
            <v>Buenaventura</v>
          </cell>
          <cell r="C61">
            <v>13.607808530650772</v>
          </cell>
        </row>
        <row r="62">
          <cell r="B62" t="str">
            <v>Mariquita</v>
          </cell>
          <cell r="C62">
            <v>27.868791870772782</v>
          </cell>
        </row>
        <row r="63">
          <cell r="B63" t="str">
            <v>Puerto Boyacá – Boyacá (Planta Puerto Niño)</v>
          </cell>
          <cell r="C63">
            <v>37.762451001228271</v>
          </cell>
        </row>
        <row r="64">
          <cell r="B64" t="str">
            <v>Girón y Barrancabermeja – Santander (Plantas Girón, Chimitá y Lisama)</v>
          </cell>
          <cell r="C64">
            <v>59.624922633518331</v>
          </cell>
        </row>
        <row r="65">
          <cell r="B65" t="str">
            <v>Turbo</v>
          </cell>
          <cell r="C65">
            <v>44.100076751280007</v>
          </cell>
        </row>
        <row r="66">
          <cell r="B66" t="str">
            <v>Girardota</v>
          </cell>
          <cell r="C66">
            <v>35.367388285680008</v>
          </cell>
        </row>
        <row r="67">
          <cell r="B67" t="str">
            <v xml:space="preserve">La Pintada </v>
          </cell>
          <cell r="C67">
            <v>35.367388285680008</v>
          </cell>
        </row>
        <row r="68">
          <cell r="B68" t="str">
            <v xml:space="preserve">Sebastopol                        </v>
          </cell>
          <cell r="C68">
            <v>39.297098095200006</v>
          </cell>
        </row>
        <row r="69">
          <cell r="B69" t="str">
            <v>Cartagena</v>
          </cell>
          <cell r="C69">
            <v>88.792880000000011</v>
          </cell>
        </row>
        <row r="70">
          <cell r="B70" t="str">
            <v>Barranquilla</v>
          </cell>
          <cell r="C70">
            <v>96.676360000000003</v>
          </cell>
        </row>
        <row r="71">
          <cell r="B71" t="str">
            <v xml:space="preserve">Sito Nuevo </v>
          </cell>
          <cell r="C71">
            <v>88.792880000000011</v>
          </cell>
        </row>
        <row r="72">
          <cell r="B72" t="str">
            <v>Neiva</v>
          </cell>
          <cell r="C72">
            <v>37.375906632768007</v>
          </cell>
        </row>
        <row r="73">
          <cell r="B73" t="str">
            <v>Gualanday</v>
          </cell>
          <cell r="C73">
            <v>22.966970664528002</v>
          </cell>
        </row>
        <row r="74">
          <cell r="B74" t="str">
            <v>La Dorada (Caldas)</v>
          </cell>
          <cell r="C74">
            <v>31.533920000000002</v>
          </cell>
        </row>
        <row r="76">
          <cell r="B76" t="str">
            <v>base guajira sobretasa</v>
          </cell>
        </row>
        <row r="77">
          <cell r="B77" t="str">
            <v>corriente</v>
          </cell>
          <cell r="C77" t="str">
            <v>acpm</v>
          </cell>
        </row>
        <row r="78">
          <cell r="B78">
            <v>1900</v>
          </cell>
          <cell r="C78">
            <v>1900</v>
          </cell>
        </row>
        <row r="80">
          <cell r="B80">
            <v>1900</v>
          </cell>
          <cell r="C80">
            <v>3400</v>
          </cell>
        </row>
        <row r="82">
          <cell r="B82">
            <v>475</v>
          </cell>
          <cell r="C82">
            <v>114</v>
          </cell>
        </row>
        <row r="83">
          <cell r="B83">
            <v>475</v>
          </cell>
          <cell r="C83">
            <v>204</v>
          </cell>
        </row>
      </sheetData>
      <sheetData sheetId="7">
        <row r="6">
          <cell r="F6">
            <v>3381.0488710199993</v>
          </cell>
        </row>
        <row r="18">
          <cell r="C18">
            <v>5582.9628573481423</v>
          </cell>
        </row>
        <row r="20">
          <cell r="F20">
            <v>5052.4917283681407</v>
          </cell>
        </row>
      </sheetData>
      <sheetData sheetId="8" refreshError="1"/>
      <sheetData sheetId="9">
        <row r="18">
          <cell r="C18">
            <v>400</v>
          </cell>
        </row>
        <row r="20">
          <cell r="C20">
            <v>47.82</v>
          </cell>
          <cell r="F20">
            <v>400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refreshError="1"/>
      <sheetData sheetId="1">
        <row r="18">
          <cell r="K18">
            <v>12.647674761826684</v>
          </cell>
          <cell r="L18">
            <v>18.582266130890762</v>
          </cell>
        </row>
        <row r="40">
          <cell r="Q40">
            <v>7.2353380000000005</v>
          </cell>
          <cell r="R40">
            <v>7.2353380000000005</v>
          </cell>
        </row>
        <row r="54">
          <cell r="K54">
            <v>88.975023056669968</v>
          </cell>
          <cell r="L54">
            <v>88.975023056669968</v>
          </cell>
        </row>
      </sheetData>
      <sheetData sheetId="2">
        <row r="7">
          <cell r="C7">
            <v>4750</v>
          </cell>
          <cell r="D7">
            <v>4985.8900000000003</v>
          </cell>
        </row>
        <row r="8">
          <cell r="D8">
            <v>7.2405999999999997</v>
          </cell>
          <cell r="E8">
            <v>7.2405999999999997</v>
          </cell>
        </row>
        <row r="11">
          <cell r="C11">
            <v>1754.4276765959401</v>
          </cell>
          <cell r="D11">
            <v>1614.07</v>
          </cell>
        </row>
      </sheetData>
      <sheetData sheetId="3">
        <row r="10">
          <cell r="H10">
            <v>4544.4799999999996</v>
          </cell>
        </row>
        <row r="11">
          <cell r="H11">
            <v>1092.21</v>
          </cell>
        </row>
      </sheetData>
      <sheetData sheetId="4">
        <row r="10">
          <cell r="B10">
            <v>71.510000000000005</v>
          </cell>
          <cell r="C10">
            <v>71.510000000000005</v>
          </cell>
          <cell r="D10">
            <v>71.510000000000005</v>
          </cell>
        </row>
      </sheetData>
      <sheetData sheetId="5">
        <row r="7">
          <cell r="C7">
            <v>3630.32</v>
          </cell>
        </row>
        <row r="10">
          <cell r="D10">
            <v>3955.7799999999997</v>
          </cell>
        </row>
        <row r="11">
          <cell r="C11">
            <v>1213.5675225081191</v>
          </cell>
          <cell r="D11">
            <v>1116.4821207074697</v>
          </cell>
        </row>
      </sheetData>
      <sheetData sheetId="6">
        <row r="2">
          <cell r="C2">
            <v>3322.4688640000004</v>
          </cell>
        </row>
      </sheetData>
      <sheetData sheetId="7" refreshError="1"/>
      <sheetData sheetId="8">
        <row r="6">
          <cell r="C6">
            <v>3672.5633548800001</v>
          </cell>
          <cell r="H6">
            <v>3864.8516192000002</v>
          </cell>
        </row>
      </sheetData>
      <sheetData sheetId="9" refreshError="1"/>
      <sheetData sheetId="10" refreshError="1"/>
      <sheetData sheetId="11" refreshError="1"/>
      <sheetData sheetId="12" refreshError="1"/>
      <sheetData sheetId="13" refreshError="1"/>
      <sheetData sheetId="14" refreshError="1"/>
      <sheetData sheetId="15">
        <row r="1">
          <cell r="B1" t="str">
            <v>Vigencia: 1 de julio; 00:00horas</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21">
          <cell r="K21">
            <v>18.582266130890762</v>
          </cell>
          <cell r="L21">
            <v>18.582266130890762</v>
          </cell>
        </row>
        <row r="32">
          <cell r="Q32">
            <v>11.160667999999999</v>
          </cell>
          <cell r="R32">
            <v>11.160667999999999</v>
          </cell>
          <cell r="S32">
            <v>11.160667999999999</v>
          </cell>
          <cell r="T32">
            <v>11.160667999999999</v>
          </cell>
        </row>
        <row r="56">
          <cell r="L56">
            <v>88.975023056669968</v>
          </cell>
        </row>
        <row r="57">
          <cell r="K57">
            <v>88.98</v>
          </cell>
        </row>
        <row r="88">
          <cell r="K88">
            <v>543.25</v>
          </cell>
        </row>
      </sheetData>
      <sheetData sheetId="2"/>
      <sheetData sheetId="3">
        <row r="7">
          <cell r="B7">
            <v>9548.3799999999992</v>
          </cell>
        </row>
        <row r="10">
          <cell r="E10">
            <v>3951.3199999999997</v>
          </cell>
          <cell r="H10">
            <v>4408.22</v>
          </cell>
        </row>
        <row r="11">
          <cell r="E11">
            <v>1189.3</v>
          </cell>
          <cell r="H11">
            <v>1092.21</v>
          </cell>
        </row>
        <row r="12">
          <cell r="H12">
            <v>7.2405999999999997</v>
          </cell>
        </row>
        <row r="21">
          <cell r="H21">
            <v>301.48</v>
          </cell>
        </row>
      </sheetData>
      <sheetData sheetId="4">
        <row r="7">
          <cell r="B7">
            <v>3630.32</v>
          </cell>
        </row>
        <row r="8">
          <cell r="B8">
            <v>7.2405999999999997</v>
          </cell>
        </row>
        <row r="10">
          <cell r="B10">
            <v>71.510000000000005</v>
          </cell>
          <cell r="E10">
            <v>71.510000000000005</v>
          </cell>
        </row>
        <row r="11">
          <cell r="B11">
            <v>1213.5675225081191</v>
          </cell>
        </row>
      </sheetData>
      <sheetData sheetId="5">
        <row r="7">
          <cell r="B7">
            <v>7822.86</v>
          </cell>
        </row>
        <row r="17">
          <cell r="D17">
            <v>1168.1099999999999</v>
          </cell>
        </row>
      </sheetData>
      <sheetData sheetId="6">
        <row r="1">
          <cell r="B1" t="str">
            <v>Nariño-Putumayo</v>
          </cell>
        </row>
        <row r="2">
          <cell r="B2" t="str">
            <v>91,52% IP Gasolina Motor Corriente</v>
          </cell>
          <cell r="C2">
            <v>3322.4688640000004</v>
          </cell>
        </row>
        <row r="3">
          <cell r="B3" t="str">
            <v>84,27% IP ACPM</v>
          </cell>
          <cell r="C3">
            <v>3233.5157429999999</v>
          </cell>
        </row>
        <row r="5">
          <cell r="B5" t="str">
            <v>Amazonas</v>
          </cell>
        </row>
        <row r="6">
          <cell r="B6" t="str">
            <v>86,02% IP Gasolina Motor Corriente</v>
          </cell>
          <cell r="C6">
            <v>3122.8012640000002</v>
          </cell>
          <cell r="F6">
            <v>3630.32</v>
          </cell>
        </row>
        <row r="7">
          <cell r="B7" t="str">
            <v>80,91% IP ACPM</v>
          </cell>
          <cell r="C7">
            <v>3104.5895189999997</v>
          </cell>
        </row>
        <row r="8">
          <cell r="B8" t="str">
            <v>Componentes de la estructura de precio (Ventas a las estaciones de servicio desde la planta de abastecimiento y centro de acopio ubicados en el área metropolitana de Cúcuta).</v>
          </cell>
        </row>
        <row r="9">
          <cell r="B9" t="str">
            <v>ITEM</v>
          </cell>
          <cell r="C9" t="str">
            <v xml:space="preserve">GASOLINA MOTOR CORRIENTE </v>
          </cell>
        </row>
        <row r="10">
          <cell r="C10" t="str">
            <v>(Pesos por Galón)</v>
          </cell>
        </row>
        <row r="11">
          <cell r="A11" t="str">
            <v>Ingreso al Productor</v>
          </cell>
          <cell r="B11" t="str">
            <v>1,Ingreso al Productor (1)</v>
          </cell>
          <cell r="C11">
            <v>3322.4688640000004</v>
          </cell>
          <cell r="G11">
            <v>3007.8948510000009</v>
          </cell>
        </row>
        <row r="12">
          <cell r="A12" t="str">
            <v>Tarifa de transporte (poliductos y biocombustibles)</v>
          </cell>
          <cell r="B12" t="str">
            <v xml:space="preserve">2, Tarifa de Transporte por poliductos de la Gasolina Motor Corriente </v>
          </cell>
          <cell r="C12">
            <v>139.10414710000001</v>
          </cell>
        </row>
        <row r="13">
          <cell r="A13" t="str">
            <v>Costo de cesión</v>
          </cell>
          <cell r="B13" t="str">
            <v>3, Costo de la cesión de las actividades de distribución</v>
          </cell>
          <cell r="C13">
            <v>78.87405600000001</v>
          </cell>
        </row>
        <row r="14">
          <cell r="A14" t="str">
            <v xml:space="preserve">Recuperación costos </v>
          </cell>
          <cell r="B14" t="str">
            <v>4, Rubro de Recuperación de costos</v>
          </cell>
          <cell r="C14">
            <v>7.62</v>
          </cell>
        </row>
        <row r="15">
          <cell r="A15" t="str">
            <v xml:space="preserve">Tarifa de marcación </v>
          </cell>
          <cell r="B15" t="str">
            <v>5, Tarifa de Marcación</v>
          </cell>
          <cell r="C15">
            <v>5.56</v>
          </cell>
        </row>
        <row r="16">
          <cell r="A16" t="str">
            <v>Margen plan de continuidad</v>
          </cell>
          <cell r="B16" t="str">
            <v>6, Margen plan de continuidad (a)</v>
          </cell>
          <cell r="C16">
            <v>86.42</v>
          </cell>
        </row>
        <row r="17">
          <cell r="A17" t="str">
            <v>Precio Máx. de Venta al Distribuidor Mayorista</v>
          </cell>
          <cell r="B17" t="str">
            <v>7, Precio Máximo de Venta al Distribuidor Mayorista</v>
          </cell>
          <cell r="C17">
            <v>3640.0370671000001</v>
          </cell>
        </row>
        <row r="18">
          <cell r="A18" t="str">
            <v xml:space="preserve">Margen del distribuidor mayorista </v>
          </cell>
          <cell r="B18" t="str">
            <v>8, Margen al distribuidor mayorista(2)</v>
          </cell>
          <cell r="C18">
            <v>240</v>
          </cell>
        </row>
        <row r="19">
          <cell r="A19" t="str">
            <v xml:space="preserve">Transporte plantas no interconectadas* </v>
          </cell>
          <cell r="B19" t="str">
            <v>9, Transporte de la planta de abastecimiento mayorista al centro de acopio y/o planta de abastecimiento en el departamento</v>
          </cell>
          <cell r="C19">
            <v>662</v>
          </cell>
        </row>
        <row r="20">
          <cell r="A20" t="str">
            <v>Sobretasa</v>
          </cell>
          <cell r="B20" t="str">
            <v>10, Sobretasa</v>
          </cell>
          <cell r="C20">
            <v>475</v>
          </cell>
        </row>
        <row r="21">
          <cell r="A21" t="str">
            <v>Precio Máximo en Planta de Abasto Mayorista</v>
          </cell>
          <cell r="B21" t="str">
            <v>11, Precio Máximo en Centro de Acopio</v>
          </cell>
          <cell r="C21">
            <v>5017.0370671000001</v>
          </cell>
        </row>
        <row r="22">
          <cell r="A22" t="str">
            <v>Margen del distribuidor minorista</v>
          </cell>
          <cell r="B22" t="str">
            <v>12, Margen del distribuidor minorista</v>
          </cell>
          <cell r="C22">
            <v>400</v>
          </cell>
        </row>
        <row r="23">
          <cell r="A23" t="str">
            <v>Pérdida por evaporación**</v>
          </cell>
          <cell r="B23" t="str">
            <v>13, Pérdida por evaporación</v>
          </cell>
          <cell r="C23">
            <v>19.239999999999998</v>
          </cell>
        </row>
        <row r="24">
          <cell r="A24" t="str">
            <v>Transporte planta abasto mayorista a estación***</v>
          </cell>
          <cell r="B24" t="str">
            <v>14, Transporte de la planta y/o centro de acopio a la estación</v>
          </cell>
          <cell r="C24">
            <v>47.82</v>
          </cell>
        </row>
        <row r="25">
          <cell r="A25" t="str">
            <v>Precio Máximo de Venta al público por galón</v>
          </cell>
          <cell r="B25" t="str">
            <v>15, Precio Máximo de Venta por Galón Incluida la Sobretasa,</v>
          </cell>
          <cell r="C25">
            <v>5484.0970670999995</v>
          </cell>
        </row>
        <row r="26">
          <cell r="A26" t="str">
            <v>IVA</v>
          </cell>
        </row>
        <row r="27">
          <cell r="A27" t="str">
            <v>Impuesto Global</v>
          </cell>
        </row>
        <row r="32">
          <cell r="C32" t="str">
            <v xml:space="preserve">Recuperación costos </v>
          </cell>
        </row>
        <row r="33">
          <cell r="C33" t="str">
            <v>Con cupo</v>
          </cell>
        </row>
        <row r="34">
          <cell r="B34" t="str">
            <v>Arauca</v>
          </cell>
          <cell r="C34">
            <v>7.62</v>
          </cell>
        </row>
        <row r="35">
          <cell r="B35" t="str">
            <v>Norte Santander</v>
          </cell>
          <cell r="C35">
            <v>11.21</v>
          </cell>
        </row>
        <row r="36">
          <cell r="B36" t="str">
            <v>Nariño</v>
          </cell>
          <cell r="C36">
            <v>11.21</v>
          </cell>
        </row>
        <row r="37">
          <cell r="B37" t="str">
            <v>Cesar</v>
          </cell>
          <cell r="C37">
            <v>16.47</v>
          </cell>
        </row>
        <row r="38">
          <cell r="B38" t="str">
            <v>cesar casco urbano</v>
          </cell>
          <cell r="C38">
            <v>16.47</v>
          </cell>
        </row>
        <row r="39">
          <cell r="B39" t="str">
            <v>Putumayo</v>
          </cell>
          <cell r="C39">
            <v>16.47</v>
          </cell>
        </row>
        <row r="40">
          <cell r="B40" t="str">
            <v>Guajira</v>
          </cell>
          <cell r="C40">
            <v>16.47</v>
          </cell>
        </row>
        <row r="41">
          <cell r="B41" t="str">
            <v>Choco</v>
          </cell>
          <cell r="C41">
            <v>16.47</v>
          </cell>
        </row>
        <row r="42">
          <cell r="B42" t="str">
            <v>Amazonas - Boyacá</v>
          </cell>
          <cell r="C42">
            <v>16.47</v>
          </cell>
        </row>
        <row r="43">
          <cell r="B43" t="str">
            <v>Guania</v>
          </cell>
          <cell r="C43">
            <v>10.935240776470588</v>
          </cell>
        </row>
        <row r="44">
          <cell r="B44" t="str">
            <v>Vaupes</v>
          </cell>
          <cell r="C44">
            <v>16.47</v>
          </cell>
        </row>
        <row r="45">
          <cell r="B45" t="str">
            <v>Vichada</v>
          </cell>
          <cell r="C45">
            <v>16.47</v>
          </cell>
        </row>
        <row r="46">
          <cell r="B46" t="str">
            <v>Guajira nacional</v>
          </cell>
          <cell r="C46">
            <v>16.47</v>
          </cell>
        </row>
        <row r="47">
          <cell r="B47" t="str">
            <v>Guajira importado</v>
          </cell>
          <cell r="C47">
            <v>16.47</v>
          </cell>
        </row>
        <row r="50">
          <cell r="B50" t="str">
            <v>Transporte Etanol</v>
          </cell>
        </row>
        <row r="51">
          <cell r="B51" t="str">
            <v>Planta</v>
          </cell>
          <cell r="C51" t="str">
            <v>proporcion del 8%</v>
          </cell>
        </row>
        <row r="52">
          <cell r="B52" t="str">
            <v>Bogotá</v>
          </cell>
          <cell r="C52">
            <v>36.686651798634479</v>
          </cell>
        </row>
        <row r="53">
          <cell r="B53" t="str">
            <v>Mansilla</v>
          </cell>
          <cell r="C53">
            <v>37.993001417576941</v>
          </cell>
        </row>
        <row r="54">
          <cell r="B54" t="str">
            <v>Yumbo/Mulalo</v>
          </cell>
          <cell r="C54">
            <v>6.5317480947123672</v>
          </cell>
        </row>
        <row r="55">
          <cell r="B55" t="str">
            <v>Medellín</v>
          </cell>
          <cell r="C55">
            <v>32.114428132335817</v>
          </cell>
        </row>
        <row r="56">
          <cell r="B56" t="str">
            <v>Rionegro</v>
          </cell>
          <cell r="C56">
            <v>35.380302179691995</v>
          </cell>
        </row>
        <row r="57">
          <cell r="B57" t="str">
            <v>Cartago</v>
          </cell>
          <cell r="C57">
            <v>18.506619601685045</v>
          </cell>
        </row>
        <row r="58">
          <cell r="B58" t="str">
            <v>Pereira</v>
          </cell>
          <cell r="C58">
            <v>19.4863818158919</v>
          </cell>
        </row>
        <row r="59">
          <cell r="B59" t="str">
            <v>Buga</v>
          </cell>
          <cell r="C59">
            <v>5.7697108169959268</v>
          </cell>
        </row>
        <row r="60">
          <cell r="B60" t="str">
            <v>Manizáles</v>
          </cell>
          <cell r="C60">
            <v>20.466144030098757</v>
          </cell>
        </row>
        <row r="61">
          <cell r="B61" t="str">
            <v>Buenaventura</v>
          </cell>
          <cell r="C61">
            <v>13.607808530650772</v>
          </cell>
        </row>
        <row r="62">
          <cell r="B62" t="str">
            <v>Mariquita</v>
          </cell>
          <cell r="C62">
            <v>27.868791870772782</v>
          </cell>
        </row>
        <row r="63">
          <cell r="B63" t="str">
            <v>Puerto Boyacá – Boyacá (Planta Puerto Niño)</v>
          </cell>
          <cell r="C63">
            <v>37.762451001228271</v>
          </cell>
        </row>
        <row r="64">
          <cell r="B64" t="str">
            <v>Girón y Barrancabermeja – Santander (Plantas Girón, Chimitá y Lisama)</v>
          </cell>
          <cell r="C64">
            <v>59.624922633518331</v>
          </cell>
        </row>
        <row r="65">
          <cell r="B65" t="str">
            <v>Turbo</v>
          </cell>
          <cell r="C65">
            <v>44.100076751280007</v>
          </cell>
        </row>
        <row r="66">
          <cell r="B66" t="str">
            <v>Girardota</v>
          </cell>
          <cell r="C66">
            <v>35.367388285680008</v>
          </cell>
        </row>
        <row r="67">
          <cell r="B67" t="str">
            <v xml:space="preserve">La Pintada </v>
          </cell>
          <cell r="C67">
            <v>35.367388285680008</v>
          </cell>
        </row>
        <row r="68">
          <cell r="B68" t="str">
            <v xml:space="preserve">Sebastopol                        </v>
          </cell>
          <cell r="C68">
            <v>39.297098095200006</v>
          </cell>
        </row>
        <row r="69">
          <cell r="B69" t="str">
            <v>Cartagena</v>
          </cell>
          <cell r="C69">
            <v>88.792880000000011</v>
          </cell>
        </row>
        <row r="70">
          <cell r="B70" t="str">
            <v>Barranquilla</v>
          </cell>
          <cell r="C70">
            <v>96.676360000000003</v>
          </cell>
        </row>
        <row r="71">
          <cell r="B71" t="str">
            <v xml:space="preserve">Sito Nuevo </v>
          </cell>
          <cell r="C71">
            <v>88.792880000000011</v>
          </cell>
        </row>
        <row r="72">
          <cell r="B72" t="str">
            <v>Neiva</v>
          </cell>
          <cell r="C72">
            <v>37.375906632768007</v>
          </cell>
        </row>
        <row r="73">
          <cell r="B73" t="str">
            <v>Gualanday</v>
          </cell>
          <cell r="C73">
            <v>22.966970664528002</v>
          </cell>
        </row>
        <row r="74">
          <cell r="B74" t="str">
            <v>La Dorada (Caldas)</v>
          </cell>
          <cell r="C74">
            <v>31.533920000000002</v>
          </cell>
        </row>
        <row r="76">
          <cell r="B76" t="str">
            <v>base guajira sobretasa</v>
          </cell>
        </row>
        <row r="77">
          <cell r="B77" t="str">
            <v>corriente</v>
          </cell>
          <cell r="C77" t="str">
            <v>acpm</v>
          </cell>
        </row>
        <row r="78">
          <cell r="B78">
            <v>1900</v>
          </cell>
          <cell r="C78">
            <v>1900</v>
          </cell>
        </row>
        <row r="80">
          <cell r="B80">
            <v>1900</v>
          </cell>
          <cell r="C80">
            <v>3400</v>
          </cell>
        </row>
        <row r="82">
          <cell r="B82">
            <v>475</v>
          </cell>
          <cell r="C82">
            <v>114</v>
          </cell>
        </row>
        <row r="83">
          <cell r="B83">
            <v>475</v>
          </cell>
          <cell r="C83">
            <v>204</v>
          </cell>
        </row>
      </sheetData>
      <sheetData sheetId="7">
        <row r="6">
          <cell r="F6">
            <v>3380.8709780599997</v>
          </cell>
        </row>
        <row r="18">
          <cell r="C18">
            <v>5582.9628573481423</v>
          </cell>
        </row>
        <row r="20">
          <cell r="F20">
            <v>5052.3138354081411</v>
          </cell>
        </row>
      </sheetData>
      <sheetData sheetId="8"/>
      <sheetData sheetId="9">
        <row r="18">
          <cell r="C18">
            <v>400</v>
          </cell>
        </row>
        <row r="20">
          <cell r="C20">
            <v>47.82</v>
          </cell>
          <cell r="F20">
            <v>400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21">
          <cell r="K21">
            <v>18.582266130890762</v>
          </cell>
          <cell r="L21">
            <v>18.582266130890762</v>
          </cell>
        </row>
        <row r="32">
          <cell r="Q32">
            <v>11.160667999999999</v>
          </cell>
          <cell r="R32">
            <v>11.160667999999999</v>
          </cell>
          <cell r="S32">
            <v>11.160667999999999</v>
          </cell>
          <cell r="T32">
            <v>11.160667999999999</v>
          </cell>
        </row>
        <row r="56">
          <cell r="L56">
            <v>88.975023056669968</v>
          </cell>
        </row>
        <row r="57">
          <cell r="K57">
            <v>88.98</v>
          </cell>
        </row>
        <row r="88">
          <cell r="K88">
            <v>543.25</v>
          </cell>
        </row>
      </sheetData>
      <sheetData sheetId="2"/>
      <sheetData sheetId="3">
        <row r="7">
          <cell r="B7">
            <v>9966.02</v>
          </cell>
        </row>
        <row r="10">
          <cell r="E10">
            <v>4064.96</v>
          </cell>
          <cell r="H10">
            <v>4546.68</v>
          </cell>
        </row>
        <row r="11">
          <cell r="E11">
            <v>1189.3</v>
          </cell>
          <cell r="H11">
            <v>1092.21</v>
          </cell>
        </row>
        <row r="12">
          <cell r="H12">
            <v>7.2405999999999997</v>
          </cell>
        </row>
        <row r="21">
          <cell r="H21">
            <v>301.48</v>
          </cell>
        </row>
      </sheetData>
      <sheetData sheetId="4">
        <row r="7">
          <cell r="B7">
            <v>3739.23</v>
          </cell>
        </row>
        <row r="8">
          <cell r="B8">
            <v>7.2405999999999997</v>
          </cell>
        </row>
        <row r="10">
          <cell r="B10">
            <v>71.510000000000005</v>
          </cell>
          <cell r="E10">
            <v>71.510000000000005</v>
          </cell>
        </row>
        <row r="11">
          <cell r="B11">
            <v>1213.5675225081191</v>
          </cell>
        </row>
      </sheetData>
      <sheetData sheetId="5">
        <row r="7">
          <cell r="B7">
            <v>7832.84</v>
          </cell>
        </row>
        <row r="17">
          <cell r="D17">
            <v>1168.1099999999999</v>
          </cell>
        </row>
      </sheetData>
      <sheetData sheetId="6">
        <row r="1">
          <cell r="B1" t="str">
            <v>Nariño-Putumayo</v>
          </cell>
        </row>
        <row r="2">
          <cell r="B2" t="str">
            <v>91,52% IP Gasolina Motor Corriente</v>
          </cell>
          <cell r="C2">
            <v>3422.1432960000002</v>
          </cell>
        </row>
        <row r="3">
          <cell r="B3" t="str">
            <v>84,27% IP ACPM</v>
          </cell>
          <cell r="C3">
            <v>3324.0554310000002</v>
          </cell>
        </row>
        <row r="5">
          <cell r="B5" t="str">
            <v>Amazonas</v>
          </cell>
        </row>
        <row r="6">
          <cell r="B6" t="str">
            <v>86,02% IP Gasolina Motor Corriente</v>
          </cell>
          <cell r="C6">
            <v>3216.4856460000001</v>
          </cell>
          <cell r="F6">
            <v>3739.23</v>
          </cell>
        </row>
        <row r="7">
          <cell r="B7" t="str">
            <v>80,91% IP ACPM</v>
          </cell>
          <cell r="C7">
            <v>3191.5192229999998</v>
          </cell>
        </row>
        <row r="8">
          <cell r="B8" t="str">
            <v>Componentes de la estructura de precio (Ventas a las estaciones de servicio desde la planta de abastecimiento y centro de acopio ubicados en el área metropolitana de Cúcuta).</v>
          </cell>
        </row>
        <row r="9">
          <cell r="B9" t="str">
            <v>ITEM</v>
          </cell>
          <cell r="C9" t="str">
            <v xml:space="preserve">GASOLINA MOTOR CORRIENTE </v>
          </cell>
        </row>
        <row r="10">
          <cell r="C10" t="str">
            <v>(Pesos por Galón)</v>
          </cell>
        </row>
        <row r="11">
          <cell r="A11" t="str">
            <v>Ingreso al Productor</v>
          </cell>
          <cell r="B11" t="str">
            <v>1,Ingreso al Productor (1)</v>
          </cell>
          <cell r="C11">
            <v>3422.1432960000002</v>
          </cell>
          <cell r="G11">
            <v>3092.1170670000001</v>
          </cell>
        </row>
        <row r="12">
          <cell r="A12" t="str">
            <v>Tarifa de transporte (poliductos y biocombustibles)</v>
          </cell>
          <cell r="B12" t="str">
            <v xml:space="preserve">2, Tarifa de Transporte por poliductos de la Gasolina Motor Corriente </v>
          </cell>
          <cell r="C12">
            <v>139.10414710000001</v>
          </cell>
        </row>
        <row r="13">
          <cell r="A13" t="str">
            <v>Costo de cesión</v>
          </cell>
          <cell r="B13" t="str">
            <v>3, Costo de la cesión de las actividades de distribución</v>
          </cell>
          <cell r="C13">
            <v>78.87405600000001</v>
          </cell>
        </row>
        <row r="14">
          <cell r="A14" t="str">
            <v xml:space="preserve">Recuperación costos </v>
          </cell>
          <cell r="B14" t="str">
            <v>4, Rubro de Recuperación de costos</v>
          </cell>
          <cell r="C14">
            <v>7.62</v>
          </cell>
        </row>
        <row r="15">
          <cell r="A15" t="str">
            <v xml:space="preserve">Tarifa de marcación </v>
          </cell>
          <cell r="B15" t="str">
            <v>5, Tarifa de Marcación</v>
          </cell>
          <cell r="C15">
            <v>5.56</v>
          </cell>
        </row>
        <row r="16">
          <cell r="A16" t="str">
            <v>Margen plan de continuidad</v>
          </cell>
          <cell r="B16" t="str">
            <v>6, Margen plan de continuidad (a)</v>
          </cell>
          <cell r="C16">
            <v>86.42</v>
          </cell>
        </row>
        <row r="17">
          <cell r="A17" t="str">
            <v>Precio Máx. de Venta al Distribuidor Mayorista</v>
          </cell>
          <cell r="B17" t="str">
            <v>7, Precio Máximo de Venta al Distribuidor Mayorista</v>
          </cell>
          <cell r="C17">
            <v>3739.7114990999999</v>
          </cell>
        </row>
        <row r="18">
          <cell r="A18" t="str">
            <v xml:space="preserve">Margen del distribuidor mayorista </v>
          </cell>
          <cell r="B18" t="str">
            <v>8, Margen al distribuidor mayorista(2)</v>
          </cell>
          <cell r="C18">
            <v>240</v>
          </cell>
        </row>
        <row r="19">
          <cell r="A19" t="str">
            <v xml:space="preserve">Transporte plantas no interconectadas* </v>
          </cell>
          <cell r="B19" t="str">
            <v>9, Transporte de la planta de abastecimiento mayorista al centro de acopio y/o planta de abastecimiento en el departamento</v>
          </cell>
          <cell r="C19">
            <v>662</v>
          </cell>
        </row>
        <row r="20">
          <cell r="A20" t="str">
            <v>Sobretasa</v>
          </cell>
          <cell r="B20" t="str">
            <v>10, Sobretasa</v>
          </cell>
          <cell r="C20">
            <v>475</v>
          </cell>
        </row>
        <row r="21">
          <cell r="A21" t="str">
            <v>Precio Máximo en Planta de Abasto Mayorista</v>
          </cell>
          <cell r="B21" t="str">
            <v>11, Precio Máximo en Centro de Acopio</v>
          </cell>
          <cell r="C21">
            <v>5116.7114990999999</v>
          </cell>
        </row>
        <row r="22">
          <cell r="A22" t="str">
            <v>Margen del distribuidor minorista</v>
          </cell>
          <cell r="B22" t="str">
            <v>12, Margen del distribuidor minorista</v>
          </cell>
          <cell r="C22">
            <v>400</v>
          </cell>
        </row>
        <row r="23">
          <cell r="A23" t="str">
            <v>Pérdida por evaporación**</v>
          </cell>
          <cell r="B23" t="str">
            <v>13, Pérdida por evaporación</v>
          </cell>
          <cell r="C23">
            <v>19.239999999999998</v>
          </cell>
        </row>
        <row r="24">
          <cell r="A24" t="str">
            <v>Transporte planta abasto mayorista a estación***</v>
          </cell>
          <cell r="B24" t="str">
            <v>14, Transporte de la planta y/o centro de acopio a la estación</v>
          </cell>
          <cell r="C24">
            <v>47.82</v>
          </cell>
        </row>
        <row r="25">
          <cell r="A25" t="str">
            <v>Precio Máximo de Venta al público por galón</v>
          </cell>
          <cell r="B25" t="str">
            <v>15, Precio Máximo de Venta por Galón Incluida la Sobretasa,</v>
          </cell>
          <cell r="C25">
            <v>5583.7714990999993</v>
          </cell>
        </row>
        <row r="26">
          <cell r="A26" t="str">
            <v>IVA</v>
          </cell>
        </row>
        <row r="27">
          <cell r="A27" t="str">
            <v>Impuesto Global</v>
          </cell>
        </row>
        <row r="32">
          <cell r="C32" t="str">
            <v xml:space="preserve">Recuperación costos </v>
          </cell>
        </row>
        <row r="33">
          <cell r="C33" t="str">
            <v>Con cupo</v>
          </cell>
        </row>
        <row r="34">
          <cell r="B34" t="str">
            <v>Arauca</v>
          </cell>
          <cell r="C34">
            <v>7.62</v>
          </cell>
        </row>
        <row r="35">
          <cell r="B35" t="str">
            <v>Norte Santander</v>
          </cell>
          <cell r="C35">
            <v>11.21</v>
          </cell>
        </row>
        <row r="36">
          <cell r="B36" t="str">
            <v>Nariño</v>
          </cell>
          <cell r="C36">
            <v>11.21</v>
          </cell>
        </row>
        <row r="37">
          <cell r="B37" t="str">
            <v>Cesar</v>
          </cell>
          <cell r="C37">
            <v>16.47</v>
          </cell>
        </row>
        <row r="38">
          <cell r="B38" t="str">
            <v>cesar casco urbano</v>
          </cell>
          <cell r="C38">
            <v>16.47</v>
          </cell>
        </row>
        <row r="39">
          <cell r="B39" t="str">
            <v>Putumayo</v>
          </cell>
          <cell r="C39">
            <v>16.47</v>
          </cell>
        </row>
        <row r="40">
          <cell r="B40" t="str">
            <v>Guajira</v>
          </cell>
          <cell r="C40">
            <v>16.47</v>
          </cell>
        </row>
        <row r="41">
          <cell r="B41" t="str">
            <v>Choco</v>
          </cell>
          <cell r="C41">
            <v>16.47</v>
          </cell>
        </row>
        <row r="42">
          <cell r="B42" t="str">
            <v>Amazonas - Boyacá</v>
          </cell>
          <cell r="C42">
            <v>16.47</v>
          </cell>
        </row>
        <row r="43">
          <cell r="B43" t="str">
            <v>Guania</v>
          </cell>
          <cell r="C43">
            <v>10.935240776470588</v>
          </cell>
        </row>
        <row r="44">
          <cell r="B44" t="str">
            <v>Vaupes</v>
          </cell>
          <cell r="C44">
            <v>16.47</v>
          </cell>
        </row>
        <row r="45">
          <cell r="B45" t="str">
            <v>Vichada</v>
          </cell>
          <cell r="C45">
            <v>16.47</v>
          </cell>
        </row>
        <row r="46">
          <cell r="B46" t="str">
            <v>Guajira nacional</v>
          </cell>
          <cell r="C46">
            <v>16.47</v>
          </cell>
        </row>
        <row r="47">
          <cell r="B47" t="str">
            <v>Guajira importado</v>
          </cell>
          <cell r="C47">
            <v>16.47</v>
          </cell>
        </row>
        <row r="50">
          <cell r="B50" t="str">
            <v>Transporte Etanol</v>
          </cell>
        </row>
        <row r="51">
          <cell r="B51" t="str">
            <v>Planta</v>
          </cell>
          <cell r="C51" t="str">
            <v>proporcion del 8%</v>
          </cell>
        </row>
        <row r="52">
          <cell r="B52" t="str">
            <v>Bogotá</v>
          </cell>
          <cell r="C52">
            <v>36.686651798634479</v>
          </cell>
        </row>
        <row r="53">
          <cell r="B53" t="str">
            <v>Mansilla</v>
          </cell>
          <cell r="C53">
            <v>37.993001417576941</v>
          </cell>
        </row>
        <row r="54">
          <cell r="B54" t="str">
            <v>Yumbo/Mulalo</v>
          </cell>
          <cell r="C54">
            <v>6.5317480947123672</v>
          </cell>
        </row>
        <row r="55">
          <cell r="B55" t="str">
            <v>Medellín</v>
          </cell>
          <cell r="C55">
            <v>32.114428132335817</v>
          </cell>
        </row>
        <row r="56">
          <cell r="B56" t="str">
            <v>Rionegro</v>
          </cell>
          <cell r="C56">
            <v>35.380302179691995</v>
          </cell>
        </row>
        <row r="57">
          <cell r="B57" t="str">
            <v>Cartago</v>
          </cell>
          <cell r="C57">
            <v>18.506619601685045</v>
          </cell>
        </row>
        <row r="58">
          <cell r="B58" t="str">
            <v>Pereira</v>
          </cell>
          <cell r="C58">
            <v>19.4863818158919</v>
          </cell>
        </row>
        <row r="59">
          <cell r="B59" t="str">
            <v>Buga</v>
          </cell>
          <cell r="C59">
            <v>5.7697108169959268</v>
          </cell>
        </row>
        <row r="60">
          <cell r="B60" t="str">
            <v>Manizáles</v>
          </cell>
          <cell r="C60">
            <v>20.466144030098757</v>
          </cell>
        </row>
        <row r="61">
          <cell r="B61" t="str">
            <v>Buenaventura</v>
          </cell>
          <cell r="C61">
            <v>13.607808530650772</v>
          </cell>
        </row>
        <row r="62">
          <cell r="B62" t="str">
            <v>Mariquita</v>
          </cell>
          <cell r="C62">
            <v>27.868791870772782</v>
          </cell>
        </row>
        <row r="63">
          <cell r="B63" t="str">
            <v>Puerto Boyacá – Boyacá (Planta Puerto Niño)</v>
          </cell>
          <cell r="C63">
            <v>37.762451001228271</v>
          </cell>
        </row>
        <row r="64">
          <cell r="B64" t="str">
            <v>Girón y Barrancabermeja – Santander (Plantas Girón, Chimitá y Lisama)</v>
          </cell>
          <cell r="C64">
            <v>59.624922633518331</v>
          </cell>
        </row>
        <row r="65">
          <cell r="B65" t="str">
            <v>Turbo</v>
          </cell>
          <cell r="C65">
            <v>44.100076751280007</v>
          </cell>
        </row>
        <row r="66">
          <cell r="B66" t="str">
            <v>Girardota</v>
          </cell>
          <cell r="C66">
            <v>35.367388285680008</v>
          </cell>
        </row>
        <row r="67">
          <cell r="B67" t="str">
            <v xml:space="preserve">La Pintada </v>
          </cell>
          <cell r="C67">
            <v>35.367388285680008</v>
          </cell>
        </row>
        <row r="68">
          <cell r="B68" t="str">
            <v xml:space="preserve">Sebastopol                        </v>
          </cell>
          <cell r="C68">
            <v>39.297098095200006</v>
          </cell>
        </row>
        <row r="69">
          <cell r="B69" t="str">
            <v>Cartagena</v>
          </cell>
          <cell r="C69">
            <v>88.792880000000011</v>
          </cell>
        </row>
        <row r="70">
          <cell r="B70" t="str">
            <v>Barranquilla</v>
          </cell>
          <cell r="C70">
            <v>96.676360000000003</v>
          </cell>
        </row>
        <row r="71">
          <cell r="B71" t="str">
            <v xml:space="preserve">Sito Nuevo </v>
          </cell>
          <cell r="C71">
            <v>88.792880000000011</v>
          </cell>
        </row>
        <row r="72">
          <cell r="B72" t="str">
            <v>Neiva</v>
          </cell>
          <cell r="C72">
            <v>37.375906632768007</v>
          </cell>
        </row>
        <row r="73">
          <cell r="B73" t="str">
            <v>Gualanday</v>
          </cell>
          <cell r="C73">
            <v>22.966970664528002</v>
          </cell>
        </row>
        <row r="74">
          <cell r="B74" t="str">
            <v>La Dorada (Caldas)</v>
          </cell>
          <cell r="C74">
            <v>31.533920000000002</v>
          </cell>
        </row>
        <row r="76">
          <cell r="B76" t="str">
            <v>base guajira sobretasa</v>
          </cell>
        </row>
        <row r="77">
          <cell r="B77" t="str">
            <v>corriente</v>
          </cell>
          <cell r="C77" t="str">
            <v>acpm</v>
          </cell>
        </row>
        <row r="78">
          <cell r="B78">
            <v>1900</v>
          </cell>
          <cell r="C78">
            <v>1900</v>
          </cell>
        </row>
        <row r="80">
          <cell r="B80">
            <v>1900</v>
          </cell>
          <cell r="C80">
            <v>3400</v>
          </cell>
        </row>
        <row r="82">
          <cell r="B82">
            <v>475</v>
          </cell>
          <cell r="C82">
            <v>114</v>
          </cell>
        </row>
        <row r="83">
          <cell r="B83">
            <v>475</v>
          </cell>
          <cell r="C83">
            <v>204</v>
          </cell>
        </row>
      </sheetData>
      <sheetData sheetId="7">
        <row r="6">
          <cell r="F6">
            <v>3478.54230302</v>
          </cell>
        </row>
        <row r="18">
          <cell r="C18">
            <v>5691.8728573481421</v>
          </cell>
        </row>
        <row r="20">
          <cell r="F20">
            <v>5149.9851603681418</v>
          </cell>
        </row>
      </sheetData>
      <sheetData sheetId="8"/>
      <sheetData sheetId="9">
        <row r="18">
          <cell r="C18">
            <v>400</v>
          </cell>
        </row>
        <row r="20">
          <cell r="C20">
            <v>47.82</v>
          </cell>
          <cell r="F20">
            <v>400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0"/>
  <sheetViews>
    <sheetView showGridLines="0" workbookViewId="0">
      <selection activeCell="C14" sqref="C14"/>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0</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3471.96</v>
      </c>
      <c r="D8" s="19">
        <v>3335.683</v>
      </c>
      <c r="E8" s="20">
        <v>3781.27</v>
      </c>
      <c r="F8" s="19">
        <v>4170</v>
      </c>
    </row>
    <row r="9" spans="1:6" ht="18" customHeight="1" x14ac:dyDescent="0.25">
      <c r="A9" s="16" t="s">
        <v>13</v>
      </c>
      <c r="B9" s="21" t="s">
        <v>14</v>
      </c>
      <c r="C9" s="18" t="s">
        <v>15</v>
      </c>
      <c r="D9" s="22" t="s">
        <v>15</v>
      </c>
      <c r="E9" s="20">
        <v>1136.6184532248001</v>
      </c>
      <c r="F9" s="19">
        <v>1113.8900000000001</v>
      </c>
    </row>
    <row r="10" spans="1:6" ht="18" customHeight="1" x14ac:dyDescent="0.25">
      <c r="A10" s="16" t="s">
        <v>16</v>
      </c>
      <c r="B10" s="17" t="s">
        <v>17</v>
      </c>
      <c r="C10" s="18">
        <v>147.57558965839002</v>
      </c>
      <c r="D10" s="22">
        <v>156.21558965839</v>
      </c>
      <c r="E10" s="23" t="s">
        <v>18</v>
      </c>
      <c r="F10" s="24" t="s">
        <v>18</v>
      </c>
    </row>
    <row r="11" spans="1:6" ht="18" customHeight="1" x14ac:dyDescent="0.25">
      <c r="A11" s="16" t="s">
        <v>19</v>
      </c>
      <c r="B11" s="17" t="s">
        <v>20</v>
      </c>
      <c r="C11" s="18">
        <v>17.399999999999999</v>
      </c>
      <c r="D11" s="22">
        <v>17.399999999999999</v>
      </c>
      <c r="E11" s="20">
        <v>17.399999999999999</v>
      </c>
      <c r="F11" s="22">
        <v>17.399999999999999</v>
      </c>
    </row>
    <row r="12" spans="1:6" ht="18" customHeight="1" x14ac:dyDescent="0.25">
      <c r="A12" s="16" t="s">
        <v>21</v>
      </c>
      <c r="B12" s="17" t="s">
        <v>22</v>
      </c>
      <c r="C12" s="18">
        <v>83.34</v>
      </c>
      <c r="D12" s="22">
        <v>83.34</v>
      </c>
      <c r="E12" s="20">
        <v>83.34</v>
      </c>
      <c r="F12" s="22">
        <v>83.34</v>
      </c>
    </row>
    <row r="13" spans="1:6" ht="18" customHeight="1" x14ac:dyDescent="0.25">
      <c r="A13" s="16" t="s">
        <v>23</v>
      </c>
      <c r="B13" s="21" t="s">
        <v>24</v>
      </c>
      <c r="C13" s="18">
        <v>11.16</v>
      </c>
      <c r="D13" s="22">
        <v>11.16</v>
      </c>
      <c r="E13" s="20">
        <v>11.16</v>
      </c>
      <c r="F13" s="22">
        <v>11.16</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3802.9455896583904</v>
      </c>
      <c r="D15" s="28">
        <v>3675.3085896583902</v>
      </c>
      <c r="E15" s="29">
        <v>5101.2984532248001</v>
      </c>
      <c r="F15" s="28">
        <v>5467.3</v>
      </c>
    </row>
    <row r="16" spans="1:6" ht="18" customHeight="1" x14ac:dyDescent="0.25">
      <c r="A16" s="16" t="s">
        <v>28</v>
      </c>
      <c r="B16" s="17" t="s">
        <v>29</v>
      </c>
      <c r="C16" s="18">
        <v>285</v>
      </c>
      <c r="D16" s="22">
        <v>285</v>
      </c>
      <c r="E16" s="18" t="s">
        <v>30</v>
      </c>
      <c r="F16" s="22" t="s">
        <v>30</v>
      </c>
    </row>
    <row r="17" spans="1:58" ht="18" customHeight="1" x14ac:dyDescent="0.25">
      <c r="A17" s="16" t="s">
        <v>31</v>
      </c>
      <c r="B17" s="17" t="s">
        <v>32</v>
      </c>
      <c r="C17" s="30">
        <v>233.77</v>
      </c>
      <c r="D17" s="19">
        <v>233.77</v>
      </c>
      <c r="E17" s="20">
        <v>233.77</v>
      </c>
      <c r="F17" s="22">
        <v>233.77</v>
      </c>
    </row>
    <row r="18" spans="1:58" ht="18" customHeight="1" x14ac:dyDescent="0.25">
      <c r="A18" s="16" t="s">
        <v>33</v>
      </c>
      <c r="B18" s="17" t="s">
        <v>34</v>
      </c>
      <c r="C18" s="18">
        <v>475</v>
      </c>
      <c r="D18" s="22">
        <v>204</v>
      </c>
      <c r="E18" s="31" t="s">
        <v>35</v>
      </c>
      <c r="F18" s="19" t="s">
        <v>35</v>
      </c>
    </row>
    <row r="19" spans="1:58" ht="18" customHeight="1" x14ac:dyDescent="0.25">
      <c r="A19" s="25" t="s">
        <v>36</v>
      </c>
      <c r="B19" s="26" t="s">
        <v>37</v>
      </c>
      <c r="C19" s="27">
        <v>4796.7155896583909</v>
      </c>
      <c r="D19" s="28">
        <v>4398.0785896583902</v>
      </c>
      <c r="E19" s="29">
        <v>5335.0684532248006</v>
      </c>
      <c r="F19" s="28">
        <v>5701.0700000000006</v>
      </c>
    </row>
    <row r="20" spans="1:58" ht="18" customHeight="1" x14ac:dyDescent="0.25">
      <c r="A20" s="16" t="s">
        <v>38</v>
      </c>
      <c r="B20" s="17" t="s">
        <v>39</v>
      </c>
      <c r="C20" s="18">
        <v>508.8</v>
      </c>
      <c r="D20" s="22">
        <v>508.8</v>
      </c>
      <c r="E20" s="20" t="s">
        <v>30</v>
      </c>
      <c r="F20" s="22" t="s">
        <v>30</v>
      </c>
    </row>
    <row r="21" spans="1:58" ht="18" customHeight="1" x14ac:dyDescent="0.25">
      <c r="A21" s="16" t="s">
        <v>40</v>
      </c>
      <c r="B21" s="17" t="s">
        <v>41</v>
      </c>
      <c r="C21" s="18">
        <v>19.190000000000001</v>
      </c>
      <c r="D21" s="22" t="s">
        <v>42</v>
      </c>
      <c r="E21" s="20" t="s">
        <v>35</v>
      </c>
      <c r="F21" s="22" t="s">
        <v>42</v>
      </c>
    </row>
    <row r="22" spans="1:58" ht="18" customHeight="1" x14ac:dyDescent="0.25">
      <c r="A22" s="16" t="s">
        <v>43</v>
      </c>
      <c r="B22" s="17" t="s">
        <v>44</v>
      </c>
      <c r="C22" s="30">
        <v>50.53</v>
      </c>
      <c r="D22" s="19">
        <v>50.53</v>
      </c>
      <c r="E22" s="31" t="s">
        <v>45</v>
      </c>
      <c r="F22" s="19" t="s">
        <v>45</v>
      </c>
    </row>
    <row r="23" spans="1:58" ht="18" customHeight="1" thickBot="1" x14ac:dyDescent="0.3">
      <c r="A23" s="32" t="s">
        <v>46</v>
      </c>
      <c r="B23" s="33" t="s">
        <v>47</v>
      </c>
      <c r="C23" s="34">
        <v>5375.2355896583904</v>
      </c>
      <c r="D23" s="35">
        <v>4957.4085896583902</v>
      </c>
      <c r="E23" s="36"/>
      <c r="F23" s="35"/>
    </row>
    <row r="24" spans="1:58" ht="13.5" thickTop="1" x14ac:dyDescent="0.25">
      <c r="A24" s="37"/>
      <c r="B24" s="38"/>
      <c r="C24" s="39"/>
      <c r="D24" s="39"/>
      <c r="E24" s="39"/>
      <c r="F24" s="39"/>
    </row>
    <row r="25" spans="1:58" x14ac:dyDescent="0.25">
      <c r="A25" s="40" t="s">
        <v>30</v>
      </c>
      <c r="B25" s="143" t="s">
        <v>48</v>
      </c>
      <c r="C25" s="143"/>
      <c r="D25" s="143"/>
      <c r="E25" s="143"/>
      <c r="F25" s="143"/>
    </row>
    <row r="26" spans="1:58" s="41" customFormat="1" ht="15" x14ac:dyDescent="0.25">
      <c r="A26" s="40" t="s">
        <v>35</v>
      </c>
      <c r="B26" s="143" t="s">
        <v>49</v>
      </c>
      <c r="C26" s="143"/>
      <c r="D26" s="143"/>
      <c r="E26" s="143"/>
      <c r="F26" s="143"/>
    </row>
    <row r="27" spans="1:58" s="44" customFormat="1" ht="15" x14ac:dyDescent="0.25">
      <c r="A27" s="40" t="s">
        <v>45</v>
      </c>
      <c r="B27" s="143" t="s">
        <v>50</v>
      </c>
      <c r="C27" s="143"/>
      <c r="D27" s="143"/>
      <c r="E27" s="143"/>
      <c r="F27" s="143"/>
      <c r="G27" s="42"/>
      <c r="H27" s="42"/>
      <c r="I27" s="43"/>
      <c r="J27" s="43"/>
    </row>
    <row r="28" spans="1:58" x14ac:dyDescent="0.25">
      <c r="A28" s="45" t="s">
        <v>18</v>
      </c>
      <c r="B28" s="46" t="s">
        <v>51</v>
      </c>
      <c r="C28" s="39"/>
      <c r="D28" s="39"/>
      <c r="E28" s="39"/>
      <c r="F28" s="39"/>
    </row>
    <row r="29" spans="1:58" x14ac:dyDescent="0.25">
      <c r="A29" s="45"/>
      <c r="B29" s="47"/>
      <c r="C29" s="47"/>
      <c r="D29" s="47"/>
      <c r="E29" s="47"/>
      <c r="F29" s="47"/>
    </row>
    <row r="30" spans="1:58" ht="15.75" hidden="1" customHeight="1" outlineLevel="1" x14ac:dyDescent="0.25">
      <c r="B30" s="2" t="s">
        <v>0</v>
      </c>
    </row>
    <row r="31" spans="1:58" ht="16.5" hidden="1" customHeight="1" outlineLevel="1" x14ac:dyDescent="0.25">
      <c r="B31" s="2"/>
    </row>
    <row r="32" spans="1:58" ht="33" hidden="1" customHeight="1" outlineLevel="1" x14ac:dyDescent="0.25">
      <c r="A32" s="132" t="s">
        <v>52</v>
      </c>
      <c r="B32" s="133"/>
      <c r="C32" s="133"/>
      <c r="D32" s="133"/>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row>
    <row r="33" spans="1:58" ht="17.25" hidden="1" customHeight="1" outlineLevel="1" x14ac:dyDescent="0.25">
      <c r="A33" s="144" t="s">
        <v>53</v>
      </c>
      <c r="B33" s="145"/>
      <c r="C33" s="145"/>
      <c r="D33" s="145"/>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row>
    <row r="34" spans="1:58" s="51" customFormat="1" ht="23.25" hidden="1" customHeight="1" outlineLevel="1" x14ac:dyDescent="0.25">
      <c r="A34" s="127" t="s">
        <v>54</v>
      </c>
      <c r="B34" s="129" t="s">
        <v>55</v>
      </c>
      <c r="C34" s="49"/>
      <c r="D34" s="50" t="s">
        <v>56</v>
      </c>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row>
    <row r="35" spans="1:58" s="51" customFormat="1" ht="19.5" hidden="1" customHeight="1" outlineLevel="1" x14ac:dyDescent="0.25">
      <c r="A35" s="128"/>
      <c r="B35" s="130"/>
      <c r="C35" s="53" t="s">
        <v>57</v>
      </c>
      <c r="D35" s="54" t="s">
        <v>58</v>
      </c>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s="43" customFormat="1" ht="15" hidden="1" customHeight="1" outlineLevel="1" x14ac:dyDescent="0.25">
      <c r="A36" s="55">
        <v>1</v>
      </c>
      <c r="B36" s="56" t="s">
        <v>59</v>
      </c>
      <c r="C36" s="57">
        <v>3875.45</v>
      </c>
      <c r="D36" s="57">
        <v>3784.61</v>
      </c>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43" customFormat="1" ht="15" hidden="1" customHeight="1" outlineLevel="1" x14ac:dyDescent="0.25">
      <c r="A37" s="55">
        <v>2</v>
      </c>
      <c r="B37" s="58" t="s">
        <v>60</v>
      </c>
      <c r="C37" s="59">
        <v>58.03</v>
      </c>
      <c r="D37" s="59">
        <v>58.03</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43" customFormat="1" ht="15" hidden="1" customHeight="1" outlineLevel="1" x14ac:dyDescent="0.25">
      <c r="A38" s="55">
        <v>3</v>
      </c>
      <c r="B38" s="58" t="s">
        <v>61</v>
      </c>
      <c r="C38" s="59">
        <v>16.47</v>
      </c>
      <c r="D38" s="59">
        <v>16.47</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5</v>
      </c>
      <c r="B39" s="58" t="s">
        <v>62</v>
      </c>
      <c r="C39" s="59">
        <v>3.5</v>
      </c>
      <c r="D39" s="59">
        <v>3.5</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6</v>
      </c>
      <c r="B40" s="58" t="s">
        <v>25</v>
      </c>
      <c r="C40" s="59">
        <v>71.510000000000005</v>
      </c>
      <c r="D40" s="59">
        <v>71.510000000000005</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60">
        <v>4</v>
      </c>
      <c r="B41" s="61" t="s">
        <v>63</v>
      </c>
      <c r="C41" s="62">
        <v>4024.96</v>
      </c>
      <c r="D41" s="63">
        <v>3934.1200000000003</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8</v>
      </c>
      <c r="B42" s="64" t="s">
        <v>64</v>
      </c>
      <c r="C42" s="65">
        <v>240</v>
      </c>
      <c r="D42" s="66">
        <v>240</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9</v>
      </c>
      <c r="B43" s="64" t="s">
        <v>65</v>
      </c>
      <c r="C43" s="67">
        <v>475</v>
      </c>
      <c r="D43" s="68">
        <v>114</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69" customFormat="1" ht="15" hidden="1" customHeight="1" outlineLevel="1" x14ac:dyDescent="0.25">
      <c r="A44" s="60">
        <v>10</v>
      </c>
      <c r="B44" s="61" t="s">
        <v>66</v>
      </c>
      <c r="C44" s="62">
        <v>4739.96</v>
      </c>
      <c r="D44" s="63">
        <v>4288.1200000000008</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69" customFormat="1" ht="15" hidden="1" customHeight="1" outlineLevel="1" x14ac:dyDescent="0.25">
      <c r="A45" s="55">
        <v>11</v>
      </c>
      <c r="B45" s="64" t="s">
        <v>67</v>
      </c>
      <c r="C45" s="65">
        <v>400</v>
      </c>
      <c r="D45" s="66">
        <v>400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69" customFormat="1" ht="15" hidden="1" customHeight="1" outlineLevel="1" x14ac:dyDescent="0.25">
      <c r="A46" s="55">
        <v>12</v>
      </c>
      <c r="B46" s="58" t="s">
        <v>68</v>
      </c>
      <c r="C46" s="70">
        <v>19.02</v>
      </c>
      <c r="D46" s="71" t="s">
        <v>69</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55">
        <v>13</v>
      </c>
      <c r="B47" s="58" t="s">
        <v>70</v>
      </c>
      <c r="C47" s="70">
        <v>47.82</v>
      </c>
      <c r="D47" s="71">
        <v>47.82</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74" customFormat="1" ht="21" hidden="1" customHeight="1" outlineLevel="1" x14ac:dyDescent="0.25">
      <c r="A48" s="32" t="s">
        <v>71</v>
      </c>
      <c r="B48" s="33" t="s">
        <v>47</v>
      </c>
      <c r="C48" s="72">
        <v>5206.8</v>
      </c>
      <c r="D48" s="73">
        <v>4735.9400000000005</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9" ht="13.5" hidden="1" customHeight="1" outlineLevel="1" x14ac:dyDescent="0.25"/>
    <row r="50" spans="1:9" ht="12.75" hidden="1" customHeight="1" outlineLevel="1" x14ac:dyDescent="0.25">
      <c r="A50" s="4"/>
      <c r="B50" s="4"/>
      <c r="C50" s="75"/>
      <c r="D50" s="75"/>
      <c r="E50" s="75"/>
      <c r="F50" s="75"/>
    </row>
    <row r="51" spans="1:9" ht="12.75" customHeight="1" collapsed="1" x14ac:dyDescent="0.25">
      <c r="A51" s="76" t="s">
        <v>71</v>
      </c>
      <c r="B51" s="75" t="s">
        <v>71</v>
      </c>
      <c r="C51" s="75"/>
      <c r="D51" s="75"/>
      <c r="E51" s="75"/>
      <c r="F51" s="75"/>
    </row>
    <row r="52" spans="1:9" ht="12.75" hidden="1" customHeight="1" outlineLevel="1" x14ac:dyDescent="0.25">
      <c r="B52" s="77" t="s">
        <v>72</v>
      </c>
      <c r="C52" s="75"/>
      <c r="D52" s="75"/>
      <c r="E52" s="75"/>
      <c r="F52" s="75"/>
    </row>
    <row r="53" spans="1:9" hidden="1" outlineLevel="1" x14ac:dyDescent="0.25">
      <c r="C53" s="78"/>
      <c r="D53" s="78"/>
    </row>
    <row r="54" spans="1:9" ht="15" hidden="1" outlineLevel="1" x14ac:dyDescent="0.25">
      <c r="B54" s="79" t="s">
        <v>73</v>
      </c>
      <c r="C54" s="80"/>
      <c r="D54" s="80"/>
      <c r="E54" s="1"/>
      <c r="F54" s="1"/>
      <c r="G54" s="81"/>
      <c r="H54" s="81"/>
      <c r="I54" s="81"/>
    </row>
    <row r="55" spans="1:9" ht="15" hidden="1" outlineLevel="1" x14ac:dyDescent="0.25">
      <c r="B55" s="79"/>
      <c r="C55" s="80"/>
      <c r="D55" s="80"/>
      <c r="E55" s="1"/>
      <c r="F55" s="1"/>
      <c r="G55" s="81"/>
      <c r="H55" s="81"/>
      <c r="I55" s="81"/>
    </row>
    <row r="56" spans="1:9" hidden="1" outlineLevel="1" x14ac:dyDescent="0.25">
      <c r="A56" s="131" t="s">
        <v>1</v>
      </c>
      <c r="B56" s="131"/>
      <c r="C56" s="131"/>
      <c r="D56" s="131"/>
      <c r="E56" s="131"/>
      <c r="F56" s="131"/>
    </row>
    <row r="57" spans="1:9" ht="35.25" hidden="1" customHeight="1" outlineLevel="1" x14ac:dyDescent="0.25">
      <c r="A57" s="6"/>
      <c r="B57" s="132" t="s">
        <v>2</v>
      </c>
      <c r="C57" s="133"/>
      <c r="D57" s="133"/>
      <c r="E57" s="133"/>
      <c r="F57" s="134"/>
    </row>
    <row r="58" spans="1:9" ht="35.25" hidden="1" customHeight="1" outlineLevel="1" x14ac:dyDescent="0.25">
      <c r="A58" s="7"/>
      <c r="B58" s="8" t="s">
        <v>74</v>
      </c>
      <c r="C58" s="135" t="s">
        <v>4</v>
      </c>
      <c r="D58" s="136"/>
      <c r="E58" s="135" t="s">
        <v>75</v>
      </c>
      <c r="F58" s="136"/>
    </row>
    <row r="59" spans="1:9" ht="28.5" hidden="1" customHeight="1" outlineLevel="1" x14ac:dyDescent="0.25">
      <c r="A59" s="139" t="s">
        <v>6</v>
      </c>
      <c r="B59" s="141" t="s">
        <v>7</v>
      </c>
      <c r="C59" s="9" t="s">
        <v>8</v>
      </c>
      <c r="D59" s="10" t="s">
        <v>76</v>
      </c>
      <c r="E59" s="11" t="s">
        <v>8</v>
      </c>
      <c r="F59" s="10" t="s">
        <v>76</v>
      </c>
      <c r="G59" s="12"/>
      <c r="H59" s="12"/>
    </row>
    <row r="60" spans="1:9" ht="18.75" hidden="1" customHeight="1" outlineLevel="1" x14ac:dyDescent="0.25">
      <c r="A60" s="139"/>
      <c r="B60" s="141"/>
      <c r="C60" s="82"/>
      <c r="D60" s="82">
        <v>0.1</v>
      </c>
      <c r="E60" s="82"/>
      <c r="F60" s="82">
        <v>0.1</v>
      </c>
      <c r="G60" s="12"/>
      <c r="H60" s="12"/>
    </row>
    <row r="61" spans="1:9" ht="16.5" hidden="1" customHeight="1" outlineLevel="1" x14ac:dyDescent="0.25">
      <c r="A61" s="140"/>
      <c r="B61" s="142"/>
      <c r="C61" s="13" t="s">
        <v>10</v>
      </c>
      <c r="D61" s="14" t="s">
        <v>10</v>
      </c>
      <c r="E61" s="15" t="s">
        <v>10</v>
      </c>
      <c r="F61" s="14" t="s">
        <v>10</v>
      </c>
      <c r="G61" s="12"/>
      <c r="H61" s="12"/>
    </row>
    <row r="62" spans="1:9" ht="14.25" hidden="1" customHeight="1" outlineLevel="1" x14ac:dyDescent="0.25">
      <c r="A62" s="16" t="s">
        <v>11</v>
      </c>
      <c r="B62" s="17" t="s">
        <v>12</v>
      </c>
      <c r="C62" s="18">
        <v>3154.4795003869999</v>
      </c>
      <c r="D62" s="19">
        <v>3810.7777346080002</v>
      </c>
      <c r="E62" s="20">
        <v>3781.27</v>
      </c>
      <c r="F62" s="19">
        <v>4756.51</v>
      </c>
    </row>
    <row r="63" spans="1:9" ht="14.25" hidden="1" customHeight="1" outlineLevel="1" x14ac:dyDescent="0.25">
      <c r="A63" s="16" t="s">
        <v>13</v>
      </c>
      <c r="B63" s="21" t="s">
        <v>14</v>
      </c>
      <c r="C63" s="18" t="s">
        <v>15</v>
      </c>
      <c r="D63" s="22" t="s">
        <v>15</v>
      </c>
      <c r="E63" s="20">
        <v>1136.6184532248001</v>
      </c>
      <c r="F63" s="19">
        <v>1022.96</v>
      </c>
    </row>
    <row r="64" spans="1:9" ht="14.25" hidden="1" customHeight="1" outlineLevel="1" x14ac:dyDescent="0.25">
      <c r="A64" s="16" t="s">
        <v>16</v>
      </c>
      <c r="B64" s="17" t="s">
        <v>17</v>
      </c>
      <c r="C64" s="18" t="s">
        <v>77</v>
      </c>
      <c r="D64" s="19" t="s">
        <v>77</v>
      </c>
      <c r="E64" s="20" t="s">
        <v>77</v>
      </c>
      <c r="F64" s="22" t="s">
        <v>77</v>
      </c>
    </row>
    <row r="65" spans="1:9" ht="14.25" hidden="1" customHeight="1" outlineLevel="1" x14ac:dyDescent="0.25">
      <c r="A65" s="16" t="s">
        <v>19</v>
      </c>
      <c r="B65" s="17" t="s">
        <v>20</v>
      </c>
      <c r="C65" s="18">
        <v>17.399999999999999</v>
      </c>
      <c r="D65" s="22">
        <v>17.399999999999999</v>
      </c>
      <c r="E65" s="20">
        <v>17.399999999999999</v>
      </c>
      <c r="F65" s="22">
        <v>17.399999999999999</v>
      </c>
    </row>
    <row r="66" spans="1:9" ht="14.25" hidden="1" customHeight="1" outlineLevel="1" x14ac:dyDescent="0.25">
      <c r="A66" s="16" t="s">
        <v>21</v>
      </c>
      <c r="B66" s="17" t="s">
        <v>22</v>
      </c>
      <c r="C66" s="18">
        <v>75.86</v>
      </c>
      <c r="D66" s="22">
        <v>75.86</v>
      </c>
      <c r="E66" s="20">
        <v>75.86</v>
      </c>
      <c r="F66" s="22">
        <v>75.86</v>
      </c>
    </row>
    <row r="67" spans="1:9" ht="14.25" hidden="1" customHeight="1" outlineLevel="1" x14ac:dyDescent="0.25">
      <c r="A67" s="16" t="s">
        <v>23</v>
      </c>
      <c r="B67" s="17" t="s">
        <v>78</v>
      </c>
      <c r="C67" s="18">
        <v>7.2405999999999997</v>
      </c>
      <c r="D67" s="22">
        <v>7.2405999999999997</v>
      </c>
      <c r="E67" s="20">
        <v>6.15</v>
      </c>
      <c r="F67" s="22">
        <v>5.25</v>
      </c>
    </row>
    <row r="68" spans="1:9" ht="14.25" hidden="1" customHeight="1" outlineLevel="1" x14ac:dyDescent="0.25">
      <c r="A68" s="16"/>
      <c r="B68" s="17" t="s">
        <v>25</v>
      </c>
      <c r="C68" s="18">
        <v>86.42</v>
      </c>
      <c r="D68" s="22">
        <v>86.42</v>
      </c>
      <c r="E68" s="20">
        <v>86.42</v>
      </c>
      <c r="F68" s="22">
        <v>86.42</v>
      </c>
    </row>
    <row r="69" spans="1:9" ht="14.25" hidden="1" customHeight="1" outlineLevel="1" x14ac:dyDescent="0.25">
      <c r="A69" s="25" t="s">
        <v>26</v>
      </c>
      <c r="B69" s="26" t="s">
        <v>27</v>
      </c>
      <c r="C69" s="83">
        <v>3341.4001003870003</v>
      </c>
      <c r="D69" s="84">
        <v>3997.6983346080006</v>
      </c>
      <c r="E69" s="83">
        <v>5103.7184532247993</v>
      </c>
      <c r="F69" s="28">
        <v>5964.4</v>
      </c>
    </row>
    <row r="70" spans="1:9" ht="14.25" hidden="1" customHeight="1" outlineLevel="1" x14ac:dyDescent="0.25">
      <c r="A70" s="16" t="s">
        <v>28</v>
      </c>
      <c r="B70" s="17" t="s">
        <v>29</v>
      </c>
      <c r="C70" s="18">
        <v>285</v>
      </c>
      <c r="D70" s="22">
        <v>285</v>
      </c>
      <c r="E70" s="20" t="s">
        <v>79</v>
      </c>
      <c r="F70" s="22" t="s">
        <v>79</v>
      </c>
    </row>
    <row r="71" spans="1:9" ht="14.25" hidden="1" customHeight="1" outlineLevel="1" x14ac:dyDescent="0.25">
      <c r="A71" s="16" t="s">
        <v>31</v>
      </c>
      <c r="B71" s="17" t="s">
        <v>32</v>
      </c>
      <c r="C71" s="30" t="s">
        <v>35</v>
      </c>
      <c r="D71" s="19" t="s">
        <v>35</v>
      </c>
      <c r="E71" s="31" t="s">
        <v>35</v>
      </c>
      <c r="F71" s="19" t="s">
        <v>35</v>
      </c>
    </row>
    <row r="72" spans="1:9" ht="14.25" hidden="1" customHeight="1" outlineLevel="1" x14ac:dyDescent="0.25">
      <c r="A72" s="16" t="s">
        <v>33</v>
      </c>
      <c r="B72" s="85" t="s">
        <v>34</v>
      </c>
      <c r="C72" s="30">
        <v>475</v>
      </c>
      <c r="D72" s="22">
        <v>204</v>
      </c>
      <c r="E72" s="20">
        <v>1168.1099999999999</v>
      </c>
      <c r="F72" s="22">
        <v>301.48</v>
      </c>
    </row>
    <row r="73" spans="1:9" ht="14.25" hidden="1" customHeight="1" outlineLevel="1" x14ac:dyDescent="0.25">
      <c r="A73" s="25" t="s">
        <v>36</v>
      </c>
      <c r="B73" s="26" t="s">
        <v>37</v>
      </c>
      <c r="C73" s="86">
        <v>4101.4001003869998</v>
      </c>
      <c r="D73" s="28">
        <v>4486.6983346080006</v>
      </c>
      <c r="E73" s="86">
        <v>6271.828453224799</v>
      </c>
      <c r="F73" s="86">
        <v>6265.8799999999992</v>
      </c>
    </row>
    <row r="74" spans="1:9" ht="14.25" hidden="1" customHeight="1" outlineLevel="1" x14ac:dyDescent="0.25">
      <c r="A74" s="16" t="s">
        <v>38</v>
      </c>
      <c r="B74" s="17" t="s">
        <v>39</v>
      </c>
      <c r="C74" s="18">
        <v>508.8</v>
      </c>
      <c r="D74" s="22">
        <v>508.8</v>
      </c>
      <c r="E74" s="20" t="s">
        <v>79</v>
      </c>
      <c r="F74" s="22" t="s">
        <v>79</v>
      </c>
    </row>
    <row r="75" spans="1:9" ht="14.25" hidden="1" customHeight="1" outlineLevel="1" x14ac:dyDescent="0.25">
      <c r="A75" s="16" t="s">
        <v>40</v>
      </c>
      <c r="B75" s="17" t="s">
        <v>41</v>
      </c>
      <c r="C75" s="87" t="s">
        <v>80</v>
      </c>
      <c r="D75" s="88" t="s">
        <v>42</v>
      </c>
      <c r="E75" s="89" t="s">
        <v>80</v>
      </c>
      <c r="F75" s="22" t="s">
        <v>42</v>
      </c>
    </row>
    <row r="76" spans="1:9" ht="14.25" hidden="1" customHeight="1" outlineLevel="1" x14ac:dyDescent="0.25">
      <c r="A76" s="16" t="s">
        <v>43</v>
      </c>
      <c r="B76" s="17" t="s">
        <v>44</v>
      </c>
      <c r="C76" s="30" t="s">
        <v>81</v>
      </c>
      <c r="D76" s="19" t="s">
        <v>81</v>
      </c>
      <c r="E76" s="30" t="s">
        <v>81</v>
      </c>
      <c r="F76" s="19" t="s">
        <v>81</v>
      </c>
    </row>
    <row r="77" spans="1:9" ht="21" hidden="1" customHeight="1" outlineLevel="1" x14ac:dyDescent="0.25">
      <c r="A77" s="32" t="s">
        <v>46</v>
      </c>
      <c r="B77" s="33" t="s">
        <v>47</v>
      </c>
      <c r="C77" s="34"/>
      <c r="D77" s="35"/>
      <c r="E77" s="34"/>
      <c r="F77" s="34"/>
    </row>
    <row r="78" spans="1:9" hidden="1" outlineLevel="1" x14ac:dyDescent="0.25">
      <c r="A78" s="37"/>
      <c r="B78" s="38"/>
      <c r="C78" s="39"/>
      <c r="D78" s="39"/>
      <c r="E78" s="39"/>
      <c r="F78" s="39"/>
    </row>
    <row r="79" spans="1:9" hidden="1" outlineLevel="1" x14ac:dyDescent="0.25">
      <c r="A79" s="45"/>
      <c r="B79" s="147"/>
      <c r="C79" s="147"/>
      <c r="D79" s="147"/>
      <c r="E79" s="147"/>
      <c r="F79" s="147"/>
    </row>
    <row r="80" spans="1:9" hidden="1" outlineLevel="1" x14ac:dyDescent="0.25">
      <c r="A80" s="45"/>
      <c r="B80" s="148" t="s">
        <v>82</v>
      </c>
      <c r="C80" s="148"/>
      <c r="D80" s="148"/>
      <c r="E80" s="148"/>
      <c r="F80" s="148"/>
      <c r="G80" s="90"/>
      <c r="H80" s="90"/>
      <c r="I80" s="90"/>
    </row>
    <row r="81" spans="1:9" ht="12.75" hidden="1" customHeight="1" outlineLevel="1" x14ac:dyDescent="0.25">
      <c r="A81" s="45" t="s">
        <v>77</v>
      </c>
      <c r="B81" s="46" t="s">
        <v>51</v>
      </c>
      <c r="C81" s="91"/>
      <c r="D81" s="91"/>
      <c r="E81" s="91"/>
      <c r="F81" s="91"/>
      <c r="G81" s="90"/>
      <c r="H81" s="90"/>
      <c r="I81" s="90"/>
    </row>
    <row r="82" spans="1:9" ht="12.75" hidden="1" customHeight="1" outlineLevel="1" x14ac:dyDescent="0.25">
      <c r="A82" s="45" t="s">
        <v>30</v>
      </c>
      <c r="B82" s="143" t="s">
        <v>83</v>
      </c>
      <c r="C82" s="143"/>
      <c r="D82" s="143"/>
      <c r="E82" s="143"/>
      <c r="F82" s="143"/>
      <c r="G82" s="90"/>
      <c r="H82" s="90"/>
      <c r="I82" s="90"/>
    </row>
    <row r="83" spans="1:9" hidden="1" outlineLevel="1" x14ac:dyDescent="0.25">
      <c r="A83" s="45" t="s">
        <v>35</v>
      </c>
      <c r="B83" s="143" t="s">
        <v>84</v>
      </c>
      <c r="C83" s="143"/>
      <c r="D83" s="143"/>
      <c r="E83" s="143"/>
      <c r="F83" s="143"/>
      <c r="G83" s="90"/>
      <c r="H83" s="90"/>
      <c r="I83" s="90"/>
    </row>
    <row r="84" spans="1:9" ht="12.75" hidden="1" customHeight="1" outlineLevel="1" x14ac:dyDescent="0.25">
      <c r="A84" s="45" t="s">
        <v>45</v>
      </c>
      <c r="B84" s="143" t="s">
        <v>49</v>
      </c>
      <c r="C84" s="143"/>
      <c r="D84" s="143"/>
      <c r="E84" s="143"/>
      <c r="F84" s="143"/>
      <c r="G84" s="143"/>
      <c r="H84" s="143"/>
      <c r="I84" s="143"/>
    </row>
    <row r="85" spans="1:9" ht="12.75" hidden="1" customHeight="1" outlineLevel="1" x14ac:dyDescent="0.25">
      <c r="A85" s="40" t="s">
        <v>80</v>
      </c>
      <c r="B85" s="143" t="s">
        <v>85</v>
      </c>
      <c r="C85" s="143"/>
      <c r="D85" s="143"/>
      <c r="E85" s="143"/>
      <c r="F85" s="143"/>
      <c r="G85" s="90"/>
      <c r="H85" s="90"/>
      <c r="I85" s="90"/>
    </row>
    <row r="86" spans="1:9" hidden="1" outlineLevel="1" x14ac:dyDescent="0.25">
      <c r="A86" s="45" t="s">
        <v>81</v>
      </c>
      <c r="B86" s="143" t="s">
        <v>86</v>
      </c>
      <c r="C86" s="143"/>
      <c r="D86" s="143"/>
      <c r="E86" s="143"/>
      <c r="F86" s="143"/>
      <c r="G86" s="143"/>
      <c r="H86" s="143"/>
      <c r="I86" s="90"/>
    </row>
    <row r="87" spans="1:9" s="92" customFormat="1" ht="15" hidden="1" customHeight="1" outlineLevel="1" x14ac:dyDescent="0.25">
      <c r="A87" s="45" t="s">
        <v>79</v>
      </c>
      <c r="B87" s="143" t="s">
        <v>48</v>
      </c>
      <c r="C87" s="143"/>
      <c r="D87" s="143"/>
      <c r="E87" s="143"/>
      <c r="F87" s="143"/>
      <c r="G87" s="143"/>
      <c r="H87" s="143"/>
    </row>
    <row r="88" spans="1:9" hidden="1" outlineLevel="1" x14ac:dyDescent="0.25">
      <c r="B88" s="77" t="s">
        <v>72</v>
      </c>
      <c r="C88" s="75"/>
      <c r="D88" s="75"/>
      <c r="E88" s="75"/>
      <c r="F88" s="75"/>
      <c r="G88" s="90"/>
      <c r="H88" s="90"/>
      <c r="I88" s="90"/>
    </row>
    <row r="89" spans="1:9" collapsed="1" x14ac:dyDescent="0.25"/>
    <row r="90" spans="1:9" ht="83.25" customHeight="1" x14ac:dyDescent="0.25">
      <c r="A90" s="146" t="s">
        <v>87</v>
      </c>
      <c r="B90" s="146"/>
      <c r="C90" s="146"/>
      <c r="D90" s="146"/>
      <c r="E90" s="146"/>
    </row>
  </sheetData>
  <sheetProtection algorithmName="SHA-512" hashValue="1tBTENeDecesYDDv5/Hrka9nl0TO6H2uD04dX9BF+yusW3IsfLvB6S6HChtnmg0CW3AtCyusbMuu/vQ/W8GQqg==" saltValue="8ciRtHiA+N9dSrwsPxv2/Q==" spinCount="100000" sheet="1" objects="1" scenarios="1"/>
  <mergeCells count="28">
    <mergeCell ref="B86:H86"/>
    <mergeCell ref="B87:H87"/>
    <mergeCell ref="A90:E90"/>
    <mergeCell ref="B79:F79"/>
    <mergeCell ref="B80:F80"/>
    <mergeCell ref="B82:F82"/>
    <mergeCell ref="B83:F83"/>
    <mergeCell ref="B84:I84"/>
    <mergeCell ref="B85:F85"/>
    <mergeCell ref="A56:F56"/>
    <mergeCell ref="B57:F57"/>
    <mergeCell ref="C58:D58"/>
    <mergeCell ref="E58:F58"/>
    <mergeCell ref="A59:A61"/>
    <mergeCell ref="B59:B61"/>
    <mergeCell ref="A34:A35"/>
    <mergeCell ref="B34:B35"/>
    <mergeCell ref="A3:F3"/>
    <mergeCell ref="B4:F4"/>
    <mergeCell ref="C5:D5"/>
    <mergeCell ref="E5:F5"/>
    <mergeCell ref="A6:A7"/>
    <mergeCell ref="B6:B7"/>
    <mergeCell ref="B25:F25"/>
    <mergeCell ref="B26:F26"/>
    <mergeCell ref="B27:F27"/>
    <mergeCell ref="A32:D32"/>
    <mergeCell ref="A33:D33"/>
  </mergeCells>
  <hyperlinks>
    <hyperlink ref="B52" location="Nota" display="Ver Nota Informativa"/>
    <hyperlink ref="B88" location="Nota" display="Ver Nota Inform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108</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3630.32</v>
      </c>
      <c r="D8" s="22">
        <v>3381.0488710199993</v>
      </c>
      <c r="E8" s="20">
        <v>3630.32</v>
      </c>
      <c r="F8" s="19">
        <v>3978.5699999999997</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3820.5529341308911</v>
      </c>
      <c r="D15" s="27">
        <v>3571.2818051508902</v>
      </c>
      <c r="E15" s="27">
        <v>5034.1154796956798</v>
      </c>
      <c r="F15" s="28">
        <v>5358.0979571875614</v>
      </c>
    </row>
    <row r="16" spans="1:6" ht="18" customHeight="1" x14ac:dyDescent="0.25">
      <c r="A16" s="16" t="s">
        <v>28</v>
      </c>
      <c r="B16" s="17" t="s">
        <v>29</v>
      </c>
      <c r="C16" s="18">
        <v>285</v>
      </c>
      <c r="D16" s="22">
        <v>285</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4105.5529341308911</v>
      </c>
      <c r="D19" s="28">
        <v>3856.2818051508902</v>
      </c>
      <c r="E19" s="29">
        <v>5034.1154796956798</v>
      </c>
      <c r="F19" s="28">
        <v>5358.0979571875614</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5582.9628573481423</v>
      </c>
      <c r="D23" s="35">
        <v>5052.4917283681407</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3" spans="1:58" ht="15.75" hidden="1" customHeight="1" outlineLevel="1" x14ac:dyDescent="0.25">
      <c r="B33" s="2" t="s">
        <v>108</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3322.4688640000004</v>
      </c>
      <c r="D65" s="19">
        <v>3773.3410227000004</v>
      </c>
      <c r="E65" s="20">
        <v>3630.32</v>
      </c>
      <c r="F65" s="19">
        <v>4544.4799999999996</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3510.5717301308914</v>
      </c>
      <c r="D72" s="84">
        <v>3961.4438888308914</v>
      </c>
      <c r="E72" s="83">
        <v>5030.8997886390098</v>
      </c>
      <c r="F72" s="28">
        <v>5822.8022661308905</v>
      </c>
    </row>
    <row r="73" spans="1:6" ht="14.25" hidden="1" customHeight="1" outlineLevel="1" x14ac:dyDescent="0.25">
      <c r="A73" s="16" t="s">
        <v>28</v>
      </c>
      <c r="B73" s="17" t="s">
        <v>29</v>
      </c>
      <c r="C73" s="18">
        <v>285</v>
      </c>
      <c r="D73" s="22">
        <v>285</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4270.5717301308914</v>
      </c>
      <c r="D76" s="28">
        <v>4450.4438888308914</v>
      </c>
      <c r="E76" s="86">
        <v>6199.0097886390095</v>
      </c>
      <c r="F76" s="86">
        <v>6124.282266130891</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A3tv7fmJvS34I76hvbdGf/CQQ6qLPNi2XQ0wj0ZTQUb++xnH2FtF76cbHJq3AgOmbFpLRfmoGI1HGLoq0U9W/w==" saltValue="PBZRKmR+QwhFyec+CqQzOg==" spinCount="100000" sheet="1" objects="1" scenarios="1"/>
  <mergeCells count="29">
    <mergeCell ref="B87:I87"/>
    <mergeCell ref="B88:F88"/>
    <mergeCell ref="B89:H89"/>
    <mergeCell ref="B90:H90"/>
    <mergeCell ref="A93:E93"/>
    <mergeCell ref="B86:F86"/>
    <mergeCell ref="A37:A38"/>
    <mergeCell ref="B37:B38"/>
    <mergeCell ref="A59:F59"/>
    <mergeCell ref="B60:F60"/>
    <mergeCell ref="C61:D61"/>
    <mergeCell ref="E61:F61"/>
    <mergeCell ref="A62:A64"/>
    <mergeCell ref="B62:B64"/>
    <mergeCell ref="B82:F82"/>
    <mergeCell ref="B83:F83"/>
    <mergeCell ref="B85:F85"/>
    <mergeCell ref="A36:D36"/>
    <mergeCell ref="A3:F3"/>
    <mergeCell ref="B4:F4"/>
    <mergeCell ref="C5:D5"/>
    <mergeCell ref="E5:F5"/>
    <mergeCell ref="A6:A7"/>
    <mergeCell ref="B6:B7"/>
    <mergeCell ref="B26:F26"/>
    <mergeCell ref="B28:F28"/>
    <mergeCell ref="B29:F29"/>
    <mergeCell ref="B31:F31"/>
    <mergeCell ref="A35:D35"/>
  </mergeCells>
  <hyperlinks>
    <hyperlink ref="B55" location="Nota" display="Ver Nota Informativa"/>
    <hyperlink ref="B91" location="Nota" display="Ver Nota Informativ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109</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3630.32</v>
      </c>
      <c r="D8" s="22">
        <v>3381.0488710199993</v>
      </c>
      <c r="E8" s="20">
        <v>3630.32</v>
      </c>
      <c r="F8" s="19">
        <v>3978.5699999999997</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3820.5529341308911</v>
      </c>
      <c r="D15" s="27">
        <v>3571.2818051508902</v>
      </c>
      <c r="E15" s="27">
        <v>5034.1154796956798</v>
      </c>
      <c r="F15" s="28">
        <v>5358.0979571875614</v>
      </c>
    </row>
    <row r="16" spans="1:6" ht="18" customHeight="1" x14ac:dyDescent="0.25">
      <c r="A16" s="16" t="s">
        <v>28</v>
      </c>
      <c r="B16" s="17" t="s">
        <v>29</v>
      </c>
      <c r="C16" s="93" t="s">
        <v>110</v>
      </c>
      <c r="D16" s="22" t="s">
        <v>110</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3820.5529341308911</v>
      </c>
      <c r="D19" s="28">
        <v>3571.2818051508902</v>
      </c>
      <c r="E19" s="29">
        <v>5034.1154796956798</v>
      </c>
      <c r="F19" s="28">
        <v>5358.0979571875614</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5582.9628573481423</v>
      </c>
      <c r="D23" s="35">
        <v>5052.4917283681407</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
        <v>109</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3322.4688640000004</v>
      </c>
      <c r="D65" s="19">
        <v>3773.3410227000004</v>
      </c>
      <c r="E65" s="20">
        <v>3630.32</v>
      </c>
      <c r="F65" s="19">
        <v>4544.4799999999996</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3510.5717301308914</v>
      </c>
      <c r="D72" s="84">
        <v>3961.4438888308914</v>
      </c>
      <c r="E72" s="83">
        <v>5030.8997886390098</v>
      </c>
      <c r="F72" s="28">
        <v>5822.8022661308905</v>
      </c>
    </row>
    <row r="73" spans="1:6" ht="14.25" hidden="1" customHeight="1" outlineLevel="1" x14ac:dyDescent="0.25">
      <c r="A73" s="16" t="s">
        <v>28</v>
      </c>
      <c r="B73" s="17" t="s">
        <v>29</v>
      </c>
      <c r="C73" s="18" t="s">
        <v>110</v>
      </c>
      <c r="D73" s="22" t="s">
        <v>110</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3977.5717301308914</v>
      </c>
      <c r="D76" s="28">
        <v>4157.4438888308914</v>
      </c>
      <c r="E76" s="86">
        <v>6199.0097886390095</v>
      </c>
      <c r="F76" s="86">
        <v>6124.282266130891</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VemK4EmdRfc0Fkak0Dq1/y/kHg3iuBOx2QBiIGDyrpI2rqoFcfp/0+NqdwzqXyaiPIpVCb4CYqSDv9JAeF3Qwg==" saltValue="IHl1vg4yTNnSZcSWQoRQEw==" spinCount="100000" sheet="1" objects="1" scenarios="1"/>
  <mergeCells count="30">
    <mergeCell ref="B87:I87"/>
    <mergeCell ref="B88:F88"/>
    <mergeCell ref="B89:H89"/>
    <mergeCell ref="B90:H90"/>
    <mergeCell ref="A93:E93"/>
    <mergeCell ref="B86:F86"/>
    <mergeCell ref="A36:D36"/>
    <mergeCell ref="A37:A38"/>
    <mergeCell ref="B37:B38"/>
    <mergeCell ref="A59:F59"/>
    <mergeCell ref="B60:F60"/>
    <mergeCell ref="C61:D61"/>
    <mergeCell ref="E61:F61"/>
    <mergeCell ref="A62:A64"/>
    <mergeCell ref="B62:B64"/>
    <mergeCell ref="B82:F82"/>
    <mergeCell ref="B83:F83"/>
    <mergeCell ref="B85:F85"/>
    <mergeCell ref="A35:D35"/>
    <mergeCell ref="A3:F3"/>
    <mergeCell ref="B4:F4"/>
    <mergeCell ref="C5:D5"/>
    <mergeCell ref="E5:F5"/>
    <mergeCell ref="A6:A7"/>
    <mergeCell ref="B6:B7"/>
    <mergeCell ref="B26:F26"/>
    <mergeCell ref="B28:F28"/>
    <mergeCell ref="B29:F29"/>
    <mergeCell ref="B31:F31"/>
    <mergeCell ref="B32:F32"/>
  </mergeCells>
  <hyperlinks>
    <hyperlink ref="B55" location="Nota" display="Ver Nota Informativa"/>
    <hyperlink ref="B91" location="Nota" display="Ver Nota Informativ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112</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3630.32</v>
      </c>
      <c r="D8" s="22">
        <v>3381.0488710199993</v>
      </c>
      <c r="E8" s="20">
        <v>3630.32</v>
      </c>
      <c r="F8" s="19">
        <v>3978.5699999999997</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3820.5529341308911</v>
      </c>
      <c r="D15" s="27">
        <v>3571.2818051508902</v>
      </c>
      <c r="E15" s="27">
        <v>5034.1154796956798</v>
      </c>
      <c r="F15" s="28">
        <v>5358.0979571875614</v>
      </c>
    </row>
    <row r="16" spans="1:6" ht="18" customHeight="1" x14ac:dyDescent="0.25">
      <c r="A16" s="16" t="s">
        <v>28</v>
      </c>
      <c r="B16" s="17" t="s">
        <v>29</v>
      </c>
      <c r="C16" s="93" t="s">
        <v>110</v>
      </c>
      <c r="D16" s="22" t="s">
        <v>110</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3820.5529341308911</v>
      </c>
      <c r="D19" s="28">
        <v>3571.2818051508902</v>
      </c>
      <c r="E19" s="29">
        <v>5034.1154796956798</v>
      </c>
      <c r="F19" s="28">
        <v>5358.0979571875614</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5582.9628573481423</v>
      </c>
      <c r="D23" s="35">
        <v>5052.4917283681407</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
        <v>112</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3322.4688640000004</v>
      </c>
      <c r="D65" s="19">
        <v>3773.3410227000004</v>
      </c>
      <c r="E65" s="20">
        <v>3630.32</v>
      </c>
      <c r="F65" s="19">
        <v>4544.4799999999996</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3510.5717301308914</v>
      </c>
      <c r="D72" s="84">
        <v>3961.4438888308914</v>
      </c>
      <c r="E72" s="83">
        <v>5030.8997886390098</v>
      </c>
      <c r="F72" s="28">
        <v>5822.8022661308905</v>
      </c>
    </row>
    <row r="73" spans="1:6" ht="14.25" hidden="1" customHeight="1" outlineLevel="1" x14ac:dyDescent="0.25">
      <c r="A73" s="16" t="s">
        <v>28</v>
      </c>
      <c r="B73" s="17" t="s">
        <v>29</v>
      </c>
      <c r="C73" s="18" t="s">
        <v>110</v>
      </c>
      <c r="D73" s="22" t="s">
        <v>110</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3977.5717301308914</v>
      </c>
      <c r="D76" s="28">
        <v>4157.4438888308914</v>
      </c>
      <c r="E76" s="86">
        <v>6199.0097886390095</v>
      </c>
      <c r="F76" s="86">
        <v>6124.282266130891</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MlgngM1Z5gvj2KL7F9Ih+VxG4zAFdX75UGcuuxQKxXrBL/4XG2/BKO99DUHiNr8uzBRkfy9gjQslaJMSBy/QqQ==" saltValue="vRKhYQhYa2uoizP9Vpxo3Q==" spinCount="100000" sheet="1" objects="1" scenarios="1"/>
  <mergeCells count="30">
    <mergeCell ref="B87:I87"/>
    <mergeCell ref="B88:F88"/>
    <mergeCell ref="B89:H89"/>
    <mergeCell ref="B90:H90"/>
    <mergeCell ref="A93:E93"/>
    <mergeCell ref="B86:F86"/>
    <mergeCell ref="A36:D36"/>
    <mergeCell ref="A37:A38"/>
    <mergeCell ref="B37:B38"/>
    <mergeCell ref="A59:F59"/>
    <mergeCell ref="B60:F60"/>
    <mergeCell ref="C61:D61"/>
    <mergeCell ref="E61:F61"/>
    <mergeCell ref="A62:A64"/>
    <mergeCell ref="B62:B64"/>
    <mergeCell ref="B82:F82"/>
    <mergeCell ref="B83:F83"/>
    <mergeCell ref="B85:F85"/>
    <mergeCell ref="A35:D35"/>
    <mergeCell ref="A3:F3"/>
    <mergeCell ref="B4:F4"/>
    <mergeCell ref="C5:D5"/>
    <mergeCell ref="E5:F5"/>
    <mergeCell ref="A6:A7"/>
    <mergeCell ref="B6:B7"/>
    <mergeCell ref="B26:F26"/>
    <mergeCell ref="B28:F28"/>
    <mergeCell ref="B29:F29"/>
    <mergeCell ref="B31:F31"/>
    <mergeCell ref="B32:F32"/>
  </mergeCells>
  <hyperlinks>
    <hyperlink ref="B55" location="Nota" display="Ver Nota Informativa"/>
    <hyperlink ref="B91" location="Nota" display="Ver Nota Informativ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113</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3630.32</v>
      </c>
      <c r="D8" s="22">
        <v>3381.0488710199993</v>
      </c>
      <c r="E8" s="20">
        <v>3630.32</v>
      </c>
      <c r="F8" s="19">
        <v>3978.5699999999997</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3820.5529341308911</v>
      </c>
      <c r="D15" s="27">
        <v>3571.2818051508902</v>
      </c>
      <c r="E15" s="27">
        <v>5034.1154796956798</v>
      </c>
      <c r="F15" s="28">
        <v>5358.0979571875614</v>
      </c>
    </row>
    <row r="16" spans="1:6" ht="18" customHeight="1" x14ac:dyDescent="0.25">
      <c r="A16" s="16" t="s">
        <v>28</v>
      </c>
      <c r="B16" s="17" t="s">
        <v>29</v>
      </c>
      <c r="C16" s="93" t="s">
        <v>110</v>
      </c>
      <c r="D16" s="22" t="s">
        <v>110</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3820.5529341308911</v>
      </c>
      <c r="D19" s="28">
        <v>3571.2818051508902</v>
      </c>
      <c r="E19" s="29">
        <v>5034.1154796956798</v>
      </c>
      <c r="F19" s="28">
        <v>5358.0979571875614</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5582.9628573481423</v>
      </c>
      <c r="D23" s="35">
        <v>5052.4917283681407</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
        <v>113</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3322.4688640000004</v>
      </c>
      <c r="D65" s="19">
        <v>3773.3410227000004</v>
      </c>
      <c r="E65" s="20">
        <v>3630.32</v>
      </c>
      <c r="F65" s="19">
        <v>4544.4799999999996</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3510.5717301308914</v>
      </c>
      <c r="D72" s="84">
        <v>3961.4438888308914</v>
      </c>
      <c r="E72" s="83">
        <v>5030.8997886390098</v>
      </c>
      <c r="F72" s="28">
        <v>5822.8022661308905</v>
      </c>
    </row>
    <row r="73" spans="1:6" ht="14.25" hidden="1" customHeight="1" outlineLevel="1" x14ac:dyDescent="0.25">
      <c r="A73" s="16" t="s">
        <v>28</v>
      </c>
      <c r="B73" s="17" t="s">
        <v>29</v>
      </c>
      <c r="C73" s="18" t="s">
        <v>110</v>
      </c>
      <c r="D73" s="22" t="s">
        <v>110</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3977.5717301308914</v>
      </c>
      <c r="D76" s="28">
        <v>4157.4438888308914</v>
      </c>
      <c r="E76" s="86">
        <v>6199.0097886390095</v>
      </c>
      <c r="F76" s="86">
        <v>6124.282266130891</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SsJPf1FIVFkDny1GgfRSzCE2/nRffAaCd/IpfsHBg5rFYRkCMBGWMPORMOlMcXdCltbjuKsyRICzFhRG4BF1Yg==" saltValue="9M6lukOBi7mOIxr4DNJiEA==" spinCount="100000" sheet="1" objects="1" scenarios="1"/>
  <mergeCells count="30">
    <mergeCell ref="B87:I87"/>
    <mergeCell ref="B88:F88"/>
    <mergeCell ref="B89:H89"/>
    <mergeCell ref="B90:H90"/>
    <mergeCell ref="A93:E93"/>
    <mergeCell ref="B86:F86"/>
    <mergeCell ref="A36:D36"/>
    <mergeCell ref="A37:A38"/>
    <mergeCell ref="B37:B38"/>
    <mergeCell ref="A59:F59"/>
    <mergeCell ref="B60:F60"/>
    <mergeCell ref="C61:D61"/>
    <mergeCell ref="E61:F61"/>
    <mergeCell ref="A62:A64"/>
    <mergeCell ref="B62:B64"/>
    <mergeCell ref="B82:F82"/>
    <mergeCell ref="B83:F83"/>
    <mergeCell ref="B85:F85"/>
    <mergeCell ref="A35:D35"/>
    <mergeCell ref="A3:F3"/>
    <mergeCell ref="B4:F4"/>
    <mergeCell ref="C5:D5"/>
    <mergeCell ref="E5:F5"/>
    <mergeCell ref="A6:A7"/>
    <mergeCell ref="B6:B7"/>
    <mergeCell ref="B26:F26"/>
    <mergeCell ref="B28:F28"/>
    <mergeCell ref="B29:F29"/>
    <mergeCell ref="B31:F31"/>
    <mergeCell ref="B32:F32"/>
  </mergeCells>
  <hyperlinks>
    <hyperlink ref="B55" location="Nota" display="Ver Nota Informativa"/>
    <hyperlink ref="B91" location="Nota" display="Ver Nota Informativ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114</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tr">
        <f>+D6</f>
        <v>B2 (ACPM)</v>
      </c>
    </row>
    <row r="7" spans="1:6" s="12" customFormat="1" x14ac:dyDescent="0.25">
      <c r="A7" s="140"/>
      <c r="B7" s="142"/>
      <c r="C7" s="13" t="s">
        <v>10</v>
      </c>
      <c r="D7" s="14" t="s">
        <v>10</v>
      </c>
      <c r="E7" s="15" t="s">
        <v>10</v>
      </c>
      <c r="F7" s="14" t="s">
        <v>10</v>
      </c>
    </row>
    <row r="8" spans="1:6" ht="18" customHeight="1" x14ac:dyDescent="0.25">
      <c r="A8" s="16" t="s">
        <v>11</v>
      </c>
      <c r="B8" s="17" t="s">
        <v>12</v>
      </c>
      <c r="C8" s="18">
        <f>'[1]OTROS DPTOS - BASE'!$F$6</f>
        <v>3630.32</v>
      </c>
      <c r="D8" s="22">
        <f>'[1]NORTEDESANTANDER - BASE'!F6</f>
        <v>3381.0488710199993</v>
      </c>
      <c r="E8" s="20">
        <f>+'[1]COMBUSTIBLES '!B7</f>
        <v>3630.32</v>
      </c>
      <c r="F8" s="19">
        <f>+[1]BIODIESEL!E10</f>
        <v>3978.5699999999997</v>
      </c>
    </row>
    <row r="9" spans="1:6" ht="18" customHeight="1" x14ac:dyDescent="0.25">
      <c r="A9" s="16" t="s">
        <v>13</v>
      </c>
      <c r="B9" s="21" t="s">
        <v>14</v>
      </c>
      <c r="C9" s="18" t="s">
        <v>15</v>
      </c>
      <c r="D9" s="22" t="s">
        <v>15</v>
      </c>
      <c r="E9" s="20">
        <f>+'[1]COMBUSTIBLES '!B11</f>
        <v>1213.5675225081191</v>
      </c>
      <c r="F9" s="22">
        <f>+[1]BIODIESEL!E11</f>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f>[1]Rubros!K21</f>
        <v>18.582266130890762</v>
      </c>
      <c r="D11" s="22">
        <f>[1]Rubros!K21</f>
        <v>18.582266130890762</v>
      </c>
      <c r="E11" s="20">
        <f>[1]Rubros!$L$21</f>
        <v>18.582266130890762</v>
      </c>
      <c r="F11" s="22">
        <f>[1]Rubros!$L$21</f>
        <v>18.582266130890762</v>
      </c>
    </row>
    <row r="12" spans="1:6" ht="18" customHeight="1" x14ac:dyDescent="0.25">
      <c r="A12" s="16" t="s">
        <v>21</v>
      </c>
      <c r="B12" s="17" t="s">
        <v>22</v>
      </c>
      <c r="C12" s="18">
        <f>[1]Rubros!K57</f>
        <v>88.98</v>
      </c>
      <c r="D12" s="22">
        <f>[1]Rubros!K57</f>
        <v>88.98</v>
      </c>
      <c r="E12" s="20">
        <f>[1]Rubros!L56</f>
        <v>88.975023056669968</v>
      </c>
      <c r="F12" s="22">
        <f>[1]Rubros!L56</f>
        <v>88.975023056669968</v>
      </c>
    </row>
    <row r="13" spans="1:6" ht="18" customHeight="1" x14ac:dyDescent="0.25">
      <c r="A13" s="16" t="s">
        <v>23</v>
      </c>
      <c r="B13" s="21" t="s">
        <v>24</v>
      </c>
      <c r="C13" s="18">
        <f>[1]Rubros!Q32</f>
        <v>11.160667999999999</v>
      </c>
      <c r="D13" s="22">
        <f>[1]Rubros!R32</f>
        <v>11.160667999999999</v>
      </c>
      <c r="E13" s="20">
        <f>[1]Rubros!S32</f>
        <v>11.160667999999999</v>
      </c>
      <c r="F13" s="22">
        <f>[1]Rubros!T32</f>
        <v>11.160667999999999</v>
      </c>
    </row>
    <row r="14" spans="1:6" ht="18" customHeight="1" x14ac:dyDescent="0.25">
      <c r="A14" s="16"/>
      <c r="B14" s="17" t="s">
        <v>25</v>
      </c>
      <c r="C14" s="18">
        <f>'[1]COMBUSTIBLES '!B10</f>
        <v>71.510000000000005</v>
      </c>
      <c r="D14" s="22">
        <f>'[1]COMBUSTIBLES '!E10</f>
        <v>71.510000000000005</v>
      </c>
      <c r="E14" s="20">
        <f>+C14</f>
        <v>71.510000000000005</v>
      </c>
      <c r="F14" s="22">
        <f>+D14</f>
        <v>71.510000000000005</v>
      </c>
    </row>
    <row r="15" spans="1:6" ht="18" customHeight="1" x14ac:dyDescent="0.25">
      <c r="A15" s="25" t="s">
        <v>26</v>
      </c>
      <c r="B15" s="26" t="s">
        <v>27</v>
      </c>
      <c r="C15" s="27">
        <f>C8+C11+C12+C13+C14</f>
        <v>3820.5529341308911</v>
      </c>
      <c r="D15" s="27">
        <f>D8+D11+D12+D13+D14</f>
        <v>3571.2818051508902</v>
      </c>
      <c r="E15" s="27">
        <f>E8+E11+E12+E13+E14+E9</f>
        <v>5034.1154796956798</v>
      </c>
      <c r="F15" s="28">
        <f>F8+F11+F12+F13+F14+F9</f>
        <v>5358.0979571875614</v>
      </c>
    </row>
    <row r="16" spans="1:6" ht="18" customHeight="1" x14ac:dyDescent="0.25">
      <c r="A16" s="16" t="s">
        <v>28</v>
      </c>
      <c r="B16" s="17" t="s">
        <v>29</v>
      </c>
      <c r="C16" s="93" t="s">
        <v>110</v>
      </c>
      <c r="D16" s="22" t="str">
        <f>C16</f>
        <v>(8)</v>
      </c>
      <c r="E16" s="18" t="str">
        <f>A26</f>
        <v>(2)</v>
      </c>
      <c r="F16" s="22" t="str">
        <f>A26</f>
        <v>(2)</v>
      </c>
    </row>
    <row r="17" spans="1:6" ht="18" customHeight="1" x14ac:dyDescent="0.25">
      <c r="A17" s="16" t="s">
        <v>31</v>
      </c>
      <c r="B17" s="17" t="s">
        <v>32</v>
      </c>
      <c r="C17" s="18" t="str">
        <f>A27</f>
        <v>(3)</v>
      </c>
      <c r="D17" s="22" t="str">
        <f>A27</f>
        <v>(3)</v>
      </c>
      <c r="E17" s="20" t="str">
        <f>+C17</f>
        <v>(3)</v>
      </c>
      <c r="F17" s="22" t="str">
        <f>+C17</f>
        <v>(3)</v>
      </c>
    </row>
    <row r="18" spans="1:6" ht="18" customHeight="1" x14ac:dyDescent="0.25">
      <c r="A18" s="16" t="s">
        <v>33</v>
      </c>
      <c r="B18" s="17" t="s">
        <v>34</v>
      </c>
      <c r="C18" s="18" t="str">
        <f>A28</f>
        <v>(4)</v>
      </c>
      <c r="D18" s="22" t="str">
        <f>A28</f>
        <v>(4)</v>
      </c>
      <c r="E18" s="20" t="str">
        <f>+C18</f>
        <v>(4)</v>
      </c>
      <c r="F18" s="22" t="str">
        <f>+C18</f>
        <v>(4)</v>
      </c>
    </row>
    <row r="19" spans="1:6" ht="18" customHeight="1" x14ac:dyDescent="0.25">
      <c r="A19" s="25" t="s">
        <v>36</v>
      </c>
      <c r="B19" s="26" t="s">
        <v>37</v>
      </c>
      <c r="C19" s="27">
        <f>SUM(C15:C18)</f>
        <v>3820.5529341308911</v>
      </c>
      <c r="D19" s="28">
        <f>SUM(D15:D18)</f>
        <v>3571.2818051508902</v>
      </c>
      <c r="E19" s="29">
        <f>SUM(E15:E18)</f>
        <v>5034.1154796956798</v>
      </c>
      <c r="F19" s="28">
        <f>SUM(F15:F18)</f>
        <v>5358.0979571875614</v>
      </c>
    </row>
    <row r="20" spans="1:6" ht="18" customHeight="1" x14ac:dyDescent="0.25">
      <c r="A20" s="16" t="s">
        <v>38</v>
      </c>
      <c r="B20" s="17" t="s">
        <v>39</v>
      </c>
      <c r="C20" s="18">
        <f>[1]Rubros!K88</f>
        <v>543.25</v>
      </c>
      <c r="D20" s="22">
        <f>[1]Rubros!K88</f>
        <v>543.25</v>
      </c>
      <c r="E20" s="20" t="str">
        <f>A29</f>
        <v>(5)</v>
      </c>
      <c r="F20" s="22" t="str">
        <f>A29</f>
        <v>(5)</v>
      </c>
    </row>
    <row r="21" spans="1:6" ht="18" customHeight="1" x14ac:dyDescent="0.25">
      <c r="A21" s="16" t="s">
        <v>40</v>
      </c>
      <c r="B21" s="17" t="s">
        <v>41</v>
      </c>
      <c r="C21" s="18" t="str">
        <f>A30</f>
        <v>(6)</v>
      </c>
      <c r="D21" s="22" t="s">
        <v>42</v>
      </c>
      <c r="E21" s="20" t="str">
        <f>A30</f>
        <v>(6)</v>
      </c>
      <c r="F21" s="22" t="s">
        <v>42</v>
      </c>
    </row>
    <row r="22" spans="1:6" ht="18" customHeight="1" x14ac:dyDescent="0.25">
      <c r="A22" s="16" t="s">
        <v>43</v>
      </c>
      <c r="B22" s="17" t="s">
        <v>44</v>
      </c>
      <c r="C22" s="18" t="str">
        <f>A31</f>
        <v>(7)</v>
      </c>
      <c r="D22" s="19" t="str">
        <f>C22</f>
        <v>(7)</v>
      </c>
      <c r="E22" s="20" t="str">
        <f>A31</f>
        <v>(7)</v>
      </c>
      <c r="F22" s="19" t="str">
        <f>E22</f>
        <v>(7)</v>
      </c>
    </row>
    <row r="23" spans="1:6" ht="18" customHeight="1" thickBot="1" x14ac:dyDescent="0.3">
      <c r="A23" s="32" t="s">
        <v>46</v>
      </c>
      <c r="B23" s="33" t="s">
        <v>47</v>
      </c>
      <c r="C23" s="34">
        <f>'[1]NORTEDESANTANDER - BASE'!C18</f>
        <v>5582.9628573481423</v>
      </c>
      <c r="D23" s="35">
        <f>'[1]NORTEDESANTANDER - BASE'!F20</f>
        <v>5052.4917283681407</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tr">
        <f>+B1</f>
        <v>Vigencia: 1 de julio; 00:00horas</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f>+C14</f>
        <v>71.510000000000005</v>
      </c>
      <c r="D43" s="59">
        <f>+C43</f>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f>+C39+C40+C41+C42+C43</f>
        <v>4024.96</v>
      </c>
      <c r="D44" s="63">
        <f>+D39+D40+D41+D42+D43</f>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f>+C45</f>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f>+SUM(C44:C46)</f>
        <v>4739.96</v>
      </c>
      <c r="D47" s="63">
        <f>+SUM(D44:D46)</f>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f>+'[1]RESOLUCION ZF'!C18</f>
        <v>400</v>
      </c>
      <c r="D48" s="66">
        <f>+'[1]RESOLUCION ZF'!F20</f>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f>+'[1]RESOLUCION ZF'!C20</f>
        <v>47.82</v>
      </c>
      <c r="D50" s="71">
        <f>+C50</f>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f>SUM(C47:C50)</f>
        <v>5206.8</v>
      </c>
      <c r="D51" s="73">
        <f>+D47+D48+D50</f>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f>+'[1]OTROS DPTOS - BASE'!C11*(1-C63)+'[1]CORRIENTE OXIGENADA'!B7*C63*0</f>
        <v>3322.4688640000004</v>
      </c>
      <c r="D65" s="19">
        <f>'[1]OTROS DPTOS - BASE'!G11*(1-D63)+[1]BIODIESEL!B7*D63</f>
        <v>3773.3410227000004</v>
      </c>
      <c r="E65" s="20">
        <f>+'[1]COMBUSTIBLES '!B7</f>
        <v>3630.32</v>
      </c>
      <c r="F65" s="19">
        <f>+[1]BIODIESEL!H10</f>
        <v>4544.4799999999996</v>
      </c>
    </row>
    <row r="66" spans="1:6" ht="14.25" hidden="1" customHeight="1" outlineLevel="1" x14ac:dyDescent="0.25">
      <c r="A66" s="16" t="s">
        <v>13</v>
      </c>
      <c r="B66" s="21" t="s">
        <v>14</v>
      </c>
      <c r="C66" s="18" t="s">
        <v>15</v>
      </c>
      <c r="D66" s="22" t="s">
        <v>15</v>
      </c>
      <c r="E66" s="20">
        <f>+'[1]COMBUSTIBLES '!B11</f>
        <v>1213.5675225081191</v>
      </c>
      <c r="F66" s="19">
        <f>+[1]BIODIESEL!H11</f>
        <v>1092.21</v>
      </c>
    </row>
    <row r="67" spans="1:6" ht="14.25" hidden="1" customHeight="1" outlineLevel="1" x14ac:dyDescent="0.25">
      <c r="A67" s="16" t="s">
        <v>16</v>
      </c>
      <c r="B67" s="17" t="s">
        <v>17</v>
      </c>
      <c r="C67" s="18" t="str">
        <f>+A84</f>
        <v>(2)</v>
      </c>
      <c r="D67" s="19" t="str">
        <f>+C67</f>
        <v>(2)</v>
      </c>
      <c r="E67" s="20" t="str">
        <f>+C67</f>
        <v>(2)</v>
      </c>
      <c r="F67" s="22" t="str">
        <f>+D67</f>
        <v>(2)</v>
      </c>
    </row>
    <row r="68" spans="1:6" ht="14.25" hidden="1" customHeight="1" outlineLevel="1" x14ac:dyDescent="0.25">
      <c r="A68" s="16" t="s">
        <v>19</v>
      </c>
      <c r="B68" s="17" t="s">
        <v>20</v>
      </c>
      <c r="C68" s="18">
        <f>+C11</f>
        <v>18.582266130890762</v>
      </c>
      <c r="D68" s="22">
        <f>+D11</f>
        <v>18.582266130890762</v>
      </c>
      <c r="E68" s="20">
        <f>+E11</f>
        <v>18.582266130890762</v>
      </c>
      <c r="F68" s="22">
        <f>+F11</f>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f>+'[1]COMBUSTIBLES '!B8</f>
        <v>7.2405999999999997</v>
      </c>
      <c r="D70" s="22">
        <f>+[1]BIODIESEL!H12</f>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f>SUM(C65:C71)</f>
        <v>3510.5717301308914</v>
      </c>
      <c r="D72" s="84">
        <f>SUM(D65:D71)</f>
        <v>3961.4438888308914</v>
      </c>
      <c r="E72" s="83">
        <f>SUM(E65:E71)</f>
        <v>5030.8997886390098</v>
      </c>
      <c r="F72" s="28">
        <f>SUM(F65:F71)</f>
        <v>5822.8022661308905</v>
      </c>
    </row>
    <row r="73" spans="1:6" ht="14.25" hidden="1" customHeight="1" outlineLevel="1" x14ac:dyDescent="0.25">
      <c r="A73" s="16" t="s">
        <v>28</v>
      </c>
      <c r="B73" s="17" t="s">
        <v>29</v>
      </c>
      <c r="C73" s="18" t="str">
        <f>+C16</f>
        <v>(8)</v>
      </c>
      <c r="D73" s="22" t="str">
        <f>+C73</f>
        <v>(8)</v>
      </c>
      <c r="E73" s="20" t="str">
        <f>+A90</f>
        <v>******</v>
      </c>
      <c r="F73" s="22" t="str">
        <f>+E73</f>
        <v>******</v>
      </c>
    </row>
    <row r="74" spans="1:6" ht="14.25" hidden="1" customHeight="1" outlineLevel="1" x14ac:dyDescent="0.25">
      <c r="A74" s="16" t="s">
        <v>31</v>
      </c>
      <c r="B74" s="17" t="s">
        <v>32</v>
      </c>
      <c r="C74" s="30" t="str">
        <f>+A86</f>
        <v>**</v>
      </c>
      <c r="D74" s="19" t="str">
        <f>+C74</f>
        <v>**</v>
      </c>
      <c r="E74" s="31" t="str">
        <f>+C74</f>
        <v>**</v>
      </c>
      <c r="F74" s="19" t="str">
        <f>+D74</f>
        <v>**</v>
      </c>
    </row>
    <row r="75" spans="1:6" ht="14.25" hidden="1" customHeight="1" outlineLevel="1" x14ac:dyDescent="0.25">
      <c r="A75" s="16" t="s">
        <v>33</v>
      </c>
      <c r="B75" s="85" t="s">
        <v>34</v>
      </c>
      <c r="C75" s="30">
        <f>+VLOOKUP($B18,'[1]OTROS DPTOS - BASE'!$A:$C,3,0)*(1-C63)</f>
        <v>475</v>
      </c>
      <c r="D75" s="22">
        <v>204</v>
      </c>
      <c r="E75" s="20">
        <f>+'[1]CORRIENTE OXIGENADA'!D17</f>
        <v>1168.1099999999999</v>
      </c>
      <c r="F75" s="22">
        <f>+[1]BIODIESEL!H21</f>
        <v>301.48</v>
      </c>
    </row>
    <row r="76" spans="1:6" ht="14.25" hidden="1" customHeight="1" outlineLevel="1" x14ac:dyDescent="0.25">
      <c r="A76" s="25" t="s">
        <v>36</v>
      </c>
      <c r="B76" s="26" t="s">
        <v>37</v>
      </c>
      <c r="C76" s="86">
        <f>+C72+C73+C75</f>
        <v>3977.5717301308914</v>
      </c>
      <c r="D76" s="28">
        <f>+D72+D73+D75</f>
        <v>4157.4438888308914</v>
      </c>
      <c r="E76" s="86">
        <f>+SUM(E72:E75)</f>
        <v>6199.0097886390095</v>
      </c>
      <c r="F76" s="86">
        <f>+SUM(F72:F75)</f>
        <v>6124.282266130891</v>
      </c>
    </row>
    <row r="77" spans="1:6" ht="14.25" hidden="1" customHeight="1" outlineLevel="1" x14ac:dyDescent="0.25">
      <c r="A77" s="16" t="s">
        <v>38</v>
      </c>
      <c r="B77" s="17" t="s">
        <v>39</v>
      </c>
      <c r="C77" s="18">
        <f>+C20</f>
        <v>543.25</v>
      </c>
      <c r="D77" s="22">
        <f>+D20</f>
        <v>543.25</v>
      </c>
      <c r="E77" s="20" t="str">
        <f>+E73</f>
        <v>******</v>
      </c>
      <c r="F77" s="22" t="str">
        <f>+E77</f>
        <v>******</v>
      </c>
    </row>
    <row r="78" spans="1:6" ht="14.25" hidden="1" customHeight="1" outlineLevel="1" x14ac:dyDescent="0.25">
      <c r="A78" s="16" t="s">
        <v>40</v>
      </c>
      <c r="B78" s="17" t="s">
        <v>41</v>
      </c>
      <c r="C78" s="87" t="str">
        <f>+A88</f>
        <v>****</v>
      </c>
      <c r="D78" s="88" t="s">
        <v>42</v>
      </c>
      <c r="E78" s="89" t="str">
        <f>+C78</f>
        <v>****</v>
      </c>
      <c r="F78" s="22" t="s">
        <v>42</v>
      </c>
    </row>
    <row r="79" spans="1:6" ht="14.25" hidden="1" customHeight="1" outlineLevel="1" x14ac:dyDescent="0.25">
      <c r="A79" s="16" t="s">
        <v>43</v>
      </c>
      <c r="B79" s="17" t="s">
        <v>44</v>
      </c>
      <c r="C79" s="30" t="str">
        <f>+A89</f>
        <v>*****</v>
      </c>
      <c r="D79" s="19" t="str">
        <f>+C79</f>
        <v>*****</v>
      </c>
      <c r="E79" s="30" t="str">
        <f>+C79</f>
        <v>*****</v>
      </c>
      <c r="F79" s="19" t="str">
        <f>+D79</f>
        <v>*****</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6nJwNry1YFSJRj1EHnUdhjEBMZluq1h8xEiijom6ZOXYWbDsf+CMgwh3RYc9Cs3tCVUicvaruJEk9IkU2zvNTA==" saltValue="vNsqP8z0uhOeQqy2pcWAHw==" spinCount="100000" sheet="1" objects="1" scenarios="1"/>
  <mergeCells count="30">
    <mergeCell ref="B87:I87"/>
    <mergeCell ref="B88:F88"/>
    <mergeCell ref="B89:H89"/>
    <mergeCell ref="B90:H90"/>
    <mergeCell ref="A93:E93"/>
    <mergeCell ref="B86:F86"/>
    <mergeCell ref="A36:D36"/>
    <mergeCell ref="A37:A38"/>
    <mergeCell ref="B37:B38"/>
    <mergeCell ref="A59:F59"/>
    <mergeCell ref="B60:F60"/>
    <mergeCell ref="C61:D61"/>
    <mergeCell ref="E61:F61"/>
    <mergeCell ref="A62:A64"/>
    <mergeCell ref="B62:B64"/>
    <mergeCell ref="B82:F82"/>
    <mergeCell ref="B83:F83"/>
    <mergeCell ref="B85:F85"/>
    <mergeCell ref="A35:D35"/>
    <mergeCell ref="A3:F3"/>
    <mergeCell ref="B4:F4"/>
    <mergeCell ref="C5:D5"/>
    <mergeCell ref="E5:F5"/>
    <mergeCell ref="A6:A7"/>
    <mergeCell ref="B6:B7"/>
    <mergeCell ref="B26:F26"/>
    <mergeCell ref="B28:F28"/>
    <mergeCell ref="B29:F29"/>
    <mergeCell ref="B31:F31"/>
    <mergeCell ref="B32:F32"/>
  </mergeCells>
  <hyperlinks>
    <hyperlink ref="B55" location="Nota" display="Ver Nota Informativa"/>
    <hyperlink ref="B91" location="Nota" display="Ver Nota Informativ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3" customWidth="1"/>
    <col min="3" max="3" width="16.5703125" style="3" bestFit="1" customWidth="1"/>
    <col min="4" max="4" width="16.5703125" style="3" hidden="1" customWidth="1"/>
    <col min="5" max="5" width="14.7109375" style="3" customWidth="1"/>
    <col min="6" max="6" width="12.7109375" style="1" bestFit="1" customWidth="1"/>
    <col min="7" max="7" width="12.710937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92" bestFit="1" customWidth="1"/>
    <col min="13" max="13" width="13.7109375" style="92" hidden="1" customWidth="1"/>
    <col min="14" max="16384" width="11.42578125" style="92"/>
  </cols>
  <sheetData>
    <row r="1" spans="1:13" x14ac:dyDescent="0.25">
      <c r="B1" s="3" t="str">
        <f>+[2]AMAZONAS!B1</f>
        <v>Vigencia: 1 de julio; 00:00horas</v>
      </c>
      <c r="C1" s="1"/>
      <c r="D1" s="1"/>
      <c r="E1" s="1"/>
    </row>
    <row r="2" spans="1:13" x14ac:dyDescent="0.25">
      <c r="A2" s="149" t="s">
        <v>1</v>
      </c>
      <c r="B2" s="149"/>
      <c r="C2" s="149"/>
      <c r="D2" s="149"/>
      <c r="E2" s="149"/>
      <c r="F2" s="149"/>
      <c r="G2" s="149"/>
      <c r="H2" s="149"/>
      <c r="I2" s="149"/>
      <c r="J2" s="149"/>
      <c r="K2" s="149"/>
      <c r="L2" s="94"/>
      <c r="M2" s="94"/>
    </row>
    <row r="3" spans="1:13" ht="16.5" customHeight="1" x14ac:dyDescent="0.25">
      <c r="A3" s="95"/>
      <c r="B3" s="96" t="s">
        <v>115</v>
      </c>
      <c r="C3" s="150" t="s">
        <v>4</v>
      </c>
      <c r="D3" s="151"/>
      <c r="E3" s="151"/>
      <c r="F3" s="151"/>
      <c r="G3" s="152"/>
      <c r="H3" s="97"/>
      <c r="I3" s="150" t="s">
        <v>116</v>
      </c>
      <c r="J3" s="151"/>
      <c r="K3" s="151"/>
      <c r="L3" s="151"/>
      <c r="M3" s="152"/>
    </row>
    <row r="4" spans="1:13" ht="16.5" customHeight="1" x14ac:dyDescent="0.25">
      <c r="A4" s="7"/>
      <c r="B4" s="98" t="s">
        <v>117</v>
      </c>
      <c r="C4" s="153"/>
      <c r="D4" s="154"/>
      <c r="E4" s="154"/>
      <c r="F4" s="154"/>
      <c r="G4" s="155"/>
      <c r="H4" s="99"/>
      <c r="I4" s="153"/>
      <c r="J4" s="154"/>
      <c r="K4" s="154"/>
      <c r="L4" s="154"/>
      <c r="M4" s="155"/>
    </row>
    <row r="5" spans="1:13" s="101" customFormat="1" ht="32.25" customHeight="1" x14ac:dyDescent="0.25">
      <c r="A5" s="139" t="s">
        <v>6</v>
      </c>
      <c r="B5" s="156" t="s">
        <v>7</v>
      </c>
      <c r="C5" s="9" t="s">
        <v>118</v>
      </c>
      <c r="D5" s="9" t="s">
        <v>118</v>
      </c>
      <c r="E5" s="100" t="s">
        <v>76</v>
      </c>
      <c r="F5" s="10" t="s">
        <v>119</v>
      </c>
      <c r="G5" s="10" t="s">
        <v>119</v>
      </c>
      <c r="H5" s="10" t="s">
        <v>119</v>
      </c>
      <c r="I5" s="11" t="str">
        <f>+C5</f>
        <v>Gasolina Corriente</v>
      </c>
      <c r="J5" s="11" t="str">
        <f>+D5</f>
        <v>Gasolina Corriente</v>
      </c>
      <c r="K5" s="100" t="str">
        <f>+E5</f>
        <v>B10</v>
      </c>
      <c r="L5" s="10" t="str">
        <f>+F5</f>
        <v>Gasolina Extra</v>
      </c>
      <c r="M5" s="10" t="s">
        <v>119</v>
      </c>
    </row>
    <row r="6" spans="1:13" s="101" customFormat="1" x14ac:dyDescent="0.25">
      <c r="A6" s="139"/>
      <c r="B6" s="156"/>
      <c r="C6" s="102">
        <v>0.08</v>
      </c>
      <c r="D6" s="103"/>
      <c r="E6" s="104">
        <v>0.1</v>
      </c>
      <c r="F6" s="102">
        <v>0.08</v>
      </c>
      <c r="G6" s="102">
        <v>1.08</v>
      </c>
      <c r="H6" s="102"/>
      <c r="I6" s="102">
        <v>0.08</v>
      </c>
      <c r="J6" s="103"/>
      <c r="K6" s="104">
        <v>0.1</v>
      </c>
      <c r="L6" s="102">
        <v>0.08</v>
      </c>
      <c r="M6" s="103"/>
    </row>
    <row r="7" spans="1:13" s="101" customFormat="1" x14ac:dyDescent="0.25">
      <c r="A7" s="140"/>
      <c r="B7" s="157"/>
      <c r="C7" s="13" t="s">
        <v>10</v>
      </c>
      <c r="D7" s="13" t="s">
        <v>10</v>
      </c>
      <c r="E7" s="105" t="s">
        <v>10</v>
      </c>
      <c r="F7" s="14" t="s">
        <v>10</v>
      </c>
      <c r="G7" s="14" t="s">
        <v>10</v>
      </c>
      <c r="H7" s="14" t="s">
        <v>10</v>
      </c>
      <c r="I7" s="15" t="s">
        <v>10</v>
      </c>
      <c r="J7" s="15" t="s">
        <v>10</v>
      </c>
      <c r="K7" s="105" t="s">
        <v>10</v>
      </c>
      <c r="L7" s="14" t="s">
        <v>10</v>
      </c>
      <c r="M7" s="14" t="s">
        <v>10</v>
      </c>
    </row>
    <row r="8" spans="1:13" x14ac:dyDescent="0.25">
      <c r="A8" s="16" t="s">
        <v>11</v>
      </c>
      <c r="B8" s="21" t="s">
        <v>12</v>
      </c>
      <c r="C8" s="18">
        <f>+'[2]NARIÑO-PUTUMAYO - BASE'!C6</f>
        <v>3672.5633548800001</v>
      </c>
      <c r="D8" s="18">
        <f>'[2]OTROS DPTOS - BASE'!C2</f>
        <v>3322.4688640000004</v>
      </c>
      <c r="E8" s="106">
        <f>'[2]NARIÑO-PUTUMAYO - BASE'!H6</f>
        <v>3864.8516192000002</v>
      </c>
      <c r="F8" s="19">
        <f>+'[2]EXTRA OXIGENADA'!D7</f>
        <v>4985.8900000000003</v>
      </c>
      <c r="G8" s="19">
        <f>+'[2]EXTRA OXIGENADA'!D7</f>
        <v>4985.8900000000003</v>
      </c>
      <c r="H8" s="19">
        <f>'[2]EXTRA OXIGENADA'!C7</f>
        <v>4750</v>
      </c>
      <c r="I8" s="19">
        <f>+'[2]CORRIENTE OXIGENADA'!D10</f>
        <v>3955.7799999999997</v>
      </c>
      <c r="J8" s="20">
        <f>'[2]CORRIENTE OXIGENADA'!C7</f>
        <v>3630.32</v>
      </c>
      <c r="K8" s="106">
        <f>+[2]BIODIESEL!H10</f>
        <v>4544.4799999999996</v>
      </c>
      <c r="L8" s="19">
        <f>+F8</f>
        <v>4985.8900000000003</v>
      </c>
      <c r="M8" s="19">
        <f>H8</f>
        <v>4750</v>
      </c>
    </row>
    <row r="9" spans="1:13" x14ac:dyDescent="0.25">
      <c r="A9" s="16" t="s">
        <v>13</v>
      </c>
      <c r="B9" s="21" t="s">
        <v>14</v>
      </c>
      <c r="C9" s="93" t="s">
        <v>15</v>
      </c>
      <c r="D9" s="93" t="s">
        <v>15</v>
      </c>
      <c r="E9" s="107" t="s">
        <v>15</v>
      </c>
      <c r="F9" s="19" t="s">
        <v>15</v>
      </c>
      <c r="G9" s="19" t="s">
        <v>15</v>
      </c>
      <c r="H9" s="19" t="s">
        <v>15</v>
      </c>
      <c r="I9" s="19">
        <f>+'[2]CORRIENTE OXIGENADA'!D11</f>
        <v>1116.4821207074697</v>
      </c>
      <c r="J9" s="20">
        <f>'[2]CORRIENTE OXIGENADA'!C11</f>
        <v>1213.5675225081191</v>
      </c>
      <c r="K9" s="106">
        <f>+[2]BIODIESEL!H11</f>
        <v>1092.21</v>
      </c>
      <c r="L9" s="19">
        <f>+'[2]EXTRA OXIGENADA'!D11</f>
        <v>1614.07</v>
      </c>
      <c r="M9" s="19">
        <f>'[2]EXTRA OXIGENADA'!C11</f>
        <v>1754.4276765959401</v>
      </c>
    </row>
    <row r="10" spans="1:13" x14ac:dyDescent="0.25">
      <c r="A10" s="16" t="s">
        <v>16</v>
      </c>
      <c r="B10" s="21" t="s">
        <v>120</v>
      </c>
      <c r="C10" s="30" t="str">
        <f>+A31</f>
        <v>**</v>
      </c>
      <c r="D10" s="30" t="str">
        <f>+C10</f>
        <v>**</v>
      </c>
      <c r="E10" s="108" t="str">
        <f>+C10</f>
        <v>**</v>
      </c>
      <c r="F10" s="19" t="str">
        <f>+C10</f>
        <v>**</v>
      </c>
      <c r="G10" s="19" t="str">
        <f t="shared" ref="G10:H10" si="0">+D10</f>
        <v>**</v>
      </c>
      <c r="H10" s="19" t="str">
        <f t="shared" si="0"/>
        <v>**</v>
      </c>
      <c r="I10" s="19" t="str">
        <f>+C10</f>
        <v>**</v>
      </c>
      <c r="J10" s="31" t="str">
        <f>+I10</f>
        <v>**</v>
      </c>
      <c r="K10" s="108" t="str">
        <f>+E10</f>
        <v>**</v>
      </c>
      <c r="L10" s="19" t="str">
        <f>+C10</f>
        <v>**</v>
      </c>
      <c r="M10" s="19" t="str">
        <f>+D10</f>
        <v>**</v>
      </c>
    </row>
    <row r="11" spans="1:13" x14ac:dyDescent="0.25">
      <c r="A11" s="16" t="s">
        <v>19</v>
      </c>
      <c r="B11" s="21" t="s">
        <v>20</v>
      </c>
      <c r="C11" s="18">
        <f>+[2]Rubros!K18</f>
        <v>12.647674761826684</v>
      </c>
      <c r="D11" s="18">
        <f>+[2]Rubros!K18</f>
        <v>12.647674761826684</v>
      </c>
      <c r="E11" s="106">
        <f>+C11</f>
        <v>12.647674761826684</v>
      </c>
      <c r="F11" s="22">
        <f>+E11</f>
        <v>12.647674761826684</v>
      </c>
      <c r="G11" s="22">
        <f t="shared" ref="G11:H11" si="1">+F11</f>
        <v>12.647674761826684</v>
      </c>
      <c r="H11" s="22">
        <f t="shared" si="1"/>
        <v>12.647674761826684</v>
      </c>
      <c r="I11" s="22">
        <f>+[2]Rubros!L18</f>
        <v>18.582266130890762</v>
      </c>
      <c r="J11" s="20">
        <f>+[2]Rubros!L18</f>
        <v>18.582266130890762</v>
      </c>
      <c r="K11" s="106">
        <f>+I11</f>
        <v>18.582266130890762</v>
      </c>
      <c r="L11" s="22">
        <f>+K11</f>
        <v>18.582266130890762</v>
      </c>
      <c r="M11" s="22">
        <f>+L11</f>
        <v>18.582266130890762</v>
      </c>
    </row>
    <row r="12" spans="1:13" x14ac:dyDescent="0.25">
      <c r="A12" s="16" t="s">
        <v>21</v>
      </c>
      <c r="B12" s="21" t="s">
        <v>22</v>
      </c>
      <c r="C12" s="93">
        <f>+[2]Rubros!K54</f>
        <v>88.975023056669968</v>
      </c>
      <c r="D12" s="93">
        <f>+C12</f>
        <v>88.975023056669968</v>
      </c>
      <c r="E12" s="106">
        <f>+C12</f>
        <v>88.975023056669968</v>
      </c>
      <c r="F12" s="19" t="s">
        <v>15</v>
      </c>
      <c r="G12" s="19" t="s">
        <v>15</v>
      </c>
      <c r="H12" s="19" t="s">
        <v>15</v>
      </c>
      <c r="I12" s="19">
        <f>+[2]Rubros!L54</f>
        <v>88.975023056669968</v>
      </c>
      <c r="J12" s="109">
        <f>+I12</f>
        <v>88.975023056669968</v>
      </c>
      <c r="K12" s="106">
        <f>+I12</f>
        <v>88.975023056669968</v>
      </c>
      <c r="L12" s="19" t="s">
        <v>15</v>
      </c>
      <c r="M12" s="19" t="s">
        <v>15</v>
      </c>
    </row>
    <row r="13" spans="1:13" x14ac:dyDescent="0.25">
      <c r="A13" s="16" t="s">
        <v>23</v>
      </c>
      <c r="B13" s="21" t="s">
        <v>78</v>
      </c>
      <c r="C13" s="93">
        <f>+[2]Rubros!Q40</f>
        <v>7.2353380000000005</v>
      </c>
      <c r="D13" s="93">
        <f>+C13</f>
        <v>7.2353380000000005</v>
      </c>
      <c r="E13" s="106">
        <f>+[2]Rubros!R40</f>
        <v>7.2353380000000005</v>
      </c>
      <c r="F13" s="19">
        <f>+'[2]EXTRA OXIGENADA'!D8</f>
        <v>7.2405999999999997</v>
      </c>
      <c r="G13" s="19">
        <f>+'[2]EXTRA OXIGENADA'!E8</f>
        <v>7.2405999999999997</v>
      </c>
      <c r="H13" s="19">
        <f>+'[2]EXTRA OXIGENADA'!D8</f>
        <v>7.2405999999999997</v>
      </c>
      <c r="I13" s="19">
        <f>+C13</f>
        <v>7.2353380000000005</v>
      </c>
      <c r="J13" s="109">
        <f>+D13</f>
        <v>7.2353380000000005</v>
      </c>
      <c r="K13" s="106">
        <f t="shared" ref="K13:K14" si="2">+E13</f>
        <v>7.2353380000000005</v>
      </c>
      <c r="L13" s="19">
        <f>+F13</f>
        <v>7.2405999999999997</v>
      </c>
      <c r="M13" s="19">
        <f>+G13</f>
        <v>7.2405999999999997</v>
      </c>
    </row>
    <row r="14" spans="1:13" x14ac:dyDescent="0.25">
      <c r="A14" s="16"/>
      <c r="B14" s="21" t="s">
        <v>25</v>
      </c>
      <c r="C14" s="18">
        <f>+G14</f>
        <v>71.510000000000005</v>
      </c>
      <c r="D14" s="18">
        <f>+C14</f>
        <v>71.510000000000005</v>
      </c>
      <c r="E14" s="106">
        <f>+D14</f>
        <v>71.510000000000005</v>
      </c>
      <c r="F14" s="22">
        <f>+'[2]COMBUSTIBLES '!B10</f>
        <v>71.510000000000005</v>
      </c>
      <c r="G14" s="22">
        <f>+'[2]COMBUSTIBLES '!C10</f>
        <v>71.510000000000005</v>
      </c>
      <c r="H14" s="22">
        <f>+'[2]COMBUSTIBLES '!D10</f>
        <v>71.510000000000005</v>
      </c>
      <c r="I14" s="22">
        <f>+C14</f>
        <v>71.510000000000005</v>
      </c>
      <c r="J14" s="20">
        <f>+D14</f>
        <v>71.510000000000005</v>
      </c>
      <c r="K14" s="106">
        <f t="shared" si="2"/>
        <v>71.510000000000005</v>
      </c>
      <c r="L14" s="22">
        <f>+F14</f>
        <v>71.510000000000005</v>
      </c>
      <c r="M14" s="22">
        <f>+G14</f>
        <v>71.510000000000005</v>
      </c>
    </row>
    <row r="15" spans="1:13" x14ac:dyDescent="0.25">
      <c r="A15" s="25" t="s">
        <v>26</v>
      </c>
      <c r="B15" s="110" t="s">
        <v>27</v>
      </c>
      <c r="C15" s="27">
        <f t="shared" ref="C15:L15" si="3">SUM(C8:C14)</f>
        <v>3852.9313906984971</v>
      </c>
      <c r="D15" s="27">
        <f t="shared" si="3"/>
        <v>3502.8368998184974</v>
      </c>
      <c r="E15" s="111">
        <f t="shared" si="3"/>
        <v>4045.2196550184972</v>
      </c>
      <c r="F15" s="28">
        <f t="shared" si="3"/>
        <v>5077.2882747618269</v>
      </c>
      <c r="G15" s="28">
        <f t="shared" si="3"/>
        <v>5077.2882747618269</v>
      </c>
      <c r="H15" s="28">
        <f t="shared" si="3"/>
        <v>4841.3982747618265</v>
      </c>
      <c r="I15" s="28">
        <f t="shared" si="3"/>
        <v>5258.5647478950314</v>
      </c>
      <c r="J15" s="29">
        <f t="shared" si="3"/>
        <v>5030.1901496956807</v>
      </c>
      <c r="K15" s="111">
        <f t="shared" si="3"/>
        <v>5822.9926271875611</v>
      </c>
      <c r="L15" s="28">
        <f t="shared" si="3"/>
        <v>6697.2928661308915</v>
      </c>
      <c r="M15" s="28">
        <f>SUM(M8:M14)</f>
        <v>6601.7605427268318</v>
      </c>
    </row>
    <row r="16" spans="1:13" x14ac:dyDescent="0.25">
      <c r="A16" s="16" t="s">
        <v>28</v>
      </c>
      <c r="B16" s="21" t="s">
        <v>121</v>
      </c>
      <c r="C16" s="18" t="str">
        <f>+A26</f>
        <v>*</v>
      </c>
      <c r="D16" s="18" t="str">
        <f>+C16</f>
        <v>*</v>
      </c>
      <c r="E16" s="106" t="str">
        <f>+C16</f>
        <v>*</v>
      </c>
      <c r="F16" s="22" t="str">
        <f>+A27</f>
        <v>***</v>
      </c>
      <c r="G16" s="22" t="str">
        <f>+H16</f>
        <v>***</v>
      </c>
      <c r="H16" s="22" t="str">
        <f>+F16</f>
        <v>***</v>
      </c>
      <c r="I16" s="22" t="str">
        <f>+C16</f>
        <v>*</v>
      </c>
      <c r="J16" s="20" t="str">
        <f>+I16</f>
        <v>*</v>
      </c>
      <c r="K16" s="106" t="str">
        <f>+E16</f>
        <v>*</v>
      </c>
      <c r="L16" s="22" t="str">
        <f>+F16</f>
        <v>***</v>
      </c>
      <c r="M16" s="22" t="str">
        <f>+L16</f>
        <v>***</v>
      </c>
    </row>
    <row r="17" spans="1:13" x14ac:dyDescent="0.25">
      <c r="A17" s="16" t="s">
        <v>33</v>
      </c>
      <c r="B17" s="21" t="s">
        <v>122</v>
      </c>
      <c r="C17" s="18" t="str">
        <f>+A28</f>
        <v>****</v>
      </c>
      <c r="D17" s="18" t="str">
        <f>+C17</f>
        <v>****</v>
      </c>
      <c r="E17" s="106" t="str">
        <f>+A28</f>
        <v>****</v>
      </c>
      <c r="F17" s="22" t="str">
        <f>+A28</f>
        <v>****</v>
      </c>
      <c r="G17" s="22" t="str">
        <f>+H17</f>
        <v>****</v>
      </c>
      <c r="H17" s="22" t="str">
        <f>+F17</f>
        <v>****</v>
      </c>
      <c r="I17" s="22" t="str">
        <f>+A28</f>
        <v>****</v>
      </c>
      <c r="J17" s="20" t="str">
        <f>+I17</f>
        <v>****</v>
      </c>
      <c r="K17" s="106" t="str">
        <f>+A28</f>
        <v>****</v>
      </c>
      <c r="L17" s="22" t="str">
        <f>+F17</f>
        <v>****</v>
      </c>
      <c r="M17" s="22" t="str">
        <f>+L17</f>
        <v>****</v>
      </c>
    </row>
    <row r="18" spans="1:13" x14ac:dyDescent="0.25">
      <c r="A18" s="25" t="s">
        <v>36</v>
      </c>
      <c r="B18" s="110" t="s">
        <v>37</v>
      </c>
      <c r="C18" s="27">
        <f t="shared" ref="C18:M18" si="4">SUM(C15:C17)</f>
        <v>3852.9313906984971</v>
      </c>
      <c r="D18" s="27">
        <f t="shared" si="4"/>
        <v>3502.8368998184974</v>
      </c>
      <c r="E18" s="111">
        <f t="shared" si="4"/>
        <v>4045.2196550184972</v>
      </c>
      <c r="F18" s="28">
        <f t="shared" si="4"/>
        <v>5077.2882747618269</v>
      </c>
      <c r="G18" s="28">
        <f t="shared" si="4"/>
        <v>5077.2882747618269</v>
      </c>
      <c r="H18" s="28">
        <f t="shared" si="4"/>
        <v>4841.3982747618265</v>
      </c>
      <c r="I18" s="28">
        <f t="shared" si="4"/>
        <v>5258.5647478950314</v>
      </c>
      <c r="J18" s="29">
        <f t="shared" si="4"/>
        <v>5030.1901496956807</v>
      </c>
      <c r="K18" s="111">
        <f t="shared" si="4"/>
        <v>5822.9926271875611</v>
      </c>
      <c r="L18" s="28">
        <f t="shared" si="4"/>
        <v>6697.2928661308915</v>
      </c>
      <c r="M18" s="28">
        <f t="shared" si="4"/>
        <v>6601.7605427268318</v>
      </c>
    </row>
    <row r="19" spans="1:13" x14ac:dyDescent="0.25">
      <c r="A19" s="16" t="s">
        <v>38</v>
      </c>
      <c r="B19" s="21" t="s">
        <v>39</v>
      </c>
      <c r="C19" s="18" t="str">
        <f t="shared" ref="C19:M19" si="5">+C16</f>
        <v>*</v>
      </c>
      <c r="D19" s="18" t="str">
        <f>+C19</f>
        <v>*</v>
      </c>
      <c r="E19" s="106" t="str">
        <f t="shared" si="5"/>
        <v>*</v>
      </c>
      <c r="F19" s="22" t="str">
        <f t="shared" si="5"/>
        <v>***</v>
      </c>
      <c r="G19" s="22" t="str">
        <f t="shared" si="5"/>
        <v>***</v>
      </c>
      <c r="H19" s="22" t="str">
        <f t="shared" si="5"/>
        <v>***</v>
      </c>
      <c r="I19" s="22" t="str">
        <f t="shared" si="5"/>
        <v>*</v>
      </c>
      <c r="J19" s="20" t="str">
        <f>+I19</f>
        <v>*</v>
      </c>
      <c r="K19" s="106" t="str">
        <f t="shared" si="5"/>
        <v>*</v>
      </c>
      <c r="L19" s="22" t="str">
        <f t="shared" si="5"/>
        <v>***</v>
      </c>
      <c r="M19" s="22" t="str">
        <f t="shared" si="5"/>
        <v>***</v>
      </c>
    </row>
    <row r="20" spans="1:13" x14ac:dyDescent="0.25">
      <c r="A20" s="16" t="s">
        <v>40</v>
      </c>
      <c r="B20" s="21" t="s">
        <v>41</v>
      </c>
      <c r="C20" s="30" t="str">
        <f>+A29</f>
        <v>*****</v>
      </c>
      <c r="D20" s="30" t="str">
        <f>+C20</f>
        <v>*****</v>
      </c>
      <c r="E20" s="108" t="s">
        <v>42</v>
      </c>
      <c r="F20" s="22" t="str">
        <f>+C20</f>
        <v>*****</v>
      </c>
      <c r="G20" s="22" t="str">
        <f t="shared" ref="G20:H21" si="6">+D20</f>
        <v>*****</v>
      </c>
      <c r="H20" s="22" t="str">
        <f>+F20</f>
        <v>*****</v>
      </c>
      <c r="I20" s="22" t="str">
        <f>+C20</f>
        <v>*****</v>
      </c>
      <c r="J20" s="31" t="str">
        <f>+I20</f>
        <v>*****</v>
      </c>
      <c r="K20" s="108" t="s">
        <v>42</v>
      </c>
      <c r="L20" s="22" t="str">
        <f>+F20</f>
        <v>*****</v>
      </c>
      <c r="M20" s="22" t="str">
        <f>+G20</f>
        <v>*****</v>
      </c>
    </row>
    <row r="21" spans="1:13" x14ac:dyDescent="0.25">
      <c r="A21" s="16" t="s">
        <v>43</v>
      </c>
      <c r="B21" s="21" t="s">
        <v>123</v>
      </c>
      <c r="C21" s="30" t="str">
        <f>+A30</f>
        <v>******</v>
      </c>
      <c r="D21" s="30" t="str">
        <f>+C21</f>
        <v>******</v>
      </c>
      <c r="E21" s="108" t="str">
        <f>+C21</f>
        <v>******</v>
      </c>
      <c r="F21" s="19" t="str">
        <f>+C21</f>
        <v>******</v>
      </c>
      <c r="G21" s="19" t="str">
        <f t="shared" si="6"/>
        <v>******</v>
      </c>
      <c r="H21" s="19" t="str">
        <f t="shared" si="6"/>
        <v>******</v>
      </c>
      <c r="I21" s="19" t="str">
        <f>+C21</f>
        <v>******</v>
      </c>
      <c r="J21" s="31" t="str">
        <f>+I21</f>
        <v>******</v>
      </c>
      <c r="K21" s="108" t="str">
        <f>+C21</f>
        <v>******</v>
      </c>
      <c r="L21" s="19" t="str">
        <f>+C21</f>
        <v>******</v>
      </c>
      <c r="M21" s="19" t="str">
        <f>+D21</f>
        <v>******</v>
      </c>
    </row>
    <row r="22" spans="1:13" ht="24" customHeight="1" thickBot="1" x14ac:dyDescent="0.3">
      <c r="A22" s="32" t="s">
        <v>46</v>
      </c>
      <c r="B22" s="33" t="s">
        <v>47</v>
      </c>
      <c r="C22" s="34"/>
      <c r="D22" s="34"/>
      <c r="E22" s="112"/>
      <c r="F22" s="35"/>
      <c r="G22" s="35"/>
      <c r="H22" s="35"/>
      <c r="I22" s="35"/>
      <c r="J22" s="36"/>
      <c r="K22" s="112"/>
      <c r="L22" s="35"/>
      <c r="M22" s="35"/>
    </row>
    <row r="23" spans="1:13" ht="15.75" thickTop="1" x14ac:dyDescent="0.25">
      <c r="A23" s="37"/>
      <c r="B23" s="113"/>
      <c r="C23" s="114"/>
      <c r="D23" s="114"/>
      <c r="E23" s="114"/>
      <c r="F23" s="115"/>
      <c r="G23" s="115"/>
      <c r="H23" s="115"/>
      <c r="I23" s="115"/>
      <c r="J23" s="115"/>
      <c r="K23" s="115"/>
      <c r="L23" s="116"/>
      <c r="M23" s="116"/>
    </row>
    <row r="24" spans="1:13" x14ac:dyDescent="0.25">
      <c r="A24" s="117"/>
      <c r="B24" s="77" t="s">
        <v>72</v>
      </c>
      <c r="C24" s="118"/>
      <c r="D24" s="118"/>
      <c r="E24" s="118"/>
      <c r="F24" s="118"/>
      <c r="G24" s="118"/>
      <c r="H24" s="118"/>
      <c r="I24" s="118"/>
      <c r="J24" s="118"/>
      <c r="K24" s="118"/>
      <c r="L24" s="116"/>
      <c r="M24" s="116"/>
    </row>
    <row r="25" spans="1:13" ht="15" customHeight="1" x14ac:dyDescent="0.25">
      <c r="A25" s="119">
        <v>1</v>
      </c>
      <c r="B25" s="143" t="s">
        <v>83</v>
      </c>
      <c r="C25" s="143"/>
      <c r="D25" s="143"/>
      <c r="E25" s="143"/>
      <c r="F25" s="143"/>
      <c r="G25" s="143"/>
      <c r="H25" s="143"/>
      <c r="I25" s="143"/>
      <c r="J25" s="46"/>
      <c r="K25" s="116"/>
      <c r="L25" s="116"/>
      <c r="M25" s="116"/>
    </row>
    <row r="26" spans="1:13" ht="15" customHeight="1" x14ac:dyDescent="0.25">
      <c r="A26" s="45" t="s">
        <v>30</v>
      </c>
      <c r="B26" s="143" t="s">
        <v>48</v>
      </c>
      <c r="C26" s="143"/>
      <c r="D26" s="143"/>
      <c r="E26" s="143"/>
      <c r="F26" s="143"/>
      <c r="G26" s="143"/>
      <c r="H26" s="143"/>
      <c r="I26" s="143"/>
      <c r="J26" s="143"/>
      <c r="K26" s="143"/>
      <c r="L26" s="143"/>
    </row>
    <row r="27" spans="1:13" ht="15" customHeight="1" x14ac:dyDescent="0.25">
      <c r="A27" s="76" t="s">
        <v>45</v>
      </c>
      <c r="B27" s="143" t="s">
        <v>124</v>
      </c>
      <c r="C27" s="143"/>
      <c r="D27" s="143"/>
      <c r="E27" s="143"/>
      <c r="F27" s="143"/>
      <c r="G27" s="143"/>
      <c r="H27" s="143"/>
      <c r="I27" s="143"/>
      <c r="J27" s="143"/>
      <c r="K27" s="143"/>
      <c r="L27" s="116"/>
      <c r="M27" s="116"/>
    </row>
    <row r="28" spans="1:13" x14ac:dyDescent="0.25">
      <c r="A28" s="76" t="s">
        <v>80</v>
      </c>
      <c r="B28" s="143" t="s">
        <v>49</v>
      </c>
      <c r="C28" s="143"/>
      <c r="D28" s="143"/>
      <c r="E28" s="143"/>
      <c r="F28" s="143"/>
      <c r="G28" s="143"/>
      <c r="H28" s="143"/>
      <c r="I28" s="143"/>
      <c r="J28" s="143"/>
      <c r="K28" s="143"/>
      <c r="L28" s="116"/>
      <c r="M28" s="116"/>
    </row>
    <row r="29" spans="1:13" ht="27" customHeight="1" x14ac:dyDescent="0.25">
      <c r="A29" s="76" t="s">
        <v>81</v>
      </c>
      <c r="B29" s="143" t="s">
        <v>85</v>
      </c>
      <c r="C29" s="143"/>
      <c r="D29" s="143"/>
      <c r="E29" s="143"/>
      <c r="F29" s="143"/>
      <c r="G29" s="143"/>
      <c r="H29" s="143"/>
      <c r="I29" s="143"/>
      <c r="J29" s="46"/>
      <c r="K29" s="118"/>
      <c r="L29" s="116"/>
      <c r="M29" s="116"/>
    </row>
    <row r="30" spans="1:13" ht="25.5" customHeight="1" x14ac:dyDescent="0.25">
      <c r="A30" s="76" t="s">
        <v>79</v>
      </c>
      <c r="B30" s="143" t="s">
        <v>125</v>
      </c>
      <c r="C30" s="143"/>
      <c r="D30" s="143"/>
      <c r="E30" s="143"/>
      <c r="F30" s="143"/>
      <c r="G30" s="143"/>
      <c r="H30" s="143"/>
      <c r="I30" s="143"/>
      <c r="J30" s="143"/>
      <c r="K30" s="143"/>
      <c r="L30" s="116"/>
      <c r="M30" s="116"/>
    </row>
    <row r="31" spans="1:13" x14ac:dyDescent="0.25">
      <c r="A31" s="45" t="s">
        <v>35</v>
      </c>
      <c r="B31" s="46" t="s">
        <v>51</v>
      </c>
      <c r="C31" s="47"/>
      <c r="D31" s="47"/>
      <c r="E31" s="47"/>
      <c r="F31" s="47"/>
      <c r="G31" s="47"/>
      <c r="H31" s="47"/>
      <c r="I31" s="47"/>
      <c r="J31" s="47"/>
      <c r="K31" s="47"/>
    </row>
    <row r="33" spans="1:11" ht="16.5" thickBot="1" x14ac:dyDescent="0.3">
      <c r="A33" s="2" t="s">
        <v>126</v>
      </c>
    </row>
    <row r="34" spans="1:11" ht="75.75" customHeight="1" outlineLevel="1" thickTop="1" x14ac:dyDescent="0.25">
      <c r="A34" s="120"/>
      <c r="B34" s="121" t="s">
        <v>127</v>
      </c>
      <c r="C34" s="158" t="s">
        <v>4</v>
      </c>
      <c r="D34" s="159"/>
      <c r="E34" s="159"/>
      <c r="J34" s="92"/>
      <c r="K34" s="92"/>
    </row>
    <row r="35" spans="1:11" outlineLevel="1" x14ac:dyDescent="0.25">
      <c r="A35" s="7"/>
      <c r="B35" s="122" t="s">
        <v>128</v>
      </c>
      <c r="C35" s="160"/>
      <c r="D35" s="161"/>
      <c r="E35" s="161"/>
      <c r="J35" s="92"/>
      <c r="K35" s="92"/>
    </row>
    <row r="36" spans="1:11" ht="29.25" customHeight="1" outlineLevel="1" x14ac:dyDescent="0.25">
      <c r="A36" s="139" t="s">
        <v>6</v>
      </c>
      <c r="B36" s="156" t="s">
        <v>7</v>
      </c>
      <c r="C36" s="13" t="s">
        <v>129</v>
      </c>
      <c r="E36" s="14" t="s">
        <v>130</v>
      </c>
      <c r="J36" s="92"/>
      <c r="K36" s="92"/>
    </row>
    <row r="37" spans="1:11" outlineLevel="1" x14ac:dyDescent="0.25">
      <c r="A37" s="139"/>
      <c r="B37" s="156"/>
      <c r="C37" s="123"/>
      <c r="E37" s="124"/>
      <c r="J37" s="92"/>
      <c r="K37" s="92"/>
    </row>
    <row r="38" spans="1:11" outlineLevel="1" x14ac:dyDescent="0.25">
      <c r="A38" s="140"/>
      <c r="B38" s="157"/>
      <c r="C38" s="13" t="s">
        <v>10</v>
      </c>
      <c r="E38" s="14" t="s">
        <v>10</v>
      </c>
      <c r="J38" s="92"/>
      <c r="K38" s="92"/>
    </row>
    <row r="39" spans="1:11" outlineLevel="1" x14ac:dyDescent="0.25">
      <c r="A39" s="16" t="s">
        <v>11</v>
      </c>
      <c r="B39" s="21" t="s">
        <v>12</v>
      </c>
      <c r="C39" s="18">
        <v>4051.44</v>
      </c>
      <c r="E39" s="22">
        <v>4282.1899999999996</v>
      </c>
      <c r="J39" s="92"/>
      <c r="K39" s="92"/>
    </row>
    <row r="40" spans="1:11" outlineLevel="1" x14ac:dyDescent="0.25">
      <c r="A40" s="16" t="s">
        <v>13</v>
      </c>
      <c r="B40" s="21" t="s">
        <v>14</v>
      </c>
      <c r="C40" s="93" t="s">
        <v>15</v>
      </c>
      <c r="E40" s="125" t="s">
        <v>15</v>
      </c>
      <c r="J40" s="92"/>
      <c r="K40" s="92"/>
    </row>
    <row r="41" spans="1:11" outlineLevel="1" x14ac:dyDescent="0.25">
      <c r="A41" s="16" t="s">
        <v>16</v>
      </c>
      <c r="B41" s="21" t="s">
        <v>120</v>
      </c>
      <c r="C41" s="30" t="s">
        <v>35</v>
      </c>
      <c r="E41" s="19" t="s">
        <v>35</v>
      </c>
      <c r="J41" s="92"/>
      <c r="K41" s="92"/>
    </row>
    <row r="42" spans="1:11" outlineLevel="1" x14ac:dyDescent="0.25">
      <c r="A42" s="16" t="s">
        <v>19</v>
      </c>
      <c r="B42" s="21" t="s">
        <v>20</v>
      </c>
      <c r="C42" s="18">
        <f>C11</f>
        <v>12.647674761826684</v>
      </c>
      <c r="E42" s="22">
        <f>C42</f>
        <v>12.647674761826684</v>
      </c>
      <c r="J42" s="92"/>
      <c r="K42" s="92"/>
    </row>
    <row r="43" spans="1:11" outlineLevel="1" x14ac:dyDescent="0.25">
      <c r="A43" s="16" t="s">
        <v>21</v>
      </c>
      <c r="B43" s="21" t="s">
        <v>22</v>
      </c>
      <c r="C43" s="93">
        <f>C12</f>
        <v>88.975023056669968</v>
      </c>
      <c r="E43" s="22">
        <f>C43</f>
        <v>88.975023056669968</v>
      </c>
      <c r="J43" s="92"/>
      <c r="K43" s="92"/>
    </row>
    <row r="44" spans="1:11" outlineLevel="1" x14ac:dyDescent="0.25">
      <c r="A44" s="16" t="s">
        <v>23</v>
      </c>
      <c r="B44" s="21" t="s">
        <v>78</v>
      </c>
      <c r="C44" s="93">
        <f>C13</f>
        <v>7.2353380000000005</v>
      </c>
      <c r="E44" s="22">
        <f>C44</f>
        <v>7.2353380000000005</v>
      </c>
      <c r="J44" s="92"/>
      <c r="K44" s="92"/>
    </row>
    <row r="45" spans="1:11" outlineLevel="1" x14ac:dyDescent="0.25">
      <c r="A45" s="16"/>
      <c r="B45" s="21" t="s">
        <v>25</v>
      </c>
      <c r="C45" s="18">
        <v>0</v>
      </c>
      <c r="E45" s="22">
        <f>C45</f>
        <v>0</v>
      </c>
      <c r="J45" s="92"/>
      <c r="K45" s="92"/>
    </row>
    <row r="46" spans="1:11" outlineLevel="1" x14ac:dyDescent="0.25">
      <c r="A46" s="25" t="s">
        <v>26</v>
      </c>
      <c r="B46" s="110" t="s">
        <v>27</v>
      </c>
      <c r="C46" s="27">
        <f>+SUM(C42:C45)+C39</f>
        <v>4160.2980358184968</v>
      </c>
      <c r="E46" s="28">
        <f>+SUM(E42:E45)+E39</f>
        <v>4391.0480358184959</v>
      </c>
      <c r="J46" s="92"/>
      <c r="K46" s="92"/>
    </row>
    <row r="47" spans="1:11" outlineLevel="1" x14ac:dyDescent="0.25">
      <c r="A47" s="16" t="s">
        <v>28</v>
      </c>
      <c r="B47" s="21" t="s">
        <v>121</v>
      </c>
      <c r="C47" s="18" t="s">
        <v>30</v>
      </c>
      <c r="E47" s="22" t="s">
        <v>30</v>
      </c>
      <c r="J47" s="92"/>
      <c r="K47" s="92"/>
    </row>
    <row r="48" spans="1:11" outlineLevel="1" x14ac:dyDescent="0.25">
      <c r="A48" s="16" t="s">
        <v>33</v>
      </c>
      <c r="B48" s="21" t="s">
        <v>122</v>
      </c>
      <c r="C48" s="93" t="s">
        <v>80</v>
      </c>
      <c r="E48" s="125" t="s">
        <v>80</v>
      </c>
      <c r="J48" s="92"/>
      <c r="K48" s="92"/>
    </row>
    <row r="49" spans="1:11" outlineLevel="1" x14ac:dyDescent="0.25">
      <c r="A49" s="25" t="s">
        <v>36</v>
      </c>
      <c r="B49" s="110" t="s">
        <v>37</v>
      </c>
      <c r="C49" s="27"/>
      <c r="E49" s="28"/>
      <c r="J49" s="92"/>
      <c r="K49" s="92"/>
    </row>
    <row r="50" spans="1:11" outlineLevel="1" x14ac:dyDescent="0.25">
      <c r="A50" s="16" t="s">
        <v>38</v>
      </c>
      <c r="B50" s="21" t="s">
        <v>39</v>
      </c>
      <c r="C50" s="18" t="s">
        <v>30</v>
      </c>
      <c r="E50" s="22" t="s">
        <v>30</v>
      </c>
      <c r="J50" s="92"/>
      <c r="K50" s="92"/>
    </row>
    <row r="51" spans="1:11" outlineLevel="1" x14ac:dyDescent="0.25">
      <c r="A51" s="16" t="s">
        <v>40</v>
      </c>
      <c r="B51" s="21" t="s">
        <v>41</v>
      </c>
      <c r="C51" s="30" t="s">
        <v>81</v>
      </c>
      <c r="E51" s="19" t="s">
        <v>42</v>
      </c>
      <c r="J51" s="92"/>
      <c r="K51" s="92"/>
    </row>
    <row r="52" spans="1:11" outlineLevel="1" x14ac:dyDescent="0.25">
      <c r="A52" s="16" t="s">
        <v>43</v>
      </c>
      <c r="B52" s="21" t="s">
        <v>123</v>
      </c>
      <c r="C52" s="30" t="s">
        <v>79</v>
      </c>
      <c r="E52" s="19" t="s">
        <v>79</v>
      </c>
      <c r="J52" s="92"/>
      <c r="K52" s="92"/>
    </row>
    <row r="53" spans="1:11" ht="15.75" outlineLevel="1" thickBot="1" x14ac:dyDescent="0.3">
      <c r="A53" s="32" t="s">
        <v>46</v>
      </c>
      <c r="B53" s="33" t="s">
        <v>47</v>
      </c>
      <c r="C53" s="34"/>
      <c r="E53" s="35"/>
      <c r="J53" s="92"/>
      <c r="K53" s="92"/>
    </row>
    <row r="54" spans="1:11" ht="15.75" outlineLevel="1" thickTop="1" x14ac:dyDescent="0.25"/>
    <row r="55" spans="1:11" outlineLevel="1" x14ac:dyDescent="0.25"/>
    <row r="56" spans="1:11" ht="86.25" customHeight="1" x14ac:dyDescent="0.25">
      <c r="A56" s="146" t="s">
        <v>87</v>
      </c>
      <c r="B56" s="146"/>
      <c r="C56" s="146"/>
      <c r="D56" s="146"/>
      <c r="E56" s="146"/>
      <c r="F56" s="146"/>
      <c r="G56" s="126"/>
      <c r="H56" s="126"/>
    </row>
  </sheetData>
  <sheetProtection algorithmName="SHA-512" hashValue="dj51Q3VQZcdPS+esvWQlNoLLw/nht6OsZ846f/tm6eeHqspFDH5g8VizHngA+s2b0clkjjAhWVtrB3o6BJNAPQ==" saltValue="VFk7vEMt2V2rGqqkExCdMQ==" spinCount="100000" sheet="1" objects="1" scenarios="1"/>
  <mergeCells count="15">
    <mergeCell ref="A36:A38"/>
    <mergeCell ref="B36:B38"/>
    <mergeCell ref="A56:F56"/>
    <mergeCell ref="B26:L26"/>
    <mergeCell ref="B27:K27"/>
    <mergeCell ref="B28:K28"/>
    <mergeCell ref="B29:I29"/>
    <mergeCell ref="B30:K30"/>
    <mergeCell ref="C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tabSelected="1" workbookViewId="0">
      <selection activeCell="G5" sqref="G5"/>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137</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52" t="s">
        <v>8</v>
      </c>
      <c r="D6" s="10" t="s">
        <v>9</v>
      </c>
      <c r="E6" s="11" t="s">
        <v>8</v>
      </c>
      <c r="F6" s="10" t="str">
        <f>+D6</f>
        <v>B2 (ACPM)</v>
      </c>
    </row>
    <row r="7" spans="1:6" s="12" customFormat="1" x14ac:dyDescent="0.25">
      <c r="A7" s="140"/>
      <c r="B7" s="142"/>
      <c r="C7" s="13" t="s">
        <v>10</v>
      </c>
      <c r="D7" s="14" t="s">
        <v>10</v>
      </c>
      <c r="E7" s="15" t="s">
        <v>10</v>
      </c>
      <c r="F7" s="14" t="s">
        <v>10</v>
      </c>
    </row>
    <row r="8" spans="1:6" ht="18" customHeight="1" x14ac:dyDescent="0.25">
      <c r="A8" s="16" t="s">
        <v>11</v>
      </c>
      <c r="B8" s="17" t="s">
        <v>12</v>
      </c>
      <c r="C8" s="18">
        <f>'[3]OTROS DPTOS - BASE'!$F$6</f>
        <v>3630.32</v>
      </c>
      <c r="D8" s="22">
        <f>'[3]NORTEDESANTANDER - BASE'!F6</f>
        <v>3380.8709780599997</v>
      </c>
      <c r="E8" s="20">
        <f>+'[3]COMBUSTIBLES '!B7</f>
        <v>3630.32</v>
      </c>
      <c r="F8" s="19">
        <f>+[3]BIODIESEL!E10</f>
        <v>3951.3199999999997</v>
      </c>
    </row>
    <row r="9" spans="1:6" ht="18" customHeight="1" x14ac:dyDescent="0.25">
      <c r="A9" s="16" t="s">
        <v>13</v>
      </c>
      <c r="B9" s="21" t="s">
        <v>14</v>
      </c>
      <c r="C9" s="18" t="s">
        <v>15</v>
      </c>
      <c r="D9" s="22" t="s">
        <v>15</v>
      </c>
      <c r="E9" s="20">
        <f>+'[3]COMBUSTIBLES '!B11</f>
        <v>1213.5675225081191</v>
      </c>
      <c r="F9" s="22">
        <f>+[3]BIODIESEL!E11</f>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f>[3]Rubros!K21</f>
        <v>18.582266130890762</v>
      </c>
      <c r="D11" s="22">
        <f>[3]Rubros!K21</f>
        <v>18.582266130890762</v>
      </c>
      <c r="E11" s="20">
        <f>[3]Rubros!$L$21</f>
        <v>18.582266130890762</v>
      </c>
      <c r="F11" s="22">
        <f>[3]Rubros!$L$21</f>
        <v>18.582266130890762</v>
      </c>
    </row>
    <row r="12" spans="1:6" ht="18" customHeight="1" x14ac:dyDescent="0.25">
      <c r="A12" s="16" t="s">
        <v>21</v>
      </c>
      <c r="B12" s="17" t="s">
        <v>22</v>
      </c>
      <c r="C12" s="18">
        <f>[3]Rubros!K57</f>
        <v>88.98</v>
      </c>
      <c r="D12" s="22">
        <f>[3]Rubros!K57</f>
        <v>88.98</v>
      </c>
      <c r="E12" s="20">
        <f>[3]Rubros!L56</f>
        <v>88.975023056669968</v>
      </c>
      <c r="F12" s="22">
        <f>[3]Rubros!L56</f>
        <v>88.975023056669968</v>
      </c>
    </row>
    <row r="13" spans="1:6" ht="18" customHeight="1" x14ac:dyDescent="0.25">
      <c r="A13" s="16" t="s">
        <v>23</v>
      </c>
      <c r="B13" s="21" t="s">
        <v>24</v>
      </c>
      <c r="C13" s="18">
        <f>[3]Rubros!Q32</f>
        <v>11.160667999999999</v>
      </c>
      <c r="D13" s="22">
        <f>[3]Rubros!R32</f>
        <v>11.160667999999999</v>
      </c>
      <c r="E13" s="20">
        <f>[3]Rubros!S32</f>
        <v>11.160667999999999</v>
      </c>
      <c r="F13" s="22">
        <f>[3]Rubros!T32</f>
        <v>11.160667999999999</v>
      </c>
    </row>
    <row r="14" spans="1:6" ht="18" customHeight="1" x14ac:dyDescent="0.25">
      <c r="A14" s="16"/>
      <c r="B14" s="17" t="s">
        <v>25</v>
      </c>
      <c r="C14" s="18">
        <f>'[3]COMBUSTIBLES '!B10</f>
        <v>71.510000000000005</v>
      </c>
      <c r="D14" s="22">
        <f>'[3]COMBUSTIBLES '!E10</f>
        <v>71.510000000000005</v>
      </c>
      <c r="E14" s="20">
        <f>+C14</f>
        <v>71.510000000000005</v>
      </c>
      <c r="F14" s="22">
        <f>+D14</f>
        <v>71.510000000000005</v>
      </c>
    </row>
    <row r="15" spans="1:6" ht="18" customHeight="1" x14ac:dyDescent="0.25">
      <c r="A15" s="25" t="s">
        <v>26</v>
      </c>
      <c r="B15" s="26" t="s">
        <v>27</v>
      </c>
      <c r="C15" s="27">
        <f>C8+C11+C12+C13+C14</f>
        <v>3820.5529341308911</v>
      </c>
      <c r="D15" s="27">
        <f>D8+D11+D12+D13+D14</f>
        <v>3571.1039121908907</v>
      </c>
      <c r="E15" s="27">
        <f>E8+E11+E12+E13+E14+E9</f>
        <v>5034.1154796956798</v>
      </c>
      <c r="F15" s="28">
        <f>F8+F11+F12+F13+F14+F9</f>
        <v>5330.8479571875605</v>
      </c>
    </row>
    <row r="16" spans="1:6" ht="18" customHeight="1" x14ac:dyDescent="0.25">
      <c r="A16" s="16" t="s">
        <v>28</v>
      </c>
      <c r="B16" s="17" t="s">
        <v>29</v>
      </c>
      <c r="C16" s="93" t="s">
        <v>110</v>
      </c>
      <c r="D16" s="22" t="str">
        <f>C16</f>
        <v>(8)</v>
      </c>
      <c r="E16" s="18" t="str">
        <f>A26</f>
        <v>(2)</v>
      </c>
      <c r="F16" s="22" t="str">
        <f>A26</f>
        <v>(2)</v>
      </c>
    </row>
    <row r="17" spans="1:6" ht="18" customHeight="1" x14ac:dyDescent="0.25">
      <c r="A17" s="16" t="s">
        <v>31</v>
      </c>
      <c r="B17" s="17" t="s">
        <v>32</v>
      </c>
      <c r="C17" s="18" t="str">
        <f>A27</f>
        <v>(3)</v>
      </c>
      <c r="D17" s="22" t="str">
        <f>A27</f>
        <v>(3)</v>
      </c>
      <c r="E17" s="20" t="str">
        <f>+C17</f>
        <v>(3)</v>
      </c>
      <c r="F17" s="22" t="str">
        <f>+C17</f>
        <v>(3)</v>
      </c>
    </row>
    <row r="18" spans="1:6" ht="18" customHeight="1" x14ac:dyDescent="0.25">
      <c r="A18" s="16" t="s">
        <v>33</v>
      </c>
      <c r="B18" s="17" t="s">
        <v>34</v>
      </c>
      <c r="C18" s="18" t="str">
        <f>A28</f>
        <v>(4)</v>
      </c>
      <c r="D18" s="22" t="str">
        <f>A28</f>
        <v>(4)</v>
      </c>
      <c r="E18" s="20" t="str">
        <f>+C18</f>
        <v>(4)</v>
      </c>
      <c r="F18" s="22" t="str">
        <f>+C18</f>
        <v>(4)</v>
      </c>
    </row>
    <row r="19" spans="1:6" ht="18" customHeight="1" x14ac:dyDescent="0.25">
      <c r="A19" s="25" t="s">
        <v>36</v>
      </c>
      <c r="B19" s="26" t="s">
        <v>37</v>
      </c>
      <c r="C19" s="27">
        <f>SUM(C15:C18)</f>
        <v>3820.5529341308911</v>
      </c>
      <c r="D19" s="28">
        <f>SUM(D15:D18)</f>
        <v>3571.1039121908907</v>
      </c>
      <c r="E19" s="29">
        <f>SUM(E15:E18)</f>
        <v>5034.1154796956798</v>
      </c>
      <c r="F19" s="28">
        <f>SUM(F15:F18)</f>
        <v>5330.8479571875605</v>
      </c>
    </row>
    <row r="20" spans="1:6" ht="18" customHeight="1" x14ac:dyDescent="0.25">
      <c r="A20" s="16" t="s">
        <v>38</v>
      </c>
      <c r="B20" s="17" t="s">
        <v>39</v>
      </c>
      <c r="C20" s="18">
        <f>[3]Rubros!K88</f>
        <v>543.25</v>
      </c>
      <c r="D20" s="22">
        <f>[3]Rubros!K88</f>
        <v>543.25</v>
      </c>
      <c r="E20" s="20" t="str">
        <f>A29</f>
        <v>(5)</v>
      </c>
      <c r="F20" s="22" t="str">
        <f>A29</f>
        <v>(5)</v>
      </c>
    </row>
    <row r="21" spans="1:6" ht="18" customHeight="1" x14ac:dyDescent="0.25">
      <c r="A21" s="16" t="s">
        <v>40</v>
      </c>
      <c r="B21" s="17" t="s">
        <v>41</v>
      </c>
      <c r="C21" s="18" t="str">
        <f>A30</f>
        <v>(6)</v>
      </c>
      <c r="D21" s="22" t="s">
        <v>42</v>
      </c>
      <c r="E21" s="20" t="str">
        <f>A30</f>
        <v>(6)</v>
      </c>
      <c r="F21" s="22" t="s">
        <v>42</v>
      </c>
    </row>
    <row r="22" spans="1:6" ht="18" customHeight="1" x14ac:dyDescent="0.25">
      <c r="A22" s="16" t="s">
        <v>43</v>
      </c>
      <c r="B22" s="17" t="s">
        <v>44</v>
      </c>
      <c r="C22" s="18" t="str">
        <f>A31</f>
        <v>(7)</v>
      </c>
      <c r="D22" s="19" t="str">
        <f>C22</f>
        <v>(7)</v>
      </c>
      <c r="E22" s="20" t="str">
        <f>A31</f>
        <v>(7)</v>
      </c>
      <c r="F22" s="19" t="str">
        <f>E22</f>
        <v>(7)</v>
      </c>
    </row>
    <row r="23" spans="1:6" ht="18" customHeight="1" thickBot="1" x14ac:dyDescent="0.3">
      <c r="A23" s="32" t="s">
        <v>46</v>
      </c>
      <c r="B23" s="33" t="s">
        <v>47</v>
      </c>
      <c r="C23" s="34">
        <f>'[3]NORTEDESANTANDER - BASE'!C18</f>
        <v>5582.9628573481423</v>
      </c>
      <c r="D23" s="35">
        <f>'[3]NORTEDESANTANDER - BASE'!F20</f>
        <v>5052.3138354081411</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tr">
        <f>+B1</f>
        <v>Vigencia: 28 de julio; 00:00horas</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f>+C14</f>
        <v>71.510000000000005</v>
      </c>
      <c r="D43" s="59">
        <f>+C43</f>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f>+C39+C40+C41+C42+C43</f>
        <v>4024.96</v>
      </c>
      <c r="D44" s="63">
        <f>+D39+D40+D41+D42+D43</f>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f>+C45</f>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f>+SUM(C44:C46)</f>
        <v>4739.96</v>
      </c>
      <c r="D47" s="63">
        <f>+SUM(D44:D46)</f>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f>+'[3]RESOLUCION ZF'!C18</f>
        <v>400</v>
      </c>
      <c r="D48" s="66">
        <f>+'[3]RESOLUCION ZF'!F20</f>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f>+'[3]RESOLUCION ZF'!C20</f>
        <v>47.82</v>
      </c>
      <c r="D50" s="71">
        <f>+C50</f>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f>SUM(C47:C50)</f>
        <v>5206.8</v>
      </c>
      <c r="D51" s="73">
        <f>+D47+D48+D50</f>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52"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f>+'[3]OTROS DPTOS - BASE'!C11*(1-C63)+'[3]CORRIENTE OXIGENADA'!B7*C63*0</f>
        <v>3322.4688640000004</v>
      </c>
      <c r="D65" s="19">
        <f>'[3]OTROS DPTOS - BASE'!G11*(1-D63)+[3]BIODIESEL!B7*D63</f>
        <v>3661.9433659000006</v>
      </c>
      <c r="E65" s="20">
        <f>+'[3]COMBUSTIBLES '!B7</f>
        <v>3630.32</v>
      </c>
      <c r="F65" s="19">
        <f>+[3]BIODIESEL!H10</f>
        <v>4408.22</v>
      </c>
    </row>
    <row r="66" spans="1:6" ht="14.25" hidden="1" customHeight="1" outlineLevel="1" x14ac:dyDescent="0.25">
      <c r="A66" s="16" t="s">
        <v>13</v>
      </c>
      <c r="B66" s="21" t="s">
        <v>14</v>
      </c>
      <c r="C66" s="18" t="s">
        <v>15</v>
      </c>
      <c r="D66" s="22" t="s">
        <v>15</v>
      </c>
      <c r="E66" s="20">
        <f>+'[3]COMBUSTIBLES '!B11</f>
        <v>1213.5675225081191</v>
      </c>
      <c r="F66" s="19">
        <f>+[3]BIODIESEL!H11</f>
        <v>1092.21</v>
      </c>
    </row>
    <row r="67" spans="1:6" ht="14.25" hidden="1" customHeight="1" outlineLevel="1" x14ac:dyDescent="0.25">
      <c r="A67" s="16" t="s">
        <v>16</v>
      </c>
      <c r="B67" s="17" t="s">
        <v>17</v>
      </c>
      <c r="C67" s="18" t="str">
        <f>+A84</f>
        <v>(2)</v>
      </c>
      <c r="D67" s="19" t="str">
        <f>+C67</f>
        <v>(2)</v>
      </c>
      <c r="E67" s="20" t="str">
        <f>+C67</f>
        <v>(2)</v>
      </c>
      <c r="F67" s="22" t="str">
        <f>+D67</f>
        <v>(2)</v>
      </c>
    </row>
    <row r="68" spans="1:6" ht="14.25" hidden="1" customHeight="1" outlineLevel="1" x14ac:dyDescent="0.25">
      <c r="A68" s="16" t="s">
        <v>19</v>
      </c>
      <c r="B68" s="17" t="s">
        <v>20</v>
      </c>
      <c r="C68" s="18">
        <f>+C11</f>
        <v>18.582266130890762</v>
      </c>
      <c r="D68" s="22">
        <f>+D11</f>
        <v>18.582266130890762</v>
      </c>
      <c r="E68" s="20">
        <f>+E11</f>
        <v>18.582266130890762</v>
      </c>
      <c r="F68" s="22">
        <f>+F11</f>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f>+'[3]COMBUSTIBLES '!B8</f>
        <v>7.2405999999999997</v>
      </c>
      <c r="D70" s="22">
        <f>+[3]BIODIESEL!H12</f>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f>SUM(C65:C71)</f>
        <v>3510.5717301308914</v>
      </c>
      <c r="D72" s="84">
        <f>SUM(D65:D71)</f>
        <v>3850.0462320308916</v>
      </c>
      <c r="E72" s="83">
        <f>SUM(E65:E71)</f>
        <v>5030.8997886390098</v>
      </c>
      <c r="F72" s="28">
        <f>SUM(F65:F71)</f>
        <v>5686.5422661308912</v>
      </c>
    </row>
    <row r="73" spans="1:6" ht="14.25" hidden="1" customHeight="1" outlineLevel="1" x14ac:dyDescent="0.25">
      <c r="A73" s="16" t="s">
        <v>28</v>
      </c>
      <c r="B73" s="17" t="s">
        <v>29</v>
      </c>
      <c r="C73" s="18" t="str">
        <f>+C16</f>
        <v>(8)</v>
      </c>
      <c r="D73" s="22" t="str">
        <f>+C73</f>
        <v>(8)</v>
      </c>
      <c r="E73" s="20" t="str">
        <f>+A90</f>
        <v>******</v>
      </c>
      <c r="F73" s="22" t="str">
        <f>+E73</f>
        <v>******</v>
      </c>
    </row>
    <row r="74" spans="1:6" ht="14.25" hidden="1" customHeight="1" outlineLevel="1" x14ac:dyDescent="0.25">
      <c r="A74" s="16" t="s">
        <v>31</v>
      </c>
      <c r="B74" s="17" t="s">
        <v>32</v>
      </c>
      <c r="C74" s="30" t="str">
        <f>+A86</f>
        <v>**</v>
      </c>
      <c r="D74" s="19" t="str">
        <f>+C74</f>
        <v>**</v>
      </c>
      <c r="E74" s="31" t="str">
        <f>+C74</f>
        <v>**</v>
      </c>
      <c r="F74" s="19" t="str">
        <f>+D74</f>
        <v>**</v>
      </c>
    </row>
    <row r="75" spans="1:6" ht="14.25" hidden="1" customHeight="1" outlineLevel="1" x14ac:dyDescent="0.25">
      <c r="A75" s="16" t="s">
        <v>33</v>
      </c>
      <c r="B75" s="85" t="s">
        <v>34</v>
      </c>
      <c r="C75" s="30">
        <f>+VLOOKUP($B18,'[3]OTROS DPTOS - BASE'!$A:$C,3,0)*(1-C63)</f>
        <v>475</v>
      </c>
      <c r="D75" s="22">
        <v>204</v>
      </c>
      <c r="E75" s="20">
        <f>+'[3]CORRIENTE OXIGENADA'!D17</f>
        <v>1168.1099999999999</v>
      </c>
      <c r="F75" s="22">
        <f>+[3]BIODIESEL!H21</f>
        <v>301.48</v>
      </c>
    </row>
    <row r="76" spans="1:6" ht="14.25" hidden="1" customHeight="1" outlineLevel="1" x14ac:dyDescent="0.25">
      <c r="A76" s="25" t="s">
        <v>36</v>
      </c>
      <c r="B76" s="26" t="s">
        <v>37</v>
      </c>
      <c r="C76" s="86">
        <f>+C72+C73+C75</f>
        <v>3977.5717301308914</v>
      </c>
      <c r="D76" s="28">
        <f>+D72+D73+D75</f>
        <v>4046.0462320308916</v>
      </c>
      <c r="E76" s="86">
        <f>+SUM(E72:E75)</f>
        <v>6199.0097886390095</v>
      </c>
      <c r="F76" s="86">
        <f>+SUM(F72:F75)</f>
        <v>5988.0222661308908</v>
      </c>
    </row>
    <row r="77" spans="1:6" ht="14.25" hidden="1" customHeight="1" outlineLevel="1" x14ac:dyDescent="0.25">
      <c r="A77" s="16" t="s">
        <v>38</v>
      </c>
      <c r="B77" s="17" t="s">
        <v>39</v>
      </c>
      <c r="C77" s="18">
        <f>+C20</f>
        <v>543.25</v>
      </c>
      <c r="D77" s="22">
        <f>+D20</f>
        <v>543.25</v>
      </c>
      <c r="E77" s="20" t="str">
        <f>+E73</f>
        <v>******</v>
      </c>
      <c r="F77" s="22" t="str">
        <f>+E77</f>
        <v>******</v>
      </c>
    </row>
    <row r="78" spans="1:6" ht="14.25" hidden="1" customHeight="1" outlineLevel="1" x14ac:dyDescent="0.25">
      <c r="A78" s="16" t="s">
        <v>40</v>
      </c>
      <c r="B78" s="17" t="s">
        <v>41</v>
      </c>
      <c r="C78" s="87" t="str">
        <f>+A88</f>
        <v>****</v>
      </c>
      <c r="D78" s="88" t="s">
        <v>42</v>
      </c>
      <c r="E78" s="89" t="str">
        <f>+C78</f>
        <v>****</v>
      </c>
      <c r="F78" s="22" t="s">
        <v>42</v>
      </c>
    </row>
    <row r="79" spans="1:6" ht="14.25" hidden="1" customHeight="1" outlineLevel="1" x14ac:dyDescent="0.25">
      <c r="A79" s="16" t="s">
        <v>43</v>
      </c>
      <c r="B79" s="17" t="s">
        <v>44</v>
      </c>
      <c r="C79" s="30" t="str">
        <f>+A89</f>
        <v>*****</v>
      </c>
      <c r="D79" s="19" t="str">
        <f>+C79</f>
        <v>*****</v>
      </c>
      <c r="E79" s="30" t="str">
        <f>+C79</f>
        <v>*****</v>
      </c>
      <c r="F79" s="19" t="str">
        <f>+D79</f>
        <v>*****</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d1qY/wnGznXPCedaidEHFpG6wG5bX2lqHSwaeBIlGYeAIj0chzxBADbFdR8tNF9lWbfAsFdLriuVslfGhpehGA==" saltValue="VJ9mWBtElYC2srZcmcBYAw==" spinCount="100000" sheet="1" objects="1" scenarios="1"/>
  <mergeCells count="30">
    <mergeCell ref="A35:D35"/>
    <mergeCell ref="A3:F3"/>
    <mergeCell ref="B4:F4"/>
    <mergeCell ref="C5:D5"/>
    <mergeCell ref="E5:F5"/>
    <mergeCell ref="A6:A7"/>
    <mergeCell ref="B6:B7"/>
    <mergeCell ref="B26:F26"/>
    <mergeCell ref="B28:F28"/>
    <mergeCell ref="B29:F29"/>
    <mergeCell ref="B31:F31"/>
    <mergeCell ref="B32:F32"/>
    <mergeCell ref="B86:F86"/>
    <mergeCell ref="A36:D36"/>
    <mergeCell ref="A37:A38"/>
    <mergeCell ref="B37:B38"/>
    <mergeCell ref="A59:F59"/>
    <mergeCell ref="B60:F60"/>
    <mergeCell ref="C61:D61"/>
    <mergeCell ref="E61:F61"/>
    <mergeCell ref="A62:A64"/>
    <mergeCell ref="B62:B64"/>
    <mergeCell ref="B82:F82"/>
    <mergeCell ref="B83:F83"/>
    <mergeCell ref="B85:F85"/>
    <mergeCell ref="B87:I87"/>
    <mergeCell ref="B88:F88"/>
    <mergeCell ref="B89:H89"/>
    <mergeCell ref="B90:H90"/>
    <mergeCell ref="A93:E93"/>
  </mergeCells>
  <hyperlinks>
    <hyperlink ref="B55" location="Nota" display="Ver Nota Informativa"/>
    <hyperlink ref="B91" location="Nota" display="Ver Nota Informativ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131</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3630.32</v>
      </c>
      <c r="D8" s="22">
        <v>3380.8709780599997</v>
      </c>
      <c r="E8" s="20">
        <v>3630.32</v>
      </c>
      <c r="F8" s="19">
        <v>3951.3199999999997</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3820.5529341308911</v>
      </c>
      <c r="D15" s="27">
        <v>3571.1039121908907</v>
      </c>
      <c r="E15" s="27">
        <v>5034.1154796956798</v>
      </c>
      <c r="F15" s="28">
        <v>5330.8479571875605</v>
      </c>
    </row>
    <row r="16" spans="1:6" ht="18" customHeight="1" x14ac:dyDescent="0.25">
      <c r="A16" s="16" t="s">
        <v>28</v>
      </c>
      <c r="B16" s="17" t="s">
        <v>29</v>
      </c>
      <c r="C16" s="93" t="s">
        <v>110</v>
      </c>
      <c r="D16" s="22" t="s">
        <v>110</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3820.5529341308911</v>
      </c>
      <c r="D19" s="28">
        <v>3571.1039121908907</v>
      </c>
      <c r="E19" s="29">
        <v>5034.1154796956798</v>
      </c>
      <c r="F19" s="28">
        <v>5330.8479571875605</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5582.9628573481423</v>
      </c>
      <c r="D23" s="35">
        <v>5052.3138354081411</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
        <v>131</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3322.4688640000004</v>
      </c>
      <c r="D65" s="19">
        <v>3661.9433659000006</v>
      </c>
      <c r="E65" s="20">
        <v>3630.32</v>
      </c>
      <c r="F65" s="19">
        <v>4408.22</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3510.5717301308914</v>
      </c>
      <c r="D72" s="84">
        <v>3850.0462320308916</v>
      </c>
      <c r="E72" s="83">
        <v>5030.8997886390098</v>
      </c>
      <c r="F72" s="28">
        <v>5686.5422661308912</v>
      </c>
    </row>
    <row r="73" spans="1:6" ht="14.25" hidden="1" customHeight="1" outlineLevel="1" x14ac:dyDescent="0.25">
      <c r="A73" s="16" t="s">
        <v>28</v>
      </c>
      <c r="B73" s="17" t="s">
        <v>29</v>
      </c>
      <c r="C73" s="18" t="s">
        <v>110</v>
      </c>
      <c r="D73" s="22" t="s">
        <v>110</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3977.5717301308914</v>
      </c>
      <c r="D76" s="28">
        <v>4046.0462320308916</v>
      </c>
      <c r="E76" s="86">
        <v>6199.0097886390095</v>
      </c>
      <c r="F76" s="86">
        <v>5988.0222661308908</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Mw5D819gvulWF455wY0z9RGjvGH7yJFH5NjvonN4a1vQISDqXekwf8yTQ2hWWzAppyux8DYCwtR86oOZknsN5A==" saltValue="zcFlHrWTSjkmdvH4+G5RBQ==" spinCount="100000" sheet="1" objects="1" scenarios="1"/>
  <mergeCells count="30">
    <mergeCell ref="B87:I87"/>
    <mergeCell ref="B88:F88"/>
    <mergeCell ref="B89:H89"/>
    <mergeCell ref="B90:H90"/>
    <mergeCell ref="A93:E93"/>
    <mergeCell ref="B86:F86"/>
    <mergeCell ref="A36:D36"/>
    <mergeCell ref="A37:A38"/>
    <mergeCell ref="B37:B38"/>
    <mergeCell ref="A59:F59"/>
    <mergeCell ref="B60:F60"/>
    <mergeCell ref="C61:D61"/>
    <mergeCell ref="E61:F61"/>
    <mergeCell ref="A62:A64"/>
    <mergeCell ref="B62:B64"/>
    <mergeCell ref="B82:F82"/>
    <mergeCell ref="B83:F83"/>
    <mergeCell ref="B85:F85"/>
    <mergeCell ref="A35:D35"/>
    <mergeCell ref="A3:F3"/>
    <mergeCell ref="B4:F4"/>
    <mergeCell ref="C5:D5"/>
    <mergeCell ref="E5:F5"/>
    <mergeCell ref="A6:A7"/>
    <mergeCell ref="B6:B7"/>
    <mergeCell ref="B26:F26"/>
    <mergeCell ref="B28:F28"/>
    <mergeCell ref="B29:F29"/>
    <mergeCell ref="B31:F31"/>
    <mergeCell ref="B32:F32"/>
  </mergeCells>
  <hyperlinks>
    <hyperlink ref="B55" location="Nota" display="Ver Nota Informativa"/>
    <hyperlink ref="B91" location="Nota" display="Ver Nota Informativ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activeCell="B10" sqref="B10"/>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138</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52" t="s">
        <v>8</v>
      </c>
      <c r="D6" s="10" t="s">
        <v>9</v>
      </c>
      <c r="E6" s="11" t="s">
        <v>8</v>
      </c>
      <c r="F6" s="10" t="str">
        <f>+D6</f>
        <v>B2 (ACPM)</v>
      </c>
    </row>
    <row r="7" spans="1:6" s="12" customFormat="1" x14ac:dyDescent="0.25">
      <c r="A7" s="140"/>
      <c r="B7" s="142"/>
      <c r="C7" s="13" t="s">
        <v>10</v>
      </c>
      <c r="D7" s="14" t="s">
        <v>10</v>
      </c>
      <c r="E7" s="15" t="s">
        <v>10</v>
      </c>
      <c r="F7" s="14" t="s">
        <v>10</v>
      </c>
    </row>
    <row r="8" spans="1:6" ht="18" customHeight="1" x14ac:dyDescent="0.25">
      <c r="A8" s="16" t="s">
        <v>11</v>
      </c>
      <c r="B8" s="17" t="s">
        <v>12</v>
      </c>
      <c r="C8" s="18">
        <f>'[4]OTROS DPTOS - BASE'!$F$6</f>
        <v>3739.23</v>
      </c>
      <c r="D8" s="22">
        <f>'[4]NORTEDESANTANDER - BASE'!F6</f>
        <v>3478.54230302</v>
      </c>
      <c r="E8" s="20">
        <f>+'[4]COMBUSTIBLES '!B7</f>
        <v>3739.23</v>
      </c>
      <c r="F8" s="19">
        <f>+[4]BIODIESEL!E10</f>
        <v>4064.96</v>
      </c>
    </row>
    <row r="9" spans="1:6" ht="18" customHeight="1" x14ac:dyDescent="0.25">
      <c r="A9" s="16" t="s">
        <v>13</v>
      </c>
      <c r="B9" s="21" t="s">
        <v>14</v>
      </c>
      <c r="C9" s="18" t="s">
        <v>15</v>
      </c>
      <c r="D9" s="22" t="s">
        <v>15</v>
      </c>
      <c r="E9" s="20">
        <f>+'[4]COMBUSTIBLES '!B11</f>
        <v>1213.5675225081191</v>
      </c>
      <c r="F9" s="22">
        <f>+[4]BIODIESEL!E11</f>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f>[4]Rubros!K21</f>
        <v>18.582266130890762</v>
      </c>
      <c r="D11" s="22">
        <f>[4]Rubros!K21</f>
        <v>18.582266130890762</v>
      </c>
      <c r="E11" s="20">
        <f>[4]Rubros!$L$21</f>
        <v>18.582266130890762</v>
      </c>
      <c r="F11" s="22">
        <f>[4]Rubros!$L$21</f>
        <v>18.582266130890762</v>
      </c>
    </row>
    <row r="12" spans="1:6" ht="18" customHeight="1" x14ac:dyDescent="0.25">
      <c r="A12" s="16" t="s">
        <v>21</v>
      </c>
      <c r="B12" s="17" t="s">
        <v>22</v>
      </c>
      <c r="C12" s="18">
        <f>[4]Rubros!K57</f>
        <v>88.98</v>
      </c>
      <c r="D12" s="22">
        <f>[4]Rubros!K57</f>
        <v>88.98</v>
      </c>
      <c r="E12" s="20">
        <f>[4]Rubros!L56</f>
        <v>88.975023056669968</v>
      </c>
      <c r="F12" s="22">
        <f>[4]Rubros!L56</f>
        <v>88.975023056669968</v>
      </c>
    </row>
    <row r="13" spans="1:6" ht="18" customHeight="1" x14ac:dyDescent="0.25">
      <c r="A13" s="16" t="s">
        <v>23</v>
      </c>
      <c r="B13" s="21" t="s">
        <v>24</v>
      </c>
      <c r="C13" s="18">
        <f>[4]Rubros!Q32</f>
        <v>11.160667999999999</v>
      </c>
      <c r="D13" s="22">
        <f>[4]Rubros!R32</f>
        <v>11.160667999999999</v>
      </c>
      <c r="E13" s="20">
        <f>[4]Rubros!S32</f>
        <v>11.160667999999999</v>
      </c>
      <c r="F13" s="22">
        <f>[4]Rubros!T32</f>
        <v>11.160667999999999</v>
      </c>
    </row>
    <row r="14" spans="1:6" ht="18" customHeight="1" x14ac:dyDescent="0.25">
      <c r="A14" s="16"/>
      <c r="B14" s="17" t="s">
        <v>25</v>
      </c>
      <c r="C14" s="18">
        <f>'[4]COMBUSTIBLES '!B10</f>
        <v>71.510000000000005</v>
      </c>
      <c r="D14" s="22">
        <f>'[4]COMBUSTIBLES '!E10</f>
        <v>71.510000000000005</v>
      </c>
      <c r="E14" s="20">
        <f>+C14</f>
        <v>71.510000000000005</v>
      </c>
      <c r="F14" s="22">
        <f>+D14</f>
        <v>71.510000000000005</v>
      </c>
    </row>
    <row r="15" spans="1:6" ht="18" customHeight="1" x14ac:dyDescent="0.25">
      <c r="A15" s="25" t="s">
        <v>26</v>
      </c>
      <c r="B15" s="26" t="s">
        <v>27</v>
      </c>
      <c r="C15" s="27">
        <f>C8+C11+C12+C13+C14</f>
        <v>3929.462934130891</v>
      </c>
      <c r="D15" s="27">
        <f>D8+D11+D12+D13+D14</f>
        <v>3668.7752371508909</v>
      </c>
      <c r="E15" s="27">
        <f>E8+E11+E12+E13+E14+E9</f>
        <v>5143.0254796956797</v>
      </c>
      <c r="F15" s="28">
        <f>F8+F11+F12+F13+F14+F9</f>
        <v>5444.4879571875617</v>
      </c>
    </row>
    <row r="16" spans="1:6" ht="18" customHeight="1" x14ac:dyDescent="0.25">
      <c r="A16" s="16" t="s">
        <v>28</v>
      </c>
      <c r="B16" s="17" t="s">
        <v>29</v>
      </c>
      <c r="C16" s="93" t="s">
        <v>110</v>
      </c>
      <c r="D16" s="22" t="str">
        <f>C16</f>
        <v>(8)</v>
      </c>
      <c r="E16" s="18" t="str">
        <f>A26</f>
        <v>(2)</v>
      </c>
      <c r="F16" s="22" t="str">
        <f>A26</f>
        <v>(2)</v>
      </c>
    </row>
    <row r="17" spans="1:6" ht="18" customHeight="1" x14ac:dyDescent="0.25">
      <c r="A17" s="16" t="s">
        <v>31</v>
      </c>
      <c r="B17" s="17" t="s">
        <v>32</v>
      </c>
      <c r="C17" s="18" t="str">
        <f>A27</f>
        <v>(3)</v>
      </c>
      <c r="D17" s="22" t="str">
        <f>A27</f>
        <v>(3)</v>
      </c>
      <c r="E17" s="20" t="str">
        <f>+C17</f>
        <v>(3)</v>
      </c>
      <c r="F17" s="22" t="str">
        <f>+C17</f>
        <v>(3)</v>
      </c>
    </row>
    <row r="18" spans="1:6" ht="18" customHeight="1" x14ac:dyDescent="0.25">
      <c r="A18" s="16" t="s">
        <v>33</v>
      </c>
      <c r="B18" s="17" t="s">
        <v>34</v>
      </c>
      <c r="C18" s="18" t="str">
        <f>A28</f>
        <v>(4)</v>
      </c>
      <c r="D18" s="22" t="str">
        <f>A28</f>
        <v>(4)</v>
      </c>
      <c r="E18" s="20" t="str">
        <f>+C18</f>
        <v>(4)</v>
      </c>
      <c r="F18" s="22" t="str">
        <f>+C18</f>
        <v>(4)</v>
      </c>
    </row>
    <row r="19" spans="1:6" ht="18" customHeight="1" x14ac:dyDescent="0.25">
      <c r="A19" s="25" t="s">
        <v>36</v>
      </c>
      <c r="B19" s="26" t="s">
        <v>37</v>
      </c>
      <c r="C19" s="27">
        <f>SUM(C15:C18)</f>
        <v>3929.462934130891</v>
      </c>
      <c r="D19" s="28">
        <f>SUM(D15:D18)</f>
        <v>3668.7752371508909</v>
      </c>
      <c r="E19" s="29">
        <f>SUM(E15:E18)</f>
        <v>5143.0254796956797</v>
      </c>
      <c r="F19" s="28">
        <f>SUM(F15:F18)</f>
        <v>5444.4879571875617</v>
      </c>
    </row>
    <row r="20" spans="1:6" ht="18" customHeight="1" x14ac:dyDescent="0.25">
      <c r="A20" s="16" t="s">
        <v>38</v>
      </c>
      <c r="B20" s="17" t="s">
        <v>39</v>
      </c>
      <c r="C20" s="18">
        <f>[4]Rubros!K88</f>
        <v>543.25</v>
      </c>
      <c r="D20" s="22">
        <f>[4]Rubros!K88</f>
        <v>543.25</v>
      </c>
      <c r="E20" s="20" t="str">
        <f>A29</f>
        <v>(5)</v>
      </c>
      <c r="F20" s="22" t="str">
        <f>A29</f>
        <v>(5)</v>
      </c>
    </row>
    <row r="21" spans="1:6" ht="18" customHeight="1" x14ac:dyDescent="0.25">
      <c r="A21" s="16" t="s">
        <v>40</v>
      </c>
      <c r="B21" s="17" t="s">
        <v>41</v>
      </c>
      <c r="C21" s="18" t="str">
        <f>A30</f>
        <v>(6)</v>
      </c>
      <c r="D21" s="22" t="s">
        <v>42</v>
      </c>
      <c r="E21" s="20" t="str">
        <f>A30</f>
        <v>(6)</v>
      </c>
      <c r="F21" s="22" t="s">
        <v>42</v>
      </c>
    </row>
    <row r="22" spans="1:6" ht="18" customHeight="1" x14ac:dyDescent="0.25">
      <c r="A22" s="16" t="s">
        <v>43</v>
      </c>
      <c r="B22" s="17" t="s">
        <v>44</v>
      </c>
      <c r="C22" s="18" t="str">
        <f>A31</f>
        <v>(7)</v>
      </c>
      <c r="D22" s="19" t="str">
        <f>C22</f>
        <v>(7)</v>
      </c>
      <c r="E22" s="20" t="str">
        <f>A31</f>
        <v>(7)</v>
      </c>
      <c r="F22" s="19" t="str">
        <f>E22</f>
        <v>(7)</v>
      </c>
    </row>
    <row r="23" spans="1:6" ht="18" customHeight="1" thickBot="1" x14ac:dyDescent="0.3">
      <c r="A23" s="32" t="s">
        <v>46</v>
      </c>
      <c r="B23" s="33" t="s">
        <v>47</v>
      </c>
      <c r="C23" s="34">
        <f>'[4]NORTEDESANTANDER - BASE'!C18</f>
        <v>5691.8728573481421</v>
      </c>
      <c r="D23" s="35">
        <f>'[4]NORTEDESANTANDER - BASE'!F20</f>
        <v>5149.9851603681418</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tr">
        <f>+B1</f>
        <v>Vigencia: 28 de agosto; 00:00horas</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f>+C14</f>
        <v>71.510000000000005</v>
      </c>
      <c r="D43" s="59">
        <f>+C43</f>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f>+C39+C40+C41+C42+C43</f>
        <v>4024.96</v>
      </c>
      <c r="D44" s="63">
        <f>+D39+D40+D41+D42+D43</f>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f>+C45</f>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f>+SUM(C44:C46)</f>
        <v>4739.96</v>
      </c>
      <c r="D47" s="63">
        <f>+SUM(D44:D46)</f>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f>+'[4]RESOLUCION ZF'!C18</f>
        <v>400</v>
      </c>
      <c r="D48" s="66">
        <f>+'[4]RESOLUCION ZF'!F20</f>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f>+'[4]RESOLUCION ZF'!C20</f>
        <v>47.82</v>
      </c>
      <c r="D50" s="71">
        <f>+C50</f>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f>SUM(C47:C50)</f>
        <v>5206.8</v>
      </c>
      <c r="D51" s="73">
        <f>+D47+D48+D50</f>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52"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f>+'[4]OTROS DPTOS - BASE'!C11*(1-C63)+'[4]CORRIENTE OXIGENADA'!B7*C63*0</f>
        <v>3422.1432960000002</v>
      </c>
      <c r="D65" s="19">
        <f>'[4]OTROS DPTOS - BASE'!G11*(1-D63)+[4]BIODIESEL!B7*D63</f>
        <v>3779.5073603000001</v>
      </c>
      <c r="E65" s="20">
        <f>+'[4]COMBUSTIBLES '!B7</f>
        <v>3739.23</v>
      </c>
      <c r="F65" s="19">
        <f>+[4]BIODIESEL!H10</f>
        <v>4546.68</v>
      </c>
    </row>
    <row r="66" spans="1:6" ht="14.25" hidden="1" customHeight="1" outlineLevel="1" x14ac:dyDescent="0.25">
      <c r="A66" s="16" t="s">
        <v>13</v>
      </c>
      <c r="B66" s="21" t="s">
        <v>14</v>
      </c>
      <c r="C66" s="18" t="s">
        <v>15</v>
      </c>
      <c r="D66" s="22" t="s">
        <v>15</v>
      </c>
      <c r="E66" s="20">
        <f>+'[4]COMBUSTIBLES '!B11</f>
        <v>1213.5675225081191</v>
      </c>
      <c r="F66" s="19">
        <f>+[4]BIODIESEL!H11</f>
        <v>1092.21</v>
      </c>
    </row>
    <row r="67" spans="1:6" ht="14.25" hidden="1" customHeight="1" outlineLevel="1" x14ac:dyDescent="0.25">
      <c r="A67" s="16" t="s">
        <v>16</v>
      </c>
      <c r="B67" s="17" t="s">
        <v>17</v>
      </c>
      <c r="C67" s="18" t="str">
        <f>+A84</f>
        <v>(2)</v>
      </c>
      <c r="D67" s="19" t="str">
        <f>+C67</f>
        <v>(2)</v>
      </c>
      <c r="E67" s="20" t="str">
        <f>+C67</f>
        <v>(2)</v>
      </c>
      <c r="F67" s="22" t="str">
        <f>+D67</f>
        <v>(2)</v>
      </c>
    </row>
    <row r="68" spans="1:6" ht="14.25" hidden="1" customHeight="1" outlineLevel="1" x14ac:dyDescent="0.25">
      <c r="A68" s="16" t="s">
        <v>19</v>
      </c>
      <c r="B68" s="17" t="s">
        <v>20</v>
      </c>
      <c r="C68" s="18">
        <f>+C11</f>
        <v>18.582266130890762</v>
      </c>
      <c r="D68" s="22">
        <f>+D11</f>
        <v>18.582266130890762</v>
      </c>
      <c r="E68" s="20">
        <f>+E11</f>
        <v>18.582266130890762</v>
      </c>
      <c r="F68" s="22">
        <f>+F11</f>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f>+'[4]COMBUSTIBLES '!B8</f>
        <v>7.2405999999999997</v>
      </c>
      <c r="D70" s="22">
        <f>+[4]BIODIESEL!H12</f>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f>SUM(C65:C71)</f>
        <v>3610.2461621308912</v>
      </c>
      <c r="D72" s="84">
        <f>SUM(D65:D71)</f>
        <v>3967.6102264308911</v>
      </c>
      <c r="E72" s="83">
        <f>SUM(E65:E71)</f>
        <v>5139.8097886390096</v>
      </c>
      <c r="F72" s="28">
        <f>SUM(F65:F71)</f>
        <v>5825.0022661308913</v>
      </c>
    </row>
    <row r="73" spans="1:6" ht="14.25" hidden="1" customHeight="1" outlineLevel="1" x14ac:dyDescent="0.25">
      <c r="A73" s="16" t="s">
        <v>28</v>
      </c>
      <c r="B73" s="17" t="s">
        <v>29</v>
      </c>
      <c r="C73" s="18" t="str">
        <f>+C16</f>
        <v>(8)</v>
      </c>
      <c r="D73" s="22" t="str">
        <f>+C73</f>
        <v>(8)</v>
      </c>
      <c r="E73" s="20" t="str">
        <f>+A90</f>
        <v>******</v>
      </c>
      <c r="F73" s="22" t="str">
        <f>+E73</f>
        <v>******</v>
      </c>
    </row>
    <row r="74" spans="1:6" ht="14.25" hidden="1" customHeight="1" outlineLevel="1" x14ac:dyDescent="0.25">
      <c r="A74" s="16" t="s">
        <v>31</v>
      </c>
      <c r="B74" s="17" t="s">
        <v>32</v>
      </c>
      <c r="C74" s="30" t="str">
        <f>+A86</f>
        <v>**</v>
      </c>
      <c r="D74" s="19" t="str">
        <f>+C74</f>
        <v>**</v>
      </c>
      <c r="E74" s="31" t="str">
        <f>+C74</f>
        <v>**</v>
      </c>
      <c r="F74" s="19" t="str">
        <f>+D74</f>
        <v>**</v>
      </c>
    </row>
    <row r="75" spans="1:6" ht="14.25" hidden="1" customHeight="1" outlineLevel="1" x14ac:dyDescent="0.25">
      <c r="A75" s="16" t="s">
        <v>33</v>
      </c>
      <c r="B75" s="85" t="s">
        <v>34</v>
      </c>
      <c r="C75" s="30">
        <f>+VLOOKUP($B18,'[4]OTROS DPTOS - BASE'!$A:$C,3,0)*(1-C63)</f>
        <v>475</v>
      </c>
      <c r="D75" s="22">
        <v>204</v>
      </c>
      <c r="E75" s="20">
        <f>+'[4]CORRIENTE OXIGENADA'!D17</f>
        <v>1168.1099999999999</v>
      </c>
      <c r="F75" s="22">
        <f>+[4]BIODIESEL!H21</f>
        <v>301.48</v>
      </c>
    </row>
    <row r="76" spans="1:6" ht="14.25" hidden="1" customHeight="1" outlineLevel="1" x14ac:dyDescent="0.25">
      <c r="A76" s="25" t="s">
        <v>36</v>
      </c>
      <c r="B76" s="26" t="s">
        <v>37</v>
      </c>
      <c r="C76" s="86">
        <f>+C72+C73+C75</f>
        <v>4077.2461621308912</v>
      </c>
      <c r="D76" s="28">
        <f>+D72+D73+D75</f>
        <v>4163.6102264308911</v>
      </c>
      <c r="E76" s="86">
        <f>+SUM(E72:E75)</f>
        <v>6307.9197886390093</v>
      </c>
      <c r="F76" s="86">
        <f>+SUM(F72:F75)</f>
        <v>6126.4822661308917</v>
      </c>
    </row>
    <row r="77" spans="1:6" ht="14.25" hidden="1" customHeight="1" outlineLevel="1" x14ac:dyDescent="0.25">
      <c r="A77" s="16" t="s">
        <v>38</v>
      </c>
      <c r="B77" s="17" t="s">
        <v>39</v>
      </c>
      <c r="C77" s="18">
        <f>+C20</f>
        <v>543.25</v>
      </c>
      <c r="D77" s="22">
        <f>+D20</f>
        <v>543.25</v>
      </c>
      <c r="E77" s="20" t="str">
        <f>+E73</f>
        <v>******</v>
      </c>
      <c r="F77" s="22" t="str">
        <f>+E77</f>
        <v>******</v>
      </c>
    </row>
    <row r="78" spans="1:6" ht="14.25" hidden="1" customHeight="1" outlineLevel="1" x14ac:dyDescent="0.25">
      <c r="A78" s="16" t="s">
        <v>40</v>
      </c>
      <c r="B78" s="17" t="s">
        <v>41</v>
      </c>
      <c r="C78" s="87" t="str">
        <f>+A88</f>
        <v>****</v>
      </c>
      <c r="D78" s="88" t="s">
        <v>42</v>
      </c>
      <c r="E78" s="89" t="str">
        <f>+C78</f>
        <v>****</v>
      </c>
      <c r="F78" s="22" t="s">
        <v>42</v>
      </c>
    </row>
    <row r="79" spans="1:6" ht="14.25" hidden="1" customHeight="1" outlineLevel="1" x14ac:dyDescent="0.25">
      <c r="A79" s="16" t="s">
        <v>43</v>
      </c>
      <c r="B79" s="17" t="s">
        <v>44</v>
      </c>
      <c r="C79" s="30" t="str">
        <f>+A89</f>
        <v>*****</v>
      </c>
      <c r="D79" s="19" t="str">
        <f>+C79</f>
        <v>*****</v>
      </c>
      <c r="E79" s="30" t="str">
        <f>+C79</f>
        <v>*****</v>
      </c>
      <c r="F79" s="19" t="str">
        <f>+D79</f>
        <v>*****</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R8YCgvMjiyqWjzQrUSFoUHRJM82qm/OoY0uBcQ3Qe+xzJ9h1dLzVbJUlI+XU2yfnyPH0nnLHM5G63QG/qE//rQ==" saltValue="SK1KeJVNgBFIlzAPjzZGEQ==" spinCount="100000" sheet="1" objects="1" scenarios="1"/>
  <mergeCells count="30">
    <mergeCell ref="A35:D35"/>
    <mergeCell ref="A3:F3"/>
    <mergeCell ref="B4:F4"/>
    <mergeCell ref="C5:D5"/>
    <mergeCell ref="E5:F5"/>
    <mergeCell ref="A6:A7"/>
    <mergeCell ref="B6:B7"/>
    <mergeCell ref="B26:F26"/>
    <mergeCell ref="B28:F28"/>
    <mergeCell ref="B29:F29"/>
    <mergeCell ref="B31:F31"/>
    <mergeCell ref="B32:F32"/>
    <mergeCell ref="B86:F86"/>
    <mergeCell ref="A36:D36"/>
    <mergeCell ref="A37:A38"/>
    <mergeCell ref="B37:B38"/>
    <mergeCell ref="A59:F59"/>
    <mergeCell ref="B60:F60"/>
    <mergeCell ref="C61:D61"/>
    <mergeCell ref="E61:F61"/>
    <mergeCell ref="A62:A64"/>
    <mergeCell ref="B62:B64"/>
    <mergeCell ref="B82:F82"/>
    <mergeCell ref="B83:F83"/>
    <mergeCell ref="B85:F85"/>
    <mergeCell ref="B87:I87"/>
    <mergeCell ref="B88:F88"/>
    <mergeCell ref="B89:H89"/>
    <mergeCell ref="B90:H90"/>
    <mergeCell ref="A93:E93"/>
  </mergeCells>
  <hyperlinks>
    <hyperlink ref="B55" location="Nota" display="Ver Nota Informativa"/>
    <hyperlink ref="B91" location="Nota" display="Ver Nota Informativ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132</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3739.23</v>
      </c>
      <c r="D8" s="22">
        <v>3478.54230302</v>
      </c>
      <c r="E8" s="20">
        <v>3739.23</v>
      </c>
      <c r="F8" s="19">
        <v>4064.96</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3929.462934130891</v>
      </c>
      <c r="D15" s="27">
        <v>3668.7752371508909</v>
      </c>
      <c r="E15" s="27">
        <v>5143.0254796956797</v>
      </c>
      <c r="F15" s="28">
        <v>5444.4879571875617</v>
      </c>
    </row>
    <row r="16" spans="1:6" ht="18" customHeight="1" x14ac:dyDescent="0.25">
      <c r="A16" s="16" t="s">
        <v>28</v>
      </c>
      <c r="B16" s="17" t="s">
        <v>29</v>
      </c>
      <c r="C16" s="93" t="s">
        <v>110</v>
      </c>
      <c r="D16" s="22" t="s">
        <v>110</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3929.462934130891</v>
      </c>
      <c r="D19" s="28">
        <v>3668.7752371508909</v>
      </c>
      <c r="E19" s="29">
        <v>5143.0254796956797</v>
      </c>
      <c r="F19" s="28">
        <v>5444.4879571875617</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5691.8728573481421</v>
      </c>
      <c r="D23" s="35">
        <v>5149.9851603681418</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
        <v>132</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3422.1432960000002</v>
      </c>
      <c r="D65" s="19">
        <v>3779.5073603000001</v>
      </c>
      <c r="E65" s="20">
        <v>3739.23</v>
      </c>
      <c r="F65" s="19">
        <v>4546.68</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3610.2461621308912</v>
      </c>
      <c r="D72" s="84">
        <v>3967.6102264308911</v>
      </c>
      <c r="E72" s="83">
        <v>5139.8097886390096</v>
      </c>
      <c r="F72" s="28">
        <v>5825.0022661308913</v>
      </c>
    </row>
    <row r="73" spans="1:6" ht="14.25" hidden="1" customHeight="1" outlineLevel="1" x14ac:dyDescent="0.25">
      <c r="A73" s="16" t="s">
        <v>28</v>
      </c>
      <c r="B73" s="17" t="s">
        <v>29</v>
      </c>
      <c r="C73" s="18" t="s">
        <v>110</v>
      </c>
      <c r="D73" s="22" t="s">
        <v>110</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4077.2461621308912</v>
      </c>
      <c r="D76" s="28">
        <v>4163.6102264308911</v>
      </c>
      <c r="E76" s="86">
        <v>6307.9197886390093</v>
      </c>
      <c r="F76" s="86">
        <v>6126.4822661308917</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6B8Mva5AYNyDjDmXPUvu+SzL7hdDbQbOcnPOcThZBG/sOfGd4y6PDprJU/RieGZ5fOe9EQArjOlqXXxYRw2IYA==" saltValue="8h1rRIVtXISX1jSkA4mxbA==" spinCount="100000" sheet="1" objects="1" scenarios="1"/>
  <mergeCells count="30">
    <mergeCell ref="B87:I87"/>
    <mergeCell ref="B88:F88"/>
    <mergeCell ref="B89:H89"/>
    <mergeCell ref="B90:H90"/>
    <mergeCell ref="A93:E93"/>
    <mergeCell ref="B86:F86"/>
    <mergeCell ref="A36:D36"/>
    <mergeCell ref="A37:A38"/>
    <mergeCell ref="B37:B38"/>
    <mergeCell ref="A59:F59"/>
    <mergeCell ref="B60:F60"/>
    <mergeCell ref="C61:D61"/>
    <mergeCell ref="E61:F61"/>
    <mergeCell ref="A62:A64"/>
    <mergeCell ref="B62:B64"/>
    <mergeCell ref="B82:F82"/>
    <mergeCell ref="B83:F83"/>
    <mergeCell ref="B85:F85"/>
    <mergeCell ref="A35:D35"/>
    <mergeCell ref="A3:F3"/>
    <mergeCell ref="B4:F4"/>
    <mergeCell ref="C5:D5"/>
    <mergeCell ref="E5:F5"/>
    <mergeCell ref="A6:A7"/>
    <mergeCell ref="B6:B7"/>
    <mergeCell ref="B26:F26"/>
    <mergeCell ref="B28:F28"/>
    <mergeCell ref="B29:F29"/>
    <mergeCell ref="B31:F31"/>
    <mergeCell ref="B32:F32"/>
  </mergeCells>
  <hyperlinks>
    <hyperlink ref="B55" location="Nota" display="Ver Nota Informativa"/>
    <hyperlink ref="B91" location="Nota" display="Ver Nota Informativ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0"/>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88</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3471.96</v>
      </c>
      <c r="D8" s="19">
        <v>3335.683</v>
      </c>
      <c r="E8" s="20">
        <v>3781.27</v>
      </c>
      <c r="F8" s="19">
        <v>4170</v>
      </c>
    </row>
    <row r="9" spans="1:6" ht="18" customHeight="1" x14ac:dyDescent="0.25">
      <c r="A9" s="16" t="s">
        <v>13</v>
      </c>
      <c r="B9" s="21" t="s">
        <v>14</v>
      </c>
      <c r="C9" s="18" t="s">
        <v>15</v>
      </c>
      <c r="D9" s="22" t="s">
        <v>15</v>
      </c>
      <c r="E9" s="20">
        <v>1136.6184532248001</v>
      </c>
      <c r="F9" s="19">
        <v>1113.8900000000001</v>
      </c>
    </row>
    <row r="10" spans="1:6" ht="18" customHeight="1" x14ac:dyDescent="0.25">
      <c r="A10" s="16" t="s">
        <v>16</v>
      </c>
      <c r="B10" s="17" t="s">
        <v>17</v>
      </c>
      <c r="C10" s="18">
        <v>147.57558965839002</v>
      </c>
      <c r="D10" s="22">
        <v>156.21558965839</v>
      </c>
      <c r="E10" s="23" t="s">
        <v>18</v>
      </c>
      <c r="F10" s="24" t="s">
        <v>18</v>
      </c>
    </row>
    <row r="11" spans="1:6" ht="18" customHeight="1" x14ac:dyDescent="0.25">
      <c r="A11" s="16" t="s">
        <v>19</v>
      </c>
      <c r="B11" s="17" t="s">
        <v>20</v>
      </c>
      <c r="C11" s="18">
        <v>17.399999999999999</v>
      </c>
      <c r="D11" s="22">
        <v>17.399999999999999</v>
      </c>
      <c r="E11" s="20">
        <v>17.399999999999999</v>
      </c>
      <c r="F11" s="22">
        <v>17.399999999999999</v>
      </c>
    </row>
    <row r="12" spans="1:6" ht="18" customHeight="1" x14ac:dyDescent="0.25">
      <c r="A12" s="16" t="s">
        <v>21</v>
      </c>
      <c r="B12" s="17" t="s">
        <v>22</v>
      </c>
      <c r="C12" s="18">
        <v>83.34</v>
      </c>
      <c r="D12" s="22">
        <v>83.34</v>
      </c>
      <c r="E12" s="20">
        <v>83.34</v>
      </c>
      <c r="F12" s="22">
        <v>83.34</v>
      </c>
    </row>
    <row r="13" spans="1:6" ht="18" customHeight="1" x14ac:dyDescent="0.25">
      <c r="A13" s="16" t="s">
        <v>23</v>
      </c>
      <c r="B13" s="21" t="s">
        <v>24</v>
      </c>
      <c r="C13" s="18">
        <v>11.16</v>
      </c>
      <c r="D13" s="22">
        <v>11.16</v>
      </c>
      <c r="E13" s="20">
        <v>11.16</v>
      </c>
      <c r="F13" s="22">
        <v>11.16</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3802.9455896583904</v>
      </c>
      <c r="D15" s="28">
        <v>3675.3085896583902</v>
      </c>
      <c r="E15" s="29">
        <v>5101.2984532248001</v>
      </c>
      <c r="F15" s="28">
        <v>5467.3</v>
      </c>
    </row>
    <row r="16" spans="1:6" ht="18" customHeight="1" x14ac:dyDescent="0.25">
      <c r="A16" s="16" t="s">
        <v>28</v>
      </c>
      <c r="B16" s="17" t="s">
        <v>29</v>
      </c>
      <c r="C16" s="18">
        <v>285</v>
      </c>
      <c r="D16" s="22">
        <v>285</v>
      </c>
      <c r="E16" s="18" t="s">
        <v>30</v>
      </c>
      <c r="F16" s="22" t="s">
        <v>30</v>
      </c>
    </row>
    <row r="17" spans="1:58" ht="18" customHeight="1" x14ac:dyDescent="0.25">
      <c r="A17" s="16" t="s">
        <v>31</v>
      </c>
      <c r="B17" s="17" t="s">
        <v>32</v>
      </c>
      <c r="C17" s="30">
        <v>233.77</v>
      </c>
      <c r="D17" s="19">
        <v>233.77</v>
      </c>
      <c r="E17" s="20">
        <v>233.77</v>
      </c>
      <c r="F17" s="22">
        <v>233.77</v>
      </c>
    </row>
    <row r="18" spans="1:58" ht="18" customHeight="1" x14ac:dyDescent="0.25">
      <c r="A18" s="16" t="s">
        <v>33</v>
      </c>
      <c r="B18" s="17" t="s">
        <v>34</v>
      </c>
      <c r="C18" s="18">
        <v>475</v>
      </c>
      <c r="D18" s="22">
        <v>204</v>
      </c>
      <c r="E18" s="31" t="s">
        <v>35</v>
      </c>
      <c r="F18" s="19" t="s">
        <v>35</v>
      </c>
    </row>
    <row r="19" spans="1:58" ht="18" customHeight="1" x14ac:dyDescent="0.25">
      <c r="A19" s="25" t="s">
        <v>36</v>
      </c>
      <c r="B19" s="26" t="s">
        <v>37</v>
      </c>
      <c r="C19" s="27">
        <v>4796.7155896583909</v>
      </c>
      <c r="D19" s="28">
        <v>4398.0785896583902</v>
      </c>
      <c r="E19" s="29">
        <v>5335.0684532248006</v>
      </c>
      <c r="F19" s="28">
        <v>5701.0700000000006</v>
      </c>
    </row>
    <row r="20" spans="1:58" ht="18" customHeight="1" x14ac:dyDescent="0.25">
      <c r="A20" s="16" t="s">
        <v>38</v>
      </c>
      <c r="B20" s="17" t="s">
        <v>39</v>
      </c>
      <c r="C20" s="18">
        <v>508.8</v>
      </c>
      <c r="D20" s="22">
        <v>508.8</v>
      </c>
      <c r="E20" s="20" t="s">
        <v>30</v>
      </c>
      <c r="F20" s="22" t="s">
        <v>30</v>
      </c>
    </row>
    <row r="21" spans="1:58" ht="18" customHeight="1" x14ac:dyDescent="0.25">
      <c r="A21" s="16" t="s">
        <v>40</v>
      </c>
      <c r="B21" s="17" t="s">
        <v>41</v>
      </c>
      <c r="C21" s="18">
        <v>19.190000000000001</v>
      </c>
      <c r="D21" s="22" t="s">
        <v>42</v>
      </c>
      <c r="E21" s="20" t="s">
        <v>35</v>
      </c>
      <c r="F21" s="22" t="s">
        <v>42</v>
      </c>
    </row>
    <row r="22" spans="1:58" ht="18" customHeight="1" x14ac:dyDescent="0.25">
      <c r="A22" s="16" t="s">
        <v>43</v>
      </c>
      <c r="B22" s="17" t="s">
        <v>44</v>
      </c>
      <c r="C22" s="30">
        <v>50.53</v>
      </c>
      <c r="D22" s="19">
        <v>50.53</v>
      </c>
      <c r="E22" s="31" t="s">
        <v>45</v>
      </c>
      <c r="F22" s="19" t="s">
        <v>45</v>
      </c>
    </row>
    <row r="23" spans="1:58" ht="18" customHeight="1" thickBot="1" x14ac:dyDescent="0.3">
      <c r="A23" s="32" t="s">
        <v>46</v>
      </c>
      <c r="B23" s="33" t="s">
        <v>47</v>
      </c>
      <c r="C23" s="34">
        <v>5375.2355896583904</v>
      </c>
      <c r="D23" s="35">
        <v>4957.4085896583902</v>
      </c>
      <c r="E23" s="36"/>
      <c r="F23" s="35"/>
    </row>
    <row r="24" spans="1:58" ht="13.5" thickTop="1" x14ac:dyDescent="0.25">
      <c r="A24" s="37"/>
      <c r="B24" s="38"/>
      <c r="C24" s="39"/>
      <c r="D24" s="39"/>
      <c r="E24" s="39"/>
      <c r="F24" s="39"/>
    </row>
    <row r="25" spans="1:58" x14ac:dyDescent="0.25">
      <c r="A25" s="40" t="s">
        <v>30</v>
      </c>
      <c r="B25" s="143" t="s">
        <v>48</v>
      </c>
      <c r="C25" s="143"/>
      <c r="D25" s="143"/>
      <c r="E25" s="143"/>
      <c r="F25" s="143"/>
    </row>
    <row r="26" spans="1:58" s="41" customFormat="1" ht="15" x14ac:dyDescent="0.25">
      <c r="A26" s="40" t="s">
        <v>35</v>
      </c>
      <c r="B26" s="143" t="s">
        <v>49</v>
      </c>
      <c r="C26" s="143"/>
      <c r="D26" s="143"/>
      <c r="E26" s="143"/>
      <c r="F26" s="143"/>
    </row>
    <row r="27" spans="1:58" s="44" customFormat="1" ht="15" x14ac:dyDescent="0.25">
      <c r="A27" s="40" t="s">
        <v>45</v>
      </c>
      <c r="B27" s="143" t="s">
        <v>50</v>
      </c>
      <c r="C27" s="143"/>
      <c r="D27" s="143"/>
      <c r="E27" s="143"/>
      <c r="F27" s="143"/>
      <c r="G27" s="42"/>
      <c r="H27" s="42"/>
      <c r="I27" s="43"/>
      <c r="J27" s="43"/>
    </row>
    <row r="28" spans="1:58" x14ac:dyDescent="0.25">
      <c r="A28" s="45" t="s">
        <v>18</v>
      </c>
      <c r="B28" s="46" t="s">
        <v>51</v>
      </c>
      <c r="C28" s="39"/>
      <c r="D28" s="39"/>
      <c r="E28" s="39"/>
      <c r="F28" s="39"/>
    </row>
    <row r="29" spans="1:58" x14ac:dyDescent="0.25">
      <c r="A29" s="45"/>
      <c r="B29" s="47"/>
      <c r="C29" s="47"/>
      <c r="D29" s="47"/>
      <c r="E29" s="47"/>
      <c r="F29" s="47"/>
    </row>
    <row r="30" spans="1:58" ht="15.75" hidden="1" customHeight="1" outlineLevel="1" x14ac:dyDescent="0.25">
      <c r="B30" s="2" t="s">
        <v>88</v>
      </c>
    </row>
    <row r="31" spans="1:58" ht="16.5" hidden="1" customHeight="1" outlineLevel="1" x14ac:dyDescent="0.25">
      <c r="B31" s="2"/>
    </row>
    <row r="32" spans="1:58" ht="33" hidden="1" customHeight="1" outlineLevel="1" x14ac:dyDescent="0.25">
      <c r="A32" s="132" t="s">
        <v>52</v>
      </c>
      <c r="B32" s="133"/>
      <c r="C32" s="133"/>
      <c r="D32" s="133"/>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row>
    <row r="33" spans="1:58" ht="17.25" hidden="1" customHeight="1" outlineLevel="1" x14ac:dyDescent="0.25">
      <c r="A33" s="144" t="s">
        <v>53</v>
      </c>
      <c r="B33" s="145"/>
      <c r="C33" s="145"/>
      <c r="D33" s="145"/>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row>
    <row r="34" spans="1:58" s="51" customFormat="1" ht="23.25" hidden="1" customHeight="1" outlineLevel="1" x14ac:dyDescent="0.25">
      <c r="A34" s="127" t="s">
        <v>54</v>
      </c>
      <c r="B34" s="129" t="s">
        <v>55</v>
      </c>
      <c r="C34" s="49"/>
      <c r="D34" s="50" t="s">
        <v>56</v>
      </c>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row>
    <row r="35" spans="1:58" s="51" customFormat="1" ht="19.5" hidden="1" customHeight="1" outlineLevel="1" x14ac:dyDescent="0.25">
      <c r="A35" s="128"/>
      <c r="B35" s="130"/>
      <c r="C35" s="53" t="s">
        <v>57</v>
      </c>
      <c r="D35" s="54" t="s">
        <v>58</v>
      </c>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s="43" customFormat="1" ht="15" hidden="1" customHeight="1" outlineLevel="1" x14ac:dyDescent="0.25">
      <c r="A36" s="55">
        <v>1</v>
      </c>
      <c r="B36" s="56" t="s">
        <v>59</v>
      </c>
      <c r="C36" s="57">
        <v>3875.45</v>
      </c>
      <c r="D36" s="57">
        <v>3784.61</v>
      </c>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43" customFormat="1" ht="15" hidden="1" customHeight="1" outlineLevel="1" x14ac:dyDescent="0.25">
      <c r="A37" s="55">
        <v>2</v>
      </c>
      <c r="B37" s="58" t="s">
        <v>60</v>
      </c>
      <c r="C37" s="59">
        <v>58.03</v>
      </c>
      <c r="D37" s="59">
        <v>58.03</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43" customFormat="1" ht="15" hidden="1" customHeight="1" outlineLevel="1" x14ac:dyDescent="0.25">
      <c r="A38" s="55">
        <v>3</v>
      </c>
      <c r="B38" s="58" t="s">
        <v>61</v>
      </c>
      <c r="C38" s="59">
        <v>16.47</v>
      </c>
      <c r="D38" s="59">
        <v>16.47</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5</v>
      </c>
      <c r="B39" s="58" t="s">
        <v>62</v>
      </c>
      <c r="C39" s="59">
        <v>3.5</v>
      </c>
      <c r="D39" s="59">
        <v>3.5</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6</v>
      </c>
      <c r="B40" s="58" t="s">
        <v>25</v>
      </c>
      <c r="C40" s="59">
        <v>71.510000000000005</v>
      </c>
      <c r="D40" s="59">
        <v>71.510000000000005</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60">
        <v>4</v>
      </c>
      <c r="B41" s="61" t="s">
        <v>63</v>
      </c>
      <c r="C41" s="62">
        <v>4024.96</v>
      </c>
      <c r="D41" s="63">
        <v>3934.1200000000003</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8</v>
      </c>
      <c r="B42" s="64" t="s">
        <v>64</v>
      </c>
      <c r="C42" s="65">
        <v>240</v>
      </c>
      <c r="D42" s="66">
        <v>240</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9</v>
      </c>
      <c r="B43" s="64" t="s">
        <v>65</v>
      </c>
      <c r="C43" s="67">
        <v>475</v>
      </c>
      <c r="D43" s="68">
        <v>114</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69" customFormat="1" ht="15" hidden="1" customHeight="1" outlineLevel="1" x14ac:dyDescent="0.25">
      <c r="A44" s="60">
        <v>10</v>
      </c>
      <c r="B44" s="61" t="s">
        <v>66</v>
      </c>
      <c r="C44" s="62">
        <v>4739.96</v>
      </c>
      <c r="D44" s="63">
        <v>4288.1200000000008</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69" customFormat="1" ht="15" hidden="1" customHeight="1" outlineLevel="1" x14ac:dyDescent="0.25">
      <c r="A45" s="55">
        <v>11</v>
      </c>
      <c r="B45" s="64" t="s">
        <v>67</v>
      </c>
      <c r="C45" s="65">
        <v>400</v>
      </c>
      <c r="D45" s="66">
        <v>400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69" customFormat="1" ht="15" hidden="1" customHeight="1" outlineLevel="1" x14ac:dyDescent="0.25">
      <c r="A46" s="55">
        <v>12</v>
      </c>
      <c r="B46" s="58" t="s">
        <v>68</v>
      </c>
      <c r="C46" s="70">
        <v>19.02</v>
      </c>
      <c r="D46" s="71" t="s">
        <v>69</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55">
        <v>13</v>
      </c>
      <c r="B47" s="58" t="s">
        <v>70</v>
      </c>
      <c r="C47" s="70">
        <v>47.82</v>
      </c>
      <c r="D47" s="71">
        <v>47.82</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74" customFormat="1" ht="21" hidden="1" customHeight="1" outlineLevel="1" x14ac:dyDescent="0.25">
      <c r="A48" s="32" t="s">
        <v>71</v>
      </c>
      <c r="B48" s="33" t="s">
        <v>47</v>
      </c>
      <c r="C48" s="72">
        <v>5206.8</v>
      </c>
      <c r="D48" s="73">
        <v>4735.9400000000005</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9" ht="13.5" hidden="1" customHeight="1" outlineLevel="1" x14ac:dyDescent="0.25"/>
    <row r="50" spans="1:9" ht="12.75" hidden="1" customHeight="1" outlineLevel="1" x14ac:dyDescent="0.25">
      <c r="A50" s="4"/>
      <c r="B50" s="4"/>
      <c r="C50" s="75"/>
      <c r="D50" s="75"/>
      <c r="E50" s="75"/>
      <c r="F50" s="75"/>
    </row>
    <row r="51" spans="1:9" ht="12.75" customHeight="1" collapsed="1" x14ac:dyDescent="0.25">
      <c r="A51" s="76" t="s">
        <v>71</v>
      </c>
      <c r="B51" s="75" t="s">
        <v>71</v>
      </c>
      <c r="C51" s="75"/>
      <c r="D51" s="75"/>
      <c r="E51" s="75"/>
      <c r="F51" s="75"/>
    </row>
    <row r="52" spans="1:9" ht="12.75" hidden="1" customHeight="1" outlineLevel="1" x14ac:dyDescent="0.25">
      <c r="B52" s="77" t="s">
        <v>72</v>
      </c>
      <c r="C52" s="75"/>
      <c r="D52" s="75"/>
      <c r="E52" s="75"/>
      <c r="F52" s="75"/>
    </row>
    <row r="53" spans="1:9" hidden="1" outlineLevel="1" x14ac:dyDescent="0.25">
      <c r="C53" s="78"/>
      <c r="D53" s="78"/>
    </row>
    <row r="54" spans="1:9" ht="15" hidden="1" outlineLevel="1" x14ac:dyDescent="0.25">
      <c r="B54" s="79" t="s">
        <v>73</v>
      </c>
      <c r="C54" s="80"/>
      <c r="D54" s="80"/>
      <c r="E54" s="1"/>
      <c r="F54" s="1"/>
      <c r="G54" s="81"/>
      <c r="H54" s="81"/>
      <c r="I54" s="81"/>
    </row>
    <row r="55" spans="1:9" ht="15" hidden="1" outlineLevel="1" x14ac:dyDescent="0.25">
      <c r="B55" s="79"/>
      <c r="C55" s="80"/>
      <c r="D55" s="80"/>
      <c r="E55" s="1"/>
      <c r="F55" s="1"/>
      <c r="G55" s="81"/>
      <c r="H55" s="81"/>
      <c r="I55" s="81"/>
    </row>
    <row r="56" spans="1:9" hidden="1" outlineLevel="1" x14ac:dyDescent="0.25">
      <c r="A56" s="131" t="s">
        <v>1</v>
      </c>
      <c r="B56" s="131"/>
      <c r="C56" s="131"/>
      <c r="D56" s="131"/>
      <c r="E56" s="131"/>
      <c r="F56" s="131"/>
    </row>
    <row r="57" spans="1:9" ht="35.25" hidden="1" customHeight="1" outlineLevel="1" x14ac:dyDescent="0.25">
      <c r="A57" s="6"/>
      <c r="B57" s="132" t="s">
        <v>2</v>
      </c>
      <c r="C57" s="133"/>
      <c r="D57" s="133"/>
      <c r="E57" s="133"/>
      <c r="F57" s="134"/>
    </row>
    <row r="58" spans="1:9" ht="35.25" hidden="1" customHeight="1" outlineLevel="1" x14ac:dyDescent="0.25">
      <c r="A58" s="7"/>
      <c r="B58" s="8" t="s">
        <v>74</v>
      </c>
      <c r="C58" s="135" t="s">
        <v>4</v>
      </c>
      <c r="D58" s="136"/>
      <c r="E58" s="135" t="s">
        <v>75</v>
      </c>
      <c r="F58" s="136"/>
    </row>
    <row r="59" spans="1:9" ht="28.5" hidden="1" customHeight="1" outlineLevel="1" x14ac:dyDescent="0.25">
      <c r="A59" s="139" t="s">
        <v>6</v>
      </c>
      <c r="B59" s="141" t="s">
        <v>7</v>
      </c>
      <c r="C59" s="9" t="s">
        <v>8</v>
      </c>
      <c r="D59" s="10" t="s">
        <v>76</v>
      </c>
      <c r="E59" s="11" t="s">
        <v>8</v>
      </c>
      <c r="F59" s="10" t="s">
        <v>76</v>
      </c>
      <c r="G59" s="12"/>
      <c r="H59" s="12"/>
    </row>
    <row r="60" spans="1:9" ht="18.75" hidden="1" customHeight="1" outlineLevel="1" x14ac:dyDescent="0.25">
      <c r="A60" s="139"/>
      <c r="B60" s="141"/>
      <c r="C60" s="82"/>
      <c r="D60" s="82">
        <v>0.1</v>
      </c>
      <c r="E60" s="82"/>
      <c r="F60" s="82">
        <v>0.1</v>
      </c>
      <c r="G60" s="12"/>
      <c r="H60" s="12"/>
    </row>
    <row r="61" spans="1:9" ht="16.5" hidden="1" customHeight="1" outlineLevel="1" x14ac:dyDescent="0.25">
      <c r="A61" s="140"/>
      <c r="B61" s="142"/>
      <c r="C61" s="13" t="s">
        <v>10</v>
      </c>
      <c r="D61" s="14" t="s">
        <v>10</v>
      </c>
      <c r="E61" s="15" t="s">
        <v>10</v>
      </c>
      <c r="F61" s="14" t="s">
        <v>10</v>
      </c>
      <c r="G61" s="12"/>
      <c r="H61" s="12"/>
    </row>
    <row r="62" spans="1:9" ht="14.25" hidden="1" customHeight="1" outlineLevel="1" x14ac:dyDescent="0.25">
      <c r="A62" s="16" t="s">
        <v>11</v>
      </c>
      <c r="B62" s="17" t="s">
        <v>12</v>
      </c>
      <c r="C62" s="18">
        <v>3154.4795003869999</v>
      </c>
      <c r="D62" s="19">
        <v>3810.7777346080002</v>
      </c>
      <c r="E62" s="20">
        <v>3781.27</v>
      </c>
      <c r="F62" s="19">
        <v>4756.51</v>
      </c>
    </row>
    <row r="63" spans="1:9" ht="14.25" hidden="1" customHeight="1" outlineLevel="1" x14ac:dyDescent="0.25">
      <c r="A63" s="16" t="s">
        <v>13</v>
      </c>
      <c r="B63" s="21" t="s">
        <v>14</v>
      </c>
      <c r="C63" s="18" t="s">
        <v>15</v>
      </c>
      <c r="D63" s="22" t="s">
        <v>15</v>
      </c>
      <c r="E63" s="20">
        <v>1136.6184532248001</v>
      </c>
      <c r="F63" s="19">
        <v>1022.96</v>
      </c>
    </row>
    <row r="64" spans="1:9" ht="14.25" hidden="1" customHeight="1" outlineLevel="1" x14ac:dyDescent="0.25">
      <c r="A64" s="16" t="s">
        <v>16</v>
      </c>
      <c r="B64" s="17" t="s">
        <v>17</v>
      </c>
      <c r="C64" s="18" t="s">
        <v>77</v>
      </c>
      <c r="D64" s="19" t="s">
        <v>77</v>
      </c>
      <c r="E64" s="20" t="s">
        <v>77</v>
      </c>
      <c r="F64" s="22" t="s">
        <v>77</v>
      </c>
    </row>
    <row r="65" spans="1:9" ht="14.25" hidden="1" customHeight="1" outlineLevel="1" x14ac:dyDescent="0.25">
      <c r="A65" s="16" t="s">
        <v>19</v>
      </c>
      <c r="B65" s="17" t="s">
        <v>20</v>
      </c>
      <c r="C65" s="18">
        <v>17.399999999999999</v>
      </c>
      <c r="D65" s="22">
        <v>17.399999999999999</v>
      </c>
      <c r="E65" s="20">
        <v>17.399999999999999</v>
      </c>
      <c r="F65" s="22">
        <v>17.399999999999999</v>
      </c>
    </row>
    <row r="66" spans="1:9" ht="14.25" hidden="1" customHeight="1" outlineLevel="1" x14ac:dyDescent="0.25">
      <c r="A66" s="16" t="s">
        <v>21</v>
      </c>
      <c r="B66" s="17" t="s">
        <v>22</v>
      </c>
      <c r="C66" s="18">
        <v>75.86</v>
      </c>
      <c r="D66" s="22">
        <v>75.86</v>
      </c>
      <c r="E66" s="20">
        <v>75.86</v>
      </c>
      <c r="F66" s="22">
        <v>75.86</v>
      </c>
    </row>
    <row r="67" spans="1:9" ht="14.25" hidden="1" customHeight="1" outlineLevel="1" x14ac:dyDescent="0.25">
      <c r="A67" s="16" t="s">
        <v>23</v>
      </c>
      <c r="B67" s="17" t="s">
        <v>78</v>
      </c>
      <c r="C67" s="18">
        <v>7.2405999999999997</v>
      </c>
      <c r="D67" s="22">
        <v>7.2405999999999997</v>
      </c>
      <c r="E67" s="20">
        <v>6.15</v>
      </c>
      <c r="F67" s="22">
        <v>5.25</v>
      </c>
    </row>
    <row r="68" spans="1:9" ht="14.25" hidden="1" customHeight="1" outlineLevel="1" x14ac:dyDescent="0.25">
      <c r="A68" s="16"/>
      <c r="B68" s="17" t="s">
        <v>25</v>
      </c>
      <c r="C68" s="18">
        <v>86.42</v>
      </c>
      <c r="D68" s="22">
        <v>86.42</v>
      </c>
      <c r="E68" s="20">
        <v>86.42</v>
      </c>
      <c r="F68" s="22">
        <v>86.42</v>
      </c>
    </row>
    <row r="69" spans="1:9" ht="14.25" hidden="1" customHeight="1" outlineLevel="1" x14ac:dyDescent="0.25">
      <c r="A69" s="25" t="s">
        <v>26</v>
      </c>
      <c r="B69" s="26" t="s">
        <v>27</v>
      </c>
      <c r="C69" s="83">
        <v>3341.4001003870003</v>
      </c>
      <c r="D69" s="84">
        <v>3997.6983346080006</v>
      </c>
      <c r="E69" s="83">
        <v>5103.7184532247993</v>
      </c>
      <c r="F69" s="28">
        <v>5964.4</v>
      </c>
    </row>
    <row r="70" spans="1:9" ht="14.25" hidden="1" customHeight="1" outlineLevel="1" x14ac:dyDescent="0.25">
      <c r="A70" s="16" t="s">
        <v>28</v>
      </c>
      <c r="B70" s="17" t="s">
        <v>29</v>
      </c>
      <c r="C70" s="18">
        <v>285</v>
      </c>
      <c r="D70" s="22">
        <v>285</v>
      </c>
      <c r="E70" s="20" t="s">
        <v>79</v>
      </c>
      <c r="F70" s="22" t="s">
        <v>79</v>
      </c>
    </row>
    <row r="71" spans="1:9" ht="14.25" hidden="1" customHeight="1" outlineLevel="1" x14ac:dyDescent="0.25">
      <c r="A71" s="16" t="s">
        <v>31</v>
      </c>
      <c r="B71" s="17" t="s">
        <v>32</v>
      </c>
      <c r="C71" s="30" t="s">
        <v>35</v>
      </c>
      <c r="D71" s="19" t="s">
        <v>35</v>
      </c>
      <c r="E71" s="31" t="s">
        <v>35</v>
      </c>
      <c r="F71" s="19" t="s">
        <v>35</v>
      </c>
    </row>
    <row r="72" spans="1:9" ht="14.25" hidden="1" customHeight="1" outlineLevel="1" x14ac:dyDescent="0.25">
      <c r="A72" s="16" t="s">
        <v>33</v>
      </c>
      <c r="B72" s="85" t="s">
        <v>34</v>
      </c>
      <c r="C72" s="30">
        <v>475</v>
      </c>
      <c r="D72" s="22">
        <v>204</v>
      </c>
      <c r="E72" s="20">
        <v>1168.1099999999999</v>
      </c>
      <c r="F72" s="22">
        <v>301.48</v>
      </c>
    </row>
    <row r="73" spans="1:9" ht="14.25" hidden="1" customHeight="1" outlineLevel="1" x14ac:dyDescent="0.25">
      <c r="A73" s="25" t="s">
        <v>36</v>
      </c>
      <c r="B73" s="26" t="s">
        <v>37</v>
      </c>
      <c r="C73" s="86">
        <v>4101.4001003869998</v>
      </c>
      <c r="D73" s="28">
        <v>4486.6983346080006</v>
      </c>
      <c r="E73" s="86">
        <v>6271.828453224799</v>
      </c>
      <c r="F73" s="86">
        <v>6265.8799999999992</v>
      </c>
    </row>
    <row r="74" spans="1:9" ht="14.25" hidden="1" customHeight="1" outlineLevel="1" x14ac:dyDescent="0.25">
      <c r="A74" s="16" t="s">
        <v>38</v>
      </c>
      <c r="B74" s="17" t="s">
        <v>39</v>
      </c>
      <c r="C74" s="18">
        <v>508.8</v>
      </c>
      <c r="D74" s="22">
        <v>508.8</v>
      </c>
      <c r="E74" s="20" t="s">
        <v>79</v>
      </c>
      <c r="F74" s="22" t="s">
        <v>79</v>
      </c>
    </row>
    <row r="75" spans="1:9" ht="14.25" hidden="1" customHeight="1" outlineLevel="1" x14ac:dyDescent="0.25">
      <c r="A75" s="16" t="s">
        <v>40</v>
      </c>
      <c r="B75" s="17" t="s">
        <v>41</v>
      </c>
      <c r="C75" s="87" t="s">
        <v>80</v>
      </c>
      <c r="D75" s="88" t="s">
        <v>42</v>
      </c>
      <c r="E75" s="89" t="s">
        <v>80</v>
      </c>
      <c r="F75" s="22" t="s">
        <v>42</v>
      </c>
    </row>
    <row r="76" spans="1:9" ht="14.25" hidden="1" customHeight="1" outlineLevel="1" x14ac:dyDescent="0.25">
      <c r="A76" s="16" t="s">
        <v>43</v>
      </c>
      <c r="B76" s="17" t="s">
        <v>44</v>
      </c>
      <c r="C76" s="30" t="s">
        <v>81</v>
      </c>
      <c r="D76" s="19" t="s">
        <v>81</v>
      </c>
      <c r="E76" s="30" t="s">
        <v>81</v>
      </c>
      <c r="F76" s="19" t="s">
        <v>81</v>
      </c>
    </row>
    <row r="77" spans="1:9" ht="21" hidden="1" customHeight="1" outlineLevel="1" x14ac:dyDescent="0.25">
      <c r="A77" s="32" t="s">
        <v>46</v>
      </c>
      <c r="B77" s="33" t="s">
        <v>47</v>
      </c>
      <c r="C77" s="34"/>
      <c r="D77" s="35"/>
      <c r="E77" s="34"/>
      <c r="F77" s="34"/>
    </row>
    <row r="78" spans="1:9" hidden="1" outlineLevel="1" x14ac:dyDescent="0.25">
      <c r="A78" s="37"/>
      <c r="B78" s="38"/>
      <c r="C78" s="39"/>
      <c r="D78" s="39"/>
      <c r="E78" s="39"/>
      <c r="F78" s="39"/>
    </row>
    <row r="79" spans="1:9" hidden="1" outlineLevel="1" x14ac:dyDescent="0.25">
      <c r="A79" s="45"/>
      <c r="B79" s="147"/>
      <c r="C79" s="147"/>
      <c r="D79" s="147"/>
      <c r="E79" s="147"/>
      <c r="F79" s="147"/>
    </row>
    <row r="80" spans="1:9" hidden="1" outlineLevel="1" x14ac:dyDescent="0.25">
      <c r="A80" s="45"/>
      <c r="B80" s="148" t="s">
        <v>82</v>
      </c>
      <c r="C80" s="148"/>
      <c r="D80" s="148"/>
      <c r="E80" s="148"/>
      <c r="F80" s="148"/>
      <c r="G80" s="90"/>
      <c r="H80" s="90"/>
      <c r="I80" s="90"/>
    </row>
    <row r="81" spans="1:9" ht="12.75" hidden="1" customHeight="1" outlineLevel="1" x14ac:dyDescent="0.25">
      <c r="A81" s="45" t="s">
        <v>77</v>
      </c>
      <c r="B81" s="46" t="s">
        <v>51</v>
      </c>
      <c r="C81" s="91"/>
      <c r="D81" s="91"/>
      <c r="E81" s="91"/>
      <c r="F81" s="91"/>
      <c r="G81" s="90"/>
      <c r="H81" s="90"/>
      <c r="I81" s="90"/>
    </row>
    <row r="82" spans="1:9" ht="12.75" hidden="1" customHeight="1" outlineLevel="1" x14ac:dyDescent="0.25">
      <c r="A82" s="45" t="s">
        <v>30</v>
      </c>
      <c r="B82" s="143" t="s">
        <v>83</v>
      </c>
      <c r="C82" s="143"/>
      <c r="D82" s="143"/>
      <c r="E82" s="143"/>
      <c r="F82" s="143"/>
      <c r="G82" s="90"/>
      <c r="H82" s="90"/>
      <c r="I82" s="90"/>
    </row>
    <row r="83" spans="1:9" hidden="1" outlineLevel="1" x14ac:dyDescent="0.25">
      <c r="A83" s="45" t="s">
        <v>35</v>
      </c>
      <c r="B83" s="143" t="s">
        <v>84</v>
      </c>
      <c r="C83" s="143"/>
      <c r="D83" s="143"/>
      <c r="E83" s="143"/>
      <c r="F83" s="143"/>
      <c r="G83" s="90"/>
      <c r="H83" s="90"/>
      <c r="I83" s="90"/>
    </row>
    <row r="84" spans="1:9" ht="12.75" hidden="1" customHeight="1" outlineLevel="1" x14ac:dyDescent="0.25">
      <c r="A84" s="45" t="s">
        <v>45</v>
      </c>
      <c r="B84" s="143" t="s">
        <v>49</v>
      </c>
      <c r="C84" s="143"/>
      <c r="D84" s="143"/>
      <c r="E84" s="143"/>
      <c r="F84" s="143"/>
      <c r="G84" s="143"/>
      <c r="H84" s="143"/>
      <c r="I84" s="143"/>
    </row>
    <row r="85" spans="1:9" ht="12.75" hidden="1" customHeight="1" outlineLevel="1" x14ac:dyDescent="0.25">
      <c r="A85" s="40" t="s">
        <v>80</v>
      </c>
      <c r="B85" s="143" t="s">
        <v>85</v>
      </c>
      <c r="C85" s="143"/>
      <c r="D85" s="143"/>
      <c r="E85" s="143"/>
      <c r="F85" s="143"/>
      <c r="G85" s="90"/>
      <c r="H85" s="90"/>
      <c r="I85" s="90"/>
    </row>
    <row r="86" spans="1:9" hidden="1" outlineLevel="1" x14ac:dyDescent="0.25">
      <c r="A86" s="45" t="s">
        <v>81</v>
      </c>
      <c r="B86" s="143" t="s">
        <v>86</v>
      </c>
      <c r="C86" s="143"/>
      <c r="D86" s="143"/>
      <c r="E86" s="143"/>
      <c r="F86" s="143"/>
      <c r="G86" s="143"/>
      <c r="H86" s="143"/>
      <c r="I86" s="90"/>
    </row>
    <row r="87" spans="1:9" s="92" customFormat="1" ht="15" hidden="1" customHeight="1" outlineLevel="1" x14ac:dyDescent="0.25">
      <c r="A87" s="45" t="s">
        <v>79</v>
      </c>
      <c r="B87" s="143" t="s">
        <v>48</v>
      </c>
      <c r="C87" s="143"/>
      <c r="D87" s="143"/>
      <c r="E87" s="143"/>
      <c r="F87" s="143"/>
      <c r="G87" s="143"/>
      <c r="H87" s="143"/>
    </row>
    <row r="88" spans="1:9" hidden="1" outlineLevel="1" x14ac:dyDescent="0.25">
      <c r="B88" s="77" t="s">
        <v>72</v>
      </c>
      <c r="C88" s="75"/>
      <c r="D88" s="75"/>
      <c r="E88" s="75"/>
      <c r="F88" s="75"/>
      <c r="G88" s="90"/>
      <c r="H88" s="90"/>
      <c r="I88" s="90"/>
    </row>
    <row r="89" spans="1:9" collapsed="1" x14ac:dyDescent="0.25"/>
    <row r="90" spans="1:9" ht="83.25" customHeight="1" x14ac:dyDescent="0.25">
      <c r="A90" s="146" t="s">
        <v>87</v>
      </c>
      <c r="B90" s="146"/>
      <c r="C90" s="146"/>
      <c r="D90" s="146"/>
      <c r="E90" s="146"/>
    </row>
  </sheetData>
  <sheetProtection algorithmName="SHA-512" hashValue="ycIiv2tRPYVQTBjx2noDuAyURIakpHmOX9+7A+GNLe+ObMvee6PiKzphgR84WendiX0REeakLaTNLYskNmZ1EA==" saltValue="vW2Iej6wtf6EEvU2DgeQ1w==" spinCount="100000" sheet="1" objects="1" scenarios="1"/>
  <mergeCells count="28">
    <mergeCell ref="B86:H86"/>
    <mergeCell ref="B87:H87"/>
    <mergeCell ref="A90:E90"/>
    <mergeCell ref="B79:F79"/>
    <mergeCell ref="B80:F80"/>
    <mergeCell ref="B82:F82"/>
    <mergeCell ref="B83:F83"/>
    <mergeCell ref="B84:I84"/>
    <mergeCell ref="B85:F85"/>
    <mergeCell ref="A56:F56"/>
    <mergeCell ref="B57:F57"/>
    <mergeCell ref="C58:D58"/>
    <mergeCell ref="E58:F58"/>
    <mergeCell ref="A59:A61"/>
    <mergeCell ref="B59:B61"/>
    <mergeCell ref="A34:A35"/>
    <mergeCell ref="B34:B35"/>
    <mergeCell ref="A3:F3"/>
    <mergeCell ref="B4:F4"/>
    <mergeCell ref="C5:D5"/>
    <mergeCell ref="E5:F5"/>
    <mergeCell ref="A6:A7"/>
    <mergeCell ref="B6:B7"/>
    <mergeCell ref="B25:F25"/>
    <mergeCell ref="B26:F26"/>
    <mergeCell ref="B27:F27"/>
    <mergeCell ref="A32:D32"/>
    <mergeCell ref="A33:D33"/>
  </mergeCells>
  <hyperlinks>
    <hyperlink ref="B52" location="Nota" display="Ver Nota Informativa"/>
    <hyperlink ref="B88" location="Nota" display="Ver Nota Informativ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activeCell="C14" sqref="C14"/>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133</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3739.23</v>
      </c>
      <c r="D8" s="22">
        <v>3478.54230302</v>
      </c>
      <c r="E8" s="20">
        <v>3739.23</v>
      </c>
      <c r="F8" s="19">
        <v>4064.96</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3929.462934130891</v>
      </c>
      <c r="D15" s="27">
        <v>3668.7752371508909</v>
      </c>
      <c r="E15" s="27">
        <v>5143.0254796956797</v>
      </c>
      <c r="F15" s="28">
        <v>5444.4879571875617</v>
      </c>
    </row>
    <row r="16" spans="1:6" ht="18" customHeight="1" x14ac:dyDescent="0.25">
      <c r="A16" s="16" t="s">
        <v>28</v>
      </c>
      <c r="B16" s="17" t="s">
        <v>29</v>
      </c>
      <c r="C16" s="93" t="s">
        <v>110</v>
      </c>
      <c r="D16" s="22" t="s">
        <v>110</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3929.462934130891</v>
      </c>
      <c r="D19" s="28">
        <v>3668.7752371508909</v>
      </c>
      <c r="E19" s="29">
        <v>5143.0254796956797</v>
      </c>
      <c r="F19" s="28">
        <v>5444.4879571875617</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5691.8728573481421</v>
      </c>
      <c r="D23" s="35">
        <v>5149.9851603681418</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
        <v>133</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3422.1432960000002</v>
      </c>
      <c r="D65" s="19">
        <v>3779.5073603000001</v>
      </c>
      <c r="E65" s="20">
        <v>3739.23</v>
      </c>
      <c r="F65" s="19">
        <v>4546.68</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3610.2461621308912</v>
      </c>
      <c r="D72" s="84">
        <v>3967.6102264308911</v>
      </c>
      <c r="E72" s="83">
        <v>5139.8097886390096</v>
      </c>
      <c r="F72" s="28">
        <v>5825.0022661308913</v>
      </c>
    </row>
    <row r="73" spans="1:6" ht="14.25" hidden="1" customHeight="1" outlineLevel="1" x14ac:dyDescent="0.25">
      <c r="A73" s="16" t="s">
        <v>28</v>
      </c>
      <c r="B73" s="17" t="s">
        <v>29</v>
      </c>
      <c r="C73" s="18" t="s">
        <v>110</v>
      </c>
      <c r="D73" s="22" t="s">
        <v>110</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4077.2461621308912</v>
      </c>
      <c r="D76" s="28">
        <v>4163.6102264308911</v>
      </c>
      <c r="E76" s="86">
        <v>6307.9197886390093</v>
      </c>
      <c r="F76" s="86">
        <v>6126.4822661308917</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DItk20itF5UGDnGzAl8B5xGcL6A2VopvLKyfaU0+TmIyVA/fiAgWArlKhZw9kpJZuLlEAmRBgZLQjWUUeTb1LQ==" saltValue="9X9wks+h0dGdkmX2Thgw8A==" spinCount="100000" sheet="1" objects="1" scenarios="1"/>
  <mergeCells count="30">
    <mergeCell ref="B87:I87"/>
    <mergeCell ref="B88:F88"/>
    <mergeCell ref="B89:H89"/>
    <mergeCell ref="B90:H90"/>
    <mergeCell ref="A93:E93"/>
    <mergeCell ref="B86:F86"/>
    <mergeCell ref="A36:D36"/>
    <mergeCell ref="A37:A38"/>
    <mergeCell ref="B37:B38"/>
    <mergeCell ref="A59:F59"/>
    <mergeCell ref="B60:F60"/>
    <mergeCell ref="C61:D61"/>
    <mergeCell ref="E61:F61"/>
    <mergeCell ref="A62:A64"/>
    <mergeCell ref="B62:B64"/>
    <mergeCell ref="B82:F82"/>
    <mergeCell ref="B83:F83"/>
    <mergeCell ref="B85:F85"/>
    <mergeCell ref="A35:D35"/>
    <mergeCell ref="A3:F3"/>
    <mergeCell ref="B4:F4"/>
    <mergeCell ref="C5:D5"/>
    <mergeCell ref="E5:F5"/>
    <mergeCell ref="A6:A7"/>
    <mergeCell ref="B6:B7"/>
    <mergeCell ref="B26:F26"/>
    <mergeCell ref="B28:F28"/>
    <mergeCell ref="B29:F29"/>
    <mergeCell ref="B31:F31"/>
    <mergeCell ref="B32:F32"/>
  </mergeCells>
  <hyperlinks>
    <hyperlink ref="B55" location="Nota" display="Ver Nota Informativa"/>
    <hyperlink ref="B91" location="Nota" display="Ver Nota Informativ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134</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3739.23</v>
      </c>
      <c r="D8" s="22">
        <v>3478.54230302</v>
      </c>
      <c r="E8" s="20">
        <v>3739.23</v>
      </c>
      <c r="F8" s="19">
        <v>4064.96</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3929.462934130891</v>
      </c>
      <c r="D15" s="27">
        <v>3668.7752371508909</v>
      </c>
      <c r="E15" s="27">
        <v>5143.0254796956797</v>
      </c>
      <c r="F15" s="28">
        <v>5444.4879571875617</v>
      </c>
    </row>
    <row r="16" spans="1:6" ht="18" customHeight="1" x14ac:dyDescent="0.25">
      <c r="A16" s="16" t="s">
        <v>28</v>
      </c>
      <c r="B16" s="17" t="s">
        <v>29</v>
      </c>
      <c r="C16" s="93" t="s">
        <v>110</v>
      </c>
      <c r="D16" s="22" t="s">
        <v>110</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3929.462934130891</v>
      </c>
      <c r="D19" s="28">
        <v>3668.7752371508909</v>
      </c>
      <c r="E19" s="29">
        <v>5143.0254796956797</v>
      </c>
      <c r="F19" s="28">
        <v>5444.4879571875617</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5691.8728573481421</v>
      </c>
      <c r="D23" s="35">
        <v>5149.9851603681418</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
        <v>134</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3422.1432960000002</v>
      </c>
      <c r="D65" s="19">
        <v>3779.5073603000001</v>
      </c>
      <c r="E65" s="20">
        <v>3739.23</v>
      </c>
      <c r="F65" s="19">
        <v>4546.68</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3610.2461621308912</v>
      </c>
      <c r="D72" s="84">
        <v>3967.6102264308911</v>
      </c>
      <c r="E72" s="83">
        <v>5139.8097886390096</v>
      </c>
      <c r="F72" s="28">
        <v>5825.0022661308913</v>
      </c>
    </row>
    <row r="73" spans="1:6" ht="14.25" hidden="1" customHeight="1" outlineLevel="1" x14ac:dyDescent="0.25">
      <c r="A73" s="16" t="s">
        <v>28</v>
      </c>
      <c r="B73" s="17" t="s">
        <v>29</v>
      </c>
      <c r="C73" s="18" t="s">
        <v>110</v>
      </c>
      <c r="D73" s="22" t="s">
        <v>110</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4077.2461621308912</v>
      </c>
      <c r="D76" s="28">
        <v>4163.6102264308911</v>
      </c>
      <c r="E76" s="86">
        <v>6307.9197886390093</v>
      </c>
      <c r="F76" s="86">
        <v>6126.4822661308917</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WYboqhw1MXLZWYbrofzfTer9VH/KWfqhE+33gRESmqk9sK71p6f7mv775H/w0gBeiGFkSVxY9wbtXHrHsET8uA==" saltValue="/idm4rEpZA41tPAMLZFjwA==" spinCount="100000" sheet="1" objects="1" scenarios="1"/>
  <mergeCells count="30">
    <mergeCell ref="B87:I87"/>
    <mergeCell ref="B88:F88"/>
    <mergeCell ref="B89:H89"/>
    <mergeCell ref="B90:H90"/>
    <mergeCell ref="A93:E93"/>
    <mergeCell ref="B86:F86"/>
    <mergeCell ref="A36:D36"/>
    <mergeCell ref="A37:A38"/>
    <mergeCell ref="B37:B38"/>
    <mergeCell ref="A59:F59"/>
    <mergeCell ref="B60:F60"/>
    <mergeCell ref="C61:D61"/>
    <mergeCell ref="E61:F61"/>
    <mergeCell ref="A62:A64"/>
    <mergeCell ref="B62:B64"/>
    <mergeCell ref="B82:F82"/>
    <mergeCell ref="B83:F83"/>
    <mergeCell ref="B85:F85"/>
    <mergeCell ref="A35:D35"/>
    <mergeCell ref="A3:F3"/>
    <mergeCell ref="B4:F4"/>
    <mergeCell ref="C5:D5"/>
    <mergeCell ref="E5:F5"/>
    <mergeCell ref="A6:A7"/>
    <mergeCell ref="B6:B7"/>
    <mergeCell ref="B26:F26"/>
    <mergeCell ref="B28:F28"/>
    <mergeCell ref="B29:F29"/>
    <mergeCell ref="B31:F31"/>
    <mergeCell ref="B32:F32"/>
  </mergeCells>
  <hyperlinks>
    <hyperlink ref="B55" location="Nota" display="Ver Nota Informativa"/>
    <hyperlink ref="B91" location="Nota" display="Ver Nota Informativ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135</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3851.41</v>
      </c>
      <c r="D8" s="22">
        <v>3539.1878730199996</v>
      </c>
      <c r="E8" s="20">
        <v>3851.41</v>
      </c>
      <c r="F8" s="19">
        <v>4133.78</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4041.6429341308908</v>
      </c>
      <c r="D15" s="27">
        <v>3729.4208071508906</v>
      </c>
      <c r="E15" s="27">
        <v>5255.20547969568</v>
      </c>
      <c r="F15" s="28">
        <v>5513.3079571875614</v>
      </c>
    </row>
    <row r="16" spans="1:6" ht="18" customHeight="1" x14ac:dyDescent="0.25">
      <c r="A16" s="16" t="s">
        <v>28</v>
      </c>
      <c r="B16" s="17" t="s">
        <v>29</v>
      </c>
      <c r="C16" s="93" t="s">
        <v>110</v>
      </c>
      <c r="D16" s="22" t="s">
        <v>110</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4041.6429341308908</v>
      </c>
      <c r="D19" s="28">
        <v>3729.4208071508906</v>
      </c>
      <c r="E19" s="29">
        <v>5255.20547969568</v>
      </c>
      <c r="F19" s="28">
        <v>5513.3079571875614</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5804.0528573481415</v>
      </c>
      <c r="D23" s="35">
        <v>5210.6307303681415</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
        <v>135</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3524.8104319999998</v>
      </c>
      <c r="D65" s="19">
        <v>3892.9214103000004</v>
      </c>
      <c r="E65" s="20">
        <v>3851.41</v>
      </c>
      <c r="F65" s="19">
        <v>4670.79</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3712.9132981308908</v>
      </c>
      <c r="D72" s="84">
        <v>4081.0242764308914</v>
      </c>
      <c r="E72" s="83">
        <v>5251.9897886390099</v>
      </c>
      <c r="F72" s="28">
        <v>5949.1122661308909</v>
      </c>
    </row>
    <row r="73" spans="1:6" ht="14.25" hidden="1" customHeight="1" outlineLevel="1" x14ac:dyDescent="0.25">
      <c r="A73" s="16" t="s">
        <v>28</v>
      </c>
      <c r="B73" s="17" t="s">
        <v>29</v>
      </c>
      <c r="C73" s="18" t="s">
        <v>110</v>
      </c>
      <c r="D73" s="22" t="s">
        <v>110</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4179.9132981308903</v>
      </c>
      <c r="D76" s="28">
        <v>4277.0242764308914</v>
      </c>
      <c r="E76" s="86">
        <v>6420.0997886390096</v>
      </c>
      <c r="F76" s="86">
        <v>6250.5922661308905</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jmOfQJMHlErcxU9djWKMMGPkPj/Eu7jKhaXwO+OmkMuUZVPIUYzJ79+RtMAYQyFfwoi3/uHCI7srIEtG1Het8g==" saltValue="nl5t4aNl9hpKYp1K7Vw40g==" spinCount="100000" sheet="1" objects="1" scenarios="1"/>
  <mergeCells count="30">
    <mergeCell ref="B87:I87"/>
    <mergeCell ref="B88:F88"/>
    <mergeCell ref="B89:H89"/>
    <mergeCell ref="B90:H90"/>
    <mergeCell ref="A93:E93"/>
    <mergeCell ref="B86:F86"/>
    <mergeCell ref="A36:D36"/>
    <mergeCell ref="A37:A38"/>
    <mergeCell ref="B37:B38"/>
    <mergeCell ref="A59:F59"/>
    <mergeCell ref="B60:F60"/>
    <mergeCell ref="C61:D61"/>
    <mergeCell ref="E61:F61"/>
    <mergeCell ref="A62:A64"/>
    <mergeCell ref="B62:B64"/>
    <mergeCell ref="B82:F82"/>
    <mergeCell ref="B83:F83"/>
    <mergeCell ref="B85:F85"/>
    <mergeCell ref="A35:D35"/>
    <mergeCell ref="A3:F3"/>
    <mergeCell ref="B4:F4"/>
    <mergeCell ref="C5:D5"/>
    <mergeCell ref="E5:F5"/>
    <mergeCell ref="A6:A7"/>
    <mergeCell ref="B6:B7"/>
    <mergeCell ref="B26:F26"/>
    <mergeCell ref="B28:F28"/>
    <mergeCell ref="B29:F29"/>
    <mergeCell ref="B31:F31"/>
    <mergeCell ref="B32:F32"/>
  </mergeCells>
  <hyperlinks>
    <hyperlink ref="B55" location="Nota" display="Ver Nota Informativa"/>
    <hyperlink ref="B91" location="Nota" display="Ver Nota Informativ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activeCell="D11" sqref="D11"/>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256" width="11.42578125" style="4"/>
    <col min="257" max="257" width="8" style="4" customWidth="1"/>
    <col min="258" max="258" width="54.140625" style="4" customWidth="1"/>
    <col min="259" max="259" width="21.140625" style="4" customWidth="1"/>
    <col min="260" max="313" width="19" style="4" customWidth="1"/>
    <col min="314" max="314" width="16.5703125" style="4" customWidth="1"/>
    <col min="315" max="315" width="11.42578125" style="4" customWidth="1"/>
    <col min="316" max="512" width="11.42578125" style="4"/>
    <col min="513" max="513" width="8" style="4" customWidth="1"/>
    <col min="514" max="514" width="54.140625" style="4" customWidth="1"/>
    <col min="515" max="515" width="21.140625" style="4" customWidth="1"/>
    <col min="516" max="569" width="19" style="4" customWidth="1"/>
    <col min="570" max="570" width="16.5703125" style="4" customWidth="1"/>
    <col min="571" max="571" width="11.42578125" style="4" customWidth="1"/>
    <col min="572" max="768" width="11.42578125" style="4"/>
    <col min="769" max="769" width="8" style="4" customWidth="1"/>
    <col min="770" max="770" width="54.140625" style="4" customWidth="1"/>
    <col min="771" max="771" width="21.140625" style="4" customWidth="1"/>
    <col min="772" max="825" width="19" style="4" customWidth="1"/>
    <col min="826" max="826" width="16.5703125" style="4" customWidth="1"/>
    <col min="827" max="827" width="11.42578125" style="4" customWidth="1"/>
    <col min="828" max="1024" width="11.42578125" style="4"/>
    <col min="1025" max="1025" width="8" style="4" customWidth="1"/>
    <col min="1026" max="1026" width="54.140625" style="4" customWidth="1"/>
    <col min="1027" max="1027" width="21.140625" style="4" customWidth="1"/>
    <col min="1028" max="1081" width="19" style="4" customWidth="1"/>
    <col min="1082" max="1082" width="16.5703125" style="4" customWidth="1"/>
    <col min="1083" max="1083" width="11.42578125" style="4" customWidth="1"/>
    <col min="1084" max="1280" width="11.42578125" style="4"/>
    <col min="1281" max="1281" width="8" style="4" customWidth="1"/>
    <col min="1282" max="1282" width="54.140625" style="4" customWidth="1"/>
    <col min="1283" max="1283" width="21.140625" style="4" customWidth="1"/>
    <col min="1284" max="1337" width="19" style="4" customWidth="1"/>
    <col min="1338" max="1338" width="16.5703125" style="4" customWidth="1"/>
    <col min="1339" max="1339" width="11.42578125" style="4" customWidth="1"/>
    <col min="1340" max="1536" width="11.42578125" style="4"/>
    <col min="1537" max="1537" width="8" style="4" customWidth="1"/>
    <col min="1538" max="1538" width="54.140625" style="4" customWidth="1"/>
    <col min="1539" max="1539" width="21.140625" style="4" customWidth="1"/>
    <col min="1540" max="1593" width="19" style="4" customWidth="1"/>
    <col min="1594" max="1594" width="16.5703125" style="4" customWidth="1"/>
    <col min="1595" max="1595" width="11.42578125" style="4" customWidth="1"/>
    <col min="1596" max="1792" width="11.42578125" style="4"/>
    <col min="1793" max="1793" width="8" style="4" customWidth="1"/>
    <col min="1794" max="1794" width="54.140625" style="4" customWidth="1"/>
    <col min="1795" max="1795" width="21.140625" style="4" customWidth="1"/>
    <col min="1796" max="1849" width="19" style="4" customWidth="1"/>
    <col min="1850" max="1850" width="16.5703125" style="4" customWidth="1"/>
    <col min="1851" max="1851" width="11.42578125" style="4" customWidth="1"/>
    <col min="1852" max="2048" width="11.42578125" style="4"/>
    <col min="2049" max="2049" width="8" style="4" customWidth="1"/>
    <col min="2050" max="2050" width="54.140625" style="4" customWidth="1"/>
    <col min="2051" max="2051" width="21.140625" style="4" customWidth="1"/>
    <col min="2052" max="2105" width="19" style="4" customWidth="1"/>
    <col min="2106" max="2106" width="16.5703125" style="4" customWidth="1"/>
    <col min="2107" max="2107" width="11.42578125" style="4" customWidth="1"/>
    <col min="2108" max="2304" width="11.42578125" style="4"/>
    <col min="2305" max="2305" width="8" style="4" customWidth="1"/>
    <col min="2306" max="2306" width="54.140625" style="4" customWidth="1"/>
    <col min="2307" max="2307" width="21.140625" style="4" customWidth="1"/>
    <col min="2308" max="2361" width="19" style="4" customWidth="1"/>
    <col min="2362" max="2362" width="16.5703125" style="4" customWidth="1"/>
    <col min="2363" max="2363" width="11.42578125" style="4" customWidth="1"/>
    <col min="2364" max="2560" width="11.42578125" style="4"/>
    <col min="2561" max="2561" width="8" style="4" customWidth="1"/>
    <col min="2562" max="2562" width="54.140625" style="4" customWidth="1"/>
    <col min="2563" max="2563" width="21.140625" style="4" customWidth="1"/>
    <col min="2564" max="2617" width="19" style="4" customWidth="1"/>
    <col min="2618" max="2618" width="16.5703125" style="4" customWidth="1"/>
    <col min="2619" max="2619" width="11.42578125" style="4" customWidth="1"/>
    <col min="2620" max="2816" width="11.42578125" style="4"/>
    <col min="2817" max="2817" width="8" style="4" customWidth="1"/>
    <col min="2818" max="2818" width="54.140625" style="4" customWidth="1"/>
    <col min="2819" max="2819" width="21.140625" style="4" customWidth="1"/>
    <col min="2820" max="2873" width="19" style="4" customWidth="1"/>
    <col min="2874" max="2874" width="16.5703125" style="4" customWidth="1"/>
    <col min="2875" max="2875" width="11.42578125" style="4" customWidth="1"/>
    <col min="2876" max="3072" width="11.42578125" style="4"/>
    <col min="3073" max="3073" width="8" style="4" customWidth="1"/>
    <col min="3074" max="3074" width="54.140625" style="4" customWidth="1"/>
    <col min="3075" max="3075" width="21.140625" style="4" customWidth="1"/>
    <col min="3076" max="3129" width="19" style="4" customWidth="1"/>
    <col min="3130" max="3130" width="16.5703125" style="4" customWidth="1"/>
    <col min="3131" max="3131" width="11.42578125" style="4" customWidth="1"/>
    <col min="3132" max="3328" width="11.42578125" style="4"/>
    <col min="3329" max="3329" width="8" style="4" customWidth="1"/>
    <col min="3330" max="3330" width="54.140625" style="4" customWidth="1"/>
    <col min="3331" max="3331" width="21.140625" style="4" customWidth="1"/>
    <col min="3332" max="3385" width="19" style="4" customWidth="1"/>
    <col min="3386" max="3386" width="16.5703125" style="4" customWidth="1"/>
    <col min="3387" max="3387" width="11.42578125" style="4" customWidth="1"/>
    <col min="3388" max="3584" width="11.42578125" style="4"/>
    <col min="3585" max="3585" width="8" style="4" customWidth="1"/>
    <col min="3586" max="3586" width="54.140625" style="4" customWidth="1"/>
    <col min="3587" max="3587" width="21.140625" style="4" customWidth="1"/>
    <col min="3588" max="3641" width="19" style="4" customWidth="1"/>
    <col min="3642" max="3642" width="16.5703125" style="4" customWidth="1"/>
    <col min="3643" max="3643" width="11.42578125" style="4" customWidth="1"/>
    <col min="3644" max="3840" width="11.42578125" style="4"/>
    <col min="3841" max="3841" width="8" style="4" customWidth="1"/>
    <col min="3842" max="3842" width="54.140625" style="4" customWidth="1"/>
    <col min="3843" max="3843" width="21.140625" style="4" customWidth="1"/>
    <col min="3844" max="3897" width="19" style="4" customWidth="1"/>
    <col min="3898" max="3898" width="16.5703125" style="4" customWidth="1"/>
    <col min="3899" max="3899" width="11.42578125" style="4" customWidth="1"/>
    <col min="3900" max="4096" width="11.42578125" style="4"/>
    <col min="4097" max="4097" width="8" style="4" customWidth="1"/>
    <col min="4098" max="4098" width="54.140625" style="4" customWidth="1"/>
    <col min="4099" max="4099" width="21.140625" style="4" customWidth="1"/>
    <col min="4100" max="4153" width="19" style="4" customWidth="1"/>
    <col min="4154" max="4154" width="16.5703125" style="4" customWidth="1"/>
    <col min="4155" max="4155" width="11.42578125" style="4" customWidth="1"/>
    <col min="4156" max="4352" width="11.42578125" style="4"/>
    <col min="4353" max="4353" width="8" style="4" customWidth="1"/>
    <col min="4354" max="4354" width="54.140625" style="4" customWidth="1"/>
    <col min="4355" max="4355" width="21.140625" style="4" customWidth="1"/>
    <col min="4356" max="4409" width="19" style="4" customWidth="1"/>
    <col min="4410" max="4410" width="16.5703125" style="4" customWidth="1"/>
    <col min="4411" max="4411" width="11.42578125" style="4" customWidth="1"/>
    <col min="4412" max="4608" width="11.42578125" style="4"/>
    <col min="4609" max="4609" width="8" style="4" customWidth="1"/>
    <col min="4610" max="4610" width="54.140625" style="4" customWidth="1"/>
    <col min="4611" max="4611" width="21.140625" style="4" customWidth="1"/>
    <col min="4612" max="4665" width="19" style="4" customWidth="1"/>
    <col min="4666" max="4666" width="16.5703125" style="4" customWidth="1"/>
    <col min="4667" max="4667" width="11.42578125" style="4" customWidth="1"/>
    <col min="4668" max="4864" width="11.42578125" style="4"/>
    <col min="4865" max="4865" width="8" style="4" customWidth="1"/>
    <col min="4866" max="4866" width="54.140625" style="4" customWidth="1"/>
    <col min="4867" max="4867" width="21.140625" style="4" customWidth="1"/>
    <col min="4868" max="4921" width="19" style="4" customWidth="1"/>
    <col min="4922" max="4922" width="16.5703125" style="4" customWidth="1"/>
    <col min="4923" max="4923" width="11.42578125" style="4" customWidth="1"/>
    <col min="4924" max="5120" width="11.42578125" style="4"/>
    <col min="5121" max="5121" width="8" style="4" customWidth="1"/>
    <col min="5122" max="5122" width="54.140625" style="4" customWidth="1"/>
    <col min="5123" max="5123" width="21.140625" style="4" customWidth="1"/>
    <col min="5124" max="5177" width="19" style="4" customWidth="1"/>
    <col min="5178" max="5178" width="16.5703125" style="4" customWidth="1"/>
    <col min="5179" max="5179" width="11.42578125" style="4" customWidth="1"/>
    <col min="5180" max="5376" width="11.42578125" style="4"/>
    <col min="5377" max="5377" width="8" style="4" customWidth="1"/>
    <col min="5378" max="5378" width="54.140625" style="4" customWidth="1"/>
    <col min="5379" max="5379" width="21.140625" style="4" customWidth="1"/>
    <col min="5380" max="5433" width="19" style="4" customWidth="1"/>
    <col min="5434" max="5434" width="16.5703125" style="4" customWidth="1"/>
    <col min="5435" max="5435" width="11.42578125" style="4" customWidth="1"/>
    <col min="5436" max="5632" width="11.42578125" style="4"/>
    <col min="5633" max="5633" width="8" style="4" customWidth="1"/>
    <col min="5634" max="5634" width="54.140625" style="4" customWidth="1"/>
    <col min="5635" max="5635" width="21.140625" style="4" customWidth="1"/>
    <col min="5636" max="5689" width="19" style="4" customWidth="1"/>
    <col min="5690" max="5690" width="16.5703125" style="4" customWidth="1"/>
    <col min="5691" max="5691" width="11.42578125" style="4" customWidth="1"/>
    <col min="5692" max="5888" width="11.42578125" style="4"/>
    <col min="5889" max="5889" width="8" style="4" customWidth="1"/>
    <col min="5890" max="5890" width="54.140625" style="4" customWidth="1"/>
    <col min="5891" max="5891" width="21.140625" style="4" customWidth="1"/>
    <col min="5892" max="5945" width="19" style="4" customWidth="1"/>
    <col min="5946" max="5946" width="16.5703125" style="4" customWidth="1"/>
    <col min="5947" max="5947" width="11.42578125" style="4" customWidth="1"/>
    <col min="5948" max="6144" width="11.42578125" style="4"/>
    <col min="6145" max="6145" width="8" style="4" customWidth="1"/>
    <col min="6146" max="6146" width="54.140625" style="4" customWidth="1"/>
    <col min="6147" max="6147" width="21.140625" style="4" customWidth="1"/>
    <col min="6148" max="6201" width="19" style="4" customWidth="1"/>
    <col min="6202" max="6202" width="16.5703125" style="4" customWidth="1"/>
    <col min="6203" max="6203" width="11.42578125" style="4" customWidth="1"/>
    <col min="6204" max="6400" width="11.42578125" style="4"/>
    <col min="6401" max="6401" width="8" style="4" customWidth="1"/>
    <col min="6402" max="6402" width="54.140625" style="4" customWidth="1"/>
    <col min="6403" max="6403" width="21.140625" style="4" customWidth="1"/>
    <col min="6404" max="6457" width="19" style="4" customWidth="1"/>
    <col min="6458" max="6458" width="16.5703125" style="4" customWidth="1"/>
    <col min="6459" max="6459" width="11.42578125" style="4" customWidth="1"/>
    <col min="6460" max="6656" width="11.42578125" style="4"/>
    <col min="6657" max="6657" width="8" style="4" customWidth="1"/>
    <col min="6658" max="6658" width="54.140625" style="4" customWidth="1"/>
    <col min="6659" max="6659" width="21.140625" style="4" customWidth="1"/>
    <col min="6660" max="6713" width="19" style="4" customWidth="1"/>
    <col min="6714" max="6714" width="16.5703125" style="4" customWidth="1"/>
    <col min="6715" max="6715" width="11.42578125" style="4" customWidth="1"/>
    <col min="6716" max="6912" width="11.42578125" style="4"/>
    <col min="6913" max="6913" width="8" style="4" customWidth="1"/>
    <col min="6914" max="6914" width="54.140625" style="4" customWidth="1"/>
    <col min="6915" max="6915" width="21.140625" style="4" customWidth="1"/>
    <col min="6916" max="6969" width="19" style="4" customWidth="1"/>
    <col min="6970" max="6970" width="16.5703125" style="4" customWidth="1"/>
    <col min="6971" max="6971" width="11.42578125" style="4" customWidth="1"/>
    <col min="6972" max="7168" width="11.42578125" style="4"/>
    <col min="7169" max="7169" width="8" style="4" customWidth="1"/>
    <col min="7170" max="7170" width="54.140625" style="4" customWidth="1"/>
    <col min="7171" max="7171" width="21.140625" style="4" customWidth="1"/>
    <col min="7172" max="7225" width="19" style="4" customWidth="1"/>
    <col min="7226" max="7226" width="16.5703125" style="4" customWidth="1"/>
    <col min="7227" max="7227" width="11.42578125" style="4" customWidth="1"/>
    <col min="7228" max="7424" width="11.42578125" style="4"/>
    <col min="7425" max="7425" width="8" style="4" customWidth="1"/>
    <col min="7426" max="7426" width="54.140625" style="4" customWidth="1"/>
    <col min="7427" max="7427" width="21.140625" style="4" customWidth="1"/>
    <col min="7428" max="7481" width="19" style="4" customWidth="1"/>
    <col min="7482" max="7482" width="16.5703125" style="4" customWidth="1"/>
    <col min="7483" max="7483" width="11.42578125" style="4" customWidth="1"/>
    <col min="7484" max="7680" width="11.42578125" style="4"/>
    <col min="7681" max="7681" width="8" style="4" customWidth="1"/>
    <col min="7682" max="7682" width="54.140625" style="4" customWidth="1"/>
    <col min="7683" max="7683" width="21.140625" style="4" customWidth="1"/>
    <col min="7684" max="7737" width="19" style="4" customWidth="1"/>
    <col min="7738" max="7738" width="16.5703125" style="4" customWidth="1"/>
    <col min="7739" max="7739" width="11.42578125" style="4" customWidth="1"/>
    <col min="7740" max="7936" width="11.42578125" style="4"/>
    <col min="7937" max="7937" width="8" style="4" customWidth="1"/>
    <col min="7938" max="7938" width="54.140625" style="4" customWidth="1"/>
    <col min="7939" max="7939" width="21.140625" style="4" customWidth="1"/>
    <col min="7940" max="7993" width="19" style="4" customWidth="1"/>
    <col min="7994" max="7994" width="16.5703125" style="4" customWidth="1"/>
    <col min="7995" max="7995" width="11.42578125" style="4" customWidth="1"/>
    <col min="7996" max="8192" width="11.42578125" style="4"/>
    <col min="8193" max="8193" width="8" style="4" customWidth="1"/>
    <col min="8194" max="8194" width="54.140625" style="4" customWidth="1"/>
    <col min="8195" max="8195" width="21.140625" style="4" customWidth="1"/>
    <col min="8196" max="8249" width="19" style="4" customWidth="1"/>
    <col min="8250" max="8250" width="16.5703125" style="4" customWidth="1"/>
    <col min="8251" max="8251" width="11.42578125" style="4" customWidth="1"/>
    <col min="8252" max="8448" width="11.42578125" style="4"/>
    <col min="8449" max="8449" width="8" style="4" customWidth="1"/>
    <col min="8450" max="8450" width="54.140625" style="4" customWidth="1"/>
    <col min="8451" max="8451" width="21.140625" style="4" customWidth="1"/>
    <col min="8452" max="8505" width="19" style="4" customWidth="1"/>
    <col min="8506" max="8506" width="16.5703125" style="4" customWidth="1"/>
    <col min="8507" max="8507" width="11.42578125" style="4" customWidth="1"/>
    <col min="8508" max="8704" width="11.42578125" style="4"/>
    <col min="8705" max="8705" width="8" style="4" customWidth="1"/>
    <col min="8706" max="8706" width="54.140625" style="4" customWidth="1"/>
    <col min="8707" max="8707" width="21.140625" style="4" customWidth="1"/>
    <col min="8708" max="8761" width="19" style="4" customWidth="1"/>
    <col min="8762" max="8762" width="16.5703125" style="4" customWidth="1"/>
    <col min="8763" max="8763" width="11.42578125" style="4" customWidth="1"/>
    <col min="8764" max="8960" width="11.42578125" style="4"/>
    <col min="8961" max="8961" width="8" style="4" customWidth="1"/>
    <col min="8962" max="8962" width="54.140625" style="4" customWidth="1"/>
    <col min="8963" max="8963" width="21.140625" style="4" customWidth="1"/>
    <col min="8964" max="9017" width="19" style="4" customWidth="1"/>
    <col min="9018" max="9018" width="16.5703125" style="4" customWidth="1"/>
    <col min="9019" max="9019" width="11.42578125" style="4" customWidth="1"/>
    <col min="9020" max="9216" width="11.42578125" style="4"/>
    <col min="9217" max="9217" width="8" style="4" customWidth="1"/>
    <col min="9218" max="9218" width="54.140625" style="4" customWidth="1"/>
    <col min="9219" max="9219" width="21.140625" style="4" customWidth="1"/>
    <col min="9220" max="9273" width="19" style="4" customWidth="1"/>
    <col min="9274" max="9274" width="16.5703125" style="4" customWidth="1"/>
    <col min="9275" max="9275" width="11.42578125" style="4" customWidth="1"/>
    <col min="9276" max="9472" width="11.42578125" style="4"/>
    <col min="9473" max="9473" width="8" style="4" customWidth="1"/>
    <col min="9474" max="9474" width="54.140625" style="4" customWidth="1"/>
    <col min="9475" max="9475" width="21.140625" style="4" customWidth="1"/>
    <col min="9476" max="9529" width="19" style="4" customWidth="1"/>
    <col min="9530" max="9530" width="16.5703125" style="4" customWidth="1"/>
    <col min="9531" max="9531" width="11.42578125" style="4" customWidth="1"/>
    <col min="9532" max="9728" width="11.42578125" style="4"/>
    <col min="9729" max="9729" width="8" style="4" customWidth="1"/>
    <col min="9730" max="9730" width="54.140625" style="4" customWidth="1"/>
    <col min="9731" max="9731" width="21.140625" style="4" customWidth="1"/>
    <col min="9732" max="9785" width="19" style="4" customWidth="1"/>
    <col min="9786" max="9786" width="16.5703125" style="4" customWidth="1"/>
    <col min="9787" max="9787" width="11.42578125" style="4" customWidth="1"/>
    <col min="9788" max="9984" width="11.42578125" style="4"/>
    <col min="9985" max="9985" width="8" style="4" customWidth="1"/>
    <col min="9986" max="9986" width="54.140625" style="4" customWidth="1"/>
    <col min="9987" max="9987" width="21.140625" style="4" customWidth="1"/>
    <col min="9988" max="10041" width="19" style="4" customWidth="1"/>
    <col min="10042" max="10042" width="16.5703125" style="4" customWidth="1"/>
    <col min="10043" max="10043" width="11.42578125" style="4" customWidth="1"/>
    <col min="10044" max="10240" width="11.42578125" style="4"/>
    <col min="10241" max="10241" width="8" style="4" customWidth="1"/>
    <col min="10242" max="10242" width="54.140625" style="4" customWidth="1"/>
    <col min="10243" max="10243" width="21.140625" style="4" customWidth="1"/>
    <col min="10244" max="10297" width="19" style="4" customWidth="1"/>
    <col min="10298" max="10298" width="16.5703125" style="4" customWidth="1"/>
    <col min="10299" max="10299" width="11.42578125" style="4" customWidth="1"/>
    <col min="10300" max="10496" width="11.42578125" style="4"/>
    <col min="10497" max="10497" width="8" style="4" customWidth="1"/>
    <col min="10498" max="10498" width="54.140625" style="4" customWidth="1"/>
    <col min="10499" max="10499" width="21.140625" style="4" customWidth="1"/>
    <col min="10500" max="10553" width="19" style="4" customWidth="1"/>
    <col min="10554" max="10554" width="16.5703125" style="4" customWidth="1"/>
    <col min="10555" max="10555" width="11.42578125" style="4" customWidth="1"/>
    <col min="10556" max="10752" width="11.42578125" style="4"/>
    <col min="10753" max="10753" width="8" style="4" customWidth="1"/>
    <col min="10754" max="10754" width="54.140625" style="4" customWidth="1"/>
    <col min="10755" max="10755" width="21.140625" style="4" customWidth="1"/>
    <col min="10756" max="10809" width="19" style="4" customWidth="1"/>
    <col min="10810" max="10810" width="16.5703125" style="4" customWidth="1"/>
    <col min="10811" max="10811" width="11.42578125" style="4" customWidth="1"/>
    <col min="10812" max="11008" width="11.42578125" style="4"/>
    <col min="11009" max="11009" width="8" style="4" customWidth="1"/>
    <col min="11010" max="11010" width="54.140625" style="4" customWidth="1"/>
    <col min="11011" max="11011" width="21.140625" style="4" customWidth="1"/>
    <col min="11012" max="11065" width="19" style="4" customWidth="1"/>
    <col min="11066" max="11066" width="16.5703125" style="4" customWidth="1"/>
    <col min="11067" max="11067" width="11.42578125" style="4" customWidth="1"/>
    <col min="11068" max="11264" width="11.42578125" style="4"/>
    <col min="11265" max="11265" width="8" style="4" customWidth="1"/>
    <col min="11266" max="11266" width="54.140625" style="4" customWidth="1"/>
    <col min="11267" max="11267" width="21.140625" style="4" customWidth="1"/>
    <col min="11268" max="11321" width="19" style="4" customWidth="1"/>
    <col min="11322" max="11322" width="16.5703125" style="4" customWidth="1"/>
    <col min="11323" max="11323" width="11.42578125" style="4" customWidth="1"/>
    <col min="11324" max="11520" width="11.42578125" style="4"/>
    <col min="11521" max="11521" width="8" style="4" customWidth="1"/>
    <col min="11522" max="11522" width="54.140625" style="4" customWidth="1"/>
    <col min="11523" max="11523" width="21.140625" style="4" customWidth="1"/>
    <col min="11524" max="11577" width="19" style="4" customWidth="1"/>
    <col min="11578" max="11578" width="16.5703125" style="4" customWidth="1"/>
    <col min="11579" max="11579" width="11.42578125" style="4" customWidth="1"/>
    <col min="11580" max="11776" width="11.42578125" style="4"/>
    <col min="11777" max="11777" width="8" style="4" customWidth="1"/>
    <col min="11778" max="11778" width="54.140625" style="4" customWidth="1"/>
    <col min="11779" max="11779" width="21.140625" style="4" customWidth="1"/>
    <col min="11780" max="11833" width="19" style="4" customWidth="1"/>
    <col min="11834" max="11834" width="16.5703125" style="4" customWidth="1"/>
    <col min="11835" max="11835" width="11.42578125" style="4" customWidth="1"/>
    <col min="11836" max="12032" width="11.42578125" style="4"/>
    <col min="12033" max="12033" width="8" style="4" customWidth="1"/>
    <col min="12034" max="12034" width="54.140625" style="4" customWidth="1"/>
    <col min="12035" max="12035" width="21.140625" style="4" customWidth="1"/>
    <col min="12036" max="12089" width="19" style="4" customWidth="1"/>
    <col min="12090" max="12090" width="16.5703125" style="4" customWidth="1"/>
    <col min="12091" max="12091" width="11.42578125" style="4" customWidth="1"/>
    <col min="12092" max="12288" width="11.42578125" style="4"/>
    <col min="12289" max="12289" width="8" style="4" customWidth="1"/>
    <col min="12290" max="12290" width="54.140625" style="4" customWidth="1"/>
    <col min="12291" max="12291" width="21.140625" style="4" customWidth="1"/>
    <col min="12292" max="12345" width="19" style="4" customWidth="1"/>
    <col min="12346" max="12346" width="16.5703125" style="4" customWidth="1"/>
    <col min="12347" max="12347" width="11.42578125" style="4" customWidth="1"/>
    <col min="12348" max="12544" width="11.42578125" style="4"/>
    <col min="12545" max="12545" width="8" style="4" customWidth="1"/>
    <col min="12546" max="12546" width="54.140625" style="4" customWidth="1"/>
    <col min="12547" max="12547" width="21.140625" style="4" customWidth="1"/>
    <col min="12548" max="12601" width="19" style="4" customWidth="1"/>
    <col min="12602" max="12602" width="16.5703125" style="4" customWidth="1"/>
    <col min="12603" max="12603" width="11.42578125" style="4" customWidth="1"/>
    <col min="12604" max="12800" width="11.42578125" style="4"/>
    <col min="12801" max="12801" width="8" style="4" customWidth="1"/>
    <col min="12802" max="12802" width="54.140625" style="4" customWidth="1"/>
    <col min="12803" max="12803" width="21.140625" style="4" customWidth="1"/>
    <col min="12804" max="12857" width="19" style="4" customWidth="1"/>
    <col min="12858" max="12858" width="16.5703125" style="4" customWidth="1"/>
    <col min="12859" max="12859" width="11.42578125" style="4" customWidth="1"/>
    <col min="12860" max="13056" width="11.42578125" style="4"/>
    <col min="13057" max="13057" width="8" style="4" customWidth="1"/>
    <col min="13058" max="13058" width="54.140625" style="4" customWidth="1"/>
    <col min="13059" max="13059" width="21.140625" style="4" customWidth="1"/>
    <col min="13060" max="13113" width="19" style="4" customWidth="1"/>
    <col min="13114" max="13114" width="16.5703125" style="4" customWidth="1"/>
    <col min="13115" max="13115" width="11.42578125" style="4" customWidth="1"/>
    <col min="13116" max="13312" width="11.42578125" style="4"/>
    <col min="13313" max="13313" width="8" style="4" customWidth="1"/>
    <col min="13314" max="13314" width="54.140625" style="4" customWidth="1"/>
    <col min="13315" max="13315" width="21.140625" style="4" customWidth="1"/>
    <col min="13316" max="13369" width="19" style="4" customWidth="1"/>
    <col min="13370" max="13370" width="16.5703125" style="4" customWidth="1"/>
    <col min="13371" max="13371" width="11.42578125" style="4" customWidth="1"/>
    <col min="13372" max="13568" width="11.42578125" style="4"/>
    <col min="13569" max="13569" width="8" style="4" customWidth="1"/>
    <col min="13570" max="13570" width="54.140625" style="4" customWidth="1"/>
    <col min="13571" max="13571" width="21.140625" style="4" customWidth="1"/>
    <col min="13572" max="13625" width="19" style="4" customWidth="1"/>
    <col min="13626" max="13626" width="16.5703125" style="4" customWidth="1"/>
    <col min="13627" max="13627" width="11.42578125" style="4" customWidth="1"/>
    <col min="13628" max="13824" width="11.42578125" style="4"/>
    <col min="13825" max="13825" width="8" style="4" customWidth="1"/>
    <col min="13826" max="13826" width="54.140625" style="4" customWidth="1"/>
    <col min="13827" max="13827" width="21.140625" style="4" customWidth="1"/>
    <col min="13828" max="13881" width="19" style="4" customWidth="1"/>
    <col min="13882" max="13882" width="16.5703125" style="4" customWidth="1"/>
    <col min="13883" max="13883" width="11.42578125" style="4" customWidth="1"/>
    <col min="13884" max="14080" width="11.42578125" style="4"/>
    <col min="14081" max="14081" width="8" style="4" customWidth="1"/>
    <col min="14082" max="14082" width="54.140625" style="4" customWidth="1"/>
    <col min="14083" max="14083" width="21.140625" style="4" customWidth="1"/>
    <col min="14084" max="14137" width="19" style="4" customWidth="1"/>
    <col min="14138" max="14138" width="16.5703125" style="4" customWidth="1"/>
    <col min="14139" max="14139" width="11.42578125" style="4" customWidth="1"/>
    <col min="14140" max="14336" width="11.42578125" style="4"/>
    <col min="14337" max="14337" width="8" style="4" customWidth="1"/>
    <col min="14338" max="14338" width="54.140625" style="4" customWidth="1"/>
    <col min="14339" max="14339" width="21.140625" style="4" customWidth="1"/>
    <col min="14340" max="14393" width="19" style="4" customWidth="1"/>
    <col min="14394" max="14394" width="16.5703125" style="4" customWidth="1"/>
    <col min="14395" max="14395" width="11.42578125" style="4" customWidth="1"/>
    <col min="14396" max="14592" width="11.42578125" style="4"/>
    <col min="14593" max="14593" width="8" style="4" customWidth="1"/>
    <col min="14594" max="14594" width="54.140625" style="4" customWidth="1"/>
    <col min="14595" max="14595" width="21.140625" style="4" customWidth="1"/>
    <col min="14596" max="14649" width="19" style="4" customWidth="1"/>
    <col min="14650" max="14650" width="16.5703125" style="4" customWidth="1"/>
    <col min="14651" max="14651" width="11.42578125" style="4" customWidth="1"/>
    <col min="14652" max="14848" width="11.42578125" style="4"/>
    <col min="14849" max="14849" width="8" style="4" customWidth="1"/>
    <col min="14850" max="14850" width="54.140625" style="4" customWidth="1"/>
    <col min="14851" max="14851" width="21.140625" style="4" customWidth="1"/>
    <col min="14852" max="14905" width="19" style="4" customWidth="1"/>
    <col min="14906" max="14906" width="16.5703125" style="4" customWidth="1"/>
    <col min="14907" max="14907" width="11.42578125" style="4" customWidth="1"/>
    <col min="14908" max="15104" width="11.42578125" style="4"/>
    <col min="15105" max="15105" width="8" style="4" customWidth="1"/>
    <col min="15106" max="15106" width="54.140625" style="4" customWidth="1"/>
    <col min="15107" max="15107" width="21.140625" style="4" customWidth="1"/>
    <col min="15108" max="15161" width="19" style="4" customWidth="1"/>
    <col min="15162" max="15162" width="16.5703125" style="4" customWidth="1"/>
    <col min="15163" max="15163" width="11.42578125" style="4" customWidth="1"/>
    <col min="15164" max="15360" width="11.42578125" style="4"/>
    <col min="15361" max="15361" width="8" style="4" customWidth="1"/>
    <col min="15362" max="15362" width="54.140625" style="4" customWidth="1"/>
    <col min="15363" max="15363" width="21.140625" style="4" customWidth="1"/>
    <col min="15364" max="15417" width="19" style="4" customWidth="1"/>
    <col min="15418" max="15418" width="16.5703125" style="4" customWidth="1"/>
    <col min="15419" max="15419" width="11.42578125" style="4" customWidth="1"/>
    <col min="15420" max="15616" width="11.42578125" style="4"/>
    <col min="15617" max="15617" width="8" style="4" customWidth="1"/>
    <col min="15618" max="15618" width="54.140625" style="4" customWidth="1"/>
    <col min="15619" max="15619" width="21.140625" style="4" customWidth="1"/>
    <col min="15620" max="15673" width="19" style="4" customWidth="1"/>
    <col min="15674" max="15674" width="16.5703125" style="4" customWidth="1"/>
    <col min="15675" max="15675" width="11.42578125" style="4" customWidth="1"/>
    <col min="15676" max="15872" width="11.42578125" style="4"/>
    <col min="15873" max="15873" width="8" style="4" customWidth="1"/>
    <col min="15874" max="15874" width="54.140625" style="4" customWidth="1"/>
    <col min="15875" max="15875" width="21.140625" style="4" customWidth="1"/>
    <col min="15876" max="15929" width="19" style="4" customWidth="1"/>
    <col min="15930" max="15930" width="16.5703125" style="4" customWidth="1"/>
    <col min="15931" max="15931" width="11.42578125" style="4" customWidth="1"/>
    <col min="15932" max="16128" width="11.42578125" style="4"/>
    <col min="16129" max="16129" width="8" style="4" customWidth="1"/>
    <col min="16130" max="16130" width="54.140625" style="4" customWidth="1"/>
    <col min="16131" max="16131" width="21.140625" style="4" customWidth="1"/>
    <col min="16132" max="16185" width="19" style="4" customWidth="1"/>
    <col min="16186" max="16186" width="16.5703125" style="4" customWidth="1"/>
    <col min="16187" max="16187" width="11.42578125" style="4" customWidth="1"/>
    <col min="16188" max="16384" width="11.42578125" style="4"/>
  </cols>
  <sheetData>
    <row r="1" spans="1:6" ht="15.75" x14ac:dyDescent="0.25">
      <c r="B1" s="2" t="s">
        <v>136</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3851.41</v>
      </c>
      <c r="D8" s="22">
        <v>3539.1878730199996</v>
      </c>
      <c r="E8" s="20">
        <v>3851.41</v>
      </c>
      <c r="F8" s="19">
        <v>4133.78</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4041.6429341308908</v>
      </c>
      <c r="D15" s="27">
        <v>3729.4208071508906</v>
      </c>
      <c r="E15" s="27">
        <v>5255.20547969568</v>
      </c>
      <c r="F15" s="28">
        <v>5513.3079571875614</v>
      </c>
    </row>
    <row r="16" spans="1:6" ht="18" customHeight="1" x14ac:dyDescent="0.25">
      <c r="A16" s="16" t="s">
        <v>28</v>
      </c>
      <c r="B16" s="17" t="s">
        <v>29</v>
      </c>
      <c r="C16" s="93" t="s">
        <v>110</v>
      </c>
      <c r="D16" s="22" t="s">
        <v>110</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4041.6429341308908</v>
      </c>
      <c r="D19" s="28">
        <v>3729.4208071508906</v>
      </c>
      <c r="E19" s="29">
        <v>5255.20547969568</v>
      </c>
      <c r="F19" s="28">
        <v>5513.3079571875614</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5804.0528573481415</v>
      </c>
      <c r="D23" s="35">
        <v>5210.6307303681415</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2" spans="1:6" x14ac:dyDescent="0.25">
      <c r="A32" s="45" t="s">
        <v>110</v>
      </c>
      <c r="B32" s="143" t="s">
        <v>111</v>
      </c>
      <c r="C32" s="143"/>
      <c r="D32" s="143"/>
      <c r="E32" s="143"/>
      <c r="F32" s="143"/>
    </row>
    <row r="33" spans="1:58" ht="15.75" hidden="1" customHeight="1" outlineLevel="1" x14ac:dyDescent="0.25">
      <c r="B33" s="2" t="s">
        <v>136</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3524.8104319999998</v>
      </c>
      <c r="D65" s="19">
        <v>3892.9214103000004</v>
      </c>
      <c r="E65" s="20">
        <v>3851.41</v>
      </c>
      <c r="F65" s="19">
        <v>4670.79</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3712.9132981308908</v>
      </c>
      <c r="D72" s="84">
        <v>4081.0242764308914</v>
      </c>
      <c r="E72" s="83">
        <v>5251.9897886390099</v>
      </c>
      <c r="F72" s="28">
        <v>5949.1122661308909</v>
      </c>
    </row>
    <row r="73" spans="1:6" ht="14.25" hidden="1" customHeight="1" outlineLevel="1" x14ac:dyDescent="0.25">
      <c r="A73" s="16" t="s">
        <v>28</v>
      </c>
      <c r="B73" s="17" t="s">
        <v>29</v>
      </c>
      <c r="C73" s="18" t="s">
        <v>110</v>
      </c>
      <c r="D73" s="22" t="s">
        <v>110</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4179.9132981308903</v>
      </c>
      <c r="D76" s="28">
        <v>4277.0242764308914</v>
      </c>
      <c r="E76" s="86">
        <v>6420.0997886390096</v>
      </c>
      <c r="F76" s="86">
        <v>6250.5922661308905</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zfGRJ7jL9qN4IsLXTqTV0XDN31RJtsYAs9pXhBuUSkTWE+gl+dU6fBUpPAjjcUmeySsHsumN9W7a+zA7/Mxw1g==" saltValue="Q3wuLed4Z1hlwn7WlFs5wA==" spinCount="100000" sheet="1" objects="1" scenarios="1"/>
  <mergeCells count="30">
    <mergeCell ref="B87:I87"/>
    <mergeCell ref="B88:F88"/>
    <mergeCell ref="B89:H89"/>
    <mergeCell ref="B90:H90"/>
    <mergeCell ref="A93:E93"/>
    <mergeCell ref="B86:F86"/>
    <mergeCell ref="A36:D36"/>
    <mergeCell ref="A37:A38"/>
    <mergeCell ref="B37:B38"/>
    <mergeCell ref="A59:F59"/>
    <mergeCell ref="B60:F60"/>
    <mergeCell ref="C61:D61"/>
    <mergeCell ref="E61:F61"/>
    <mergeCell ref="A62:A64"/>
    <mergeCell ref="B62:B64"/>
    <mergeCell ref="B82:F82"/>
    <mergeCell ref="B83:F83"/>
    <mergeCell ref="B85:F85"/>
    <mergeCell ref="A35:D35"/>
    <mergeCell ref="A3:F3"/>
    <mergeCell ref="B4:F4"/>
    <mergeCell ref="C5:D5"/>
    <mergeCell ref="E5:F5"/>
    <mergeCell ref="A6:A7"/>
    <mergeCell ref="B6:B7"/>
    <mergeCell ref="B26:F26"/>
    <mergeCell ref="B28:F28"/>
    <mergeCell ref="B29:F29"/>
    <mergeCell ref="B31:F31"/>
    <mergeCell ref="B32:F32"/>
  </mergeCells>
  <hyperlinks>
    <hyperlink ref="B55" location="Nota" display="Ver Nota Informativa"/>
    <hyperlink ref="B91" location="Nota" display="Ver Nota Informativ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0"/>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89</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3471.96</v>
      </c>
      <c r="D8" s="19">
        <v>3335.683</v>
      </c>
      <c r="E8" s="20">
        <v>3781.27</v>
      </c>
      <c r="F8" s="19">
        <v>4170</v>
      </c>
    </row>
    <row r="9" spans="1:6" ht="18" customHeight="1" x14ac:dyDescent="0.25">
      <c r="A9" s="16" t="s">
        <v>13</v>
      </c>
      <c r="B9" s="21" t="s">
        <v>14</v>
      </c>
      <c r="C9" s="18" t="s">
        <v>15</v>
      </c>
      <c r="D9" s="22" t="s">
        <v>15</v>
      </c>
      <c r="E9" s="20">
        <v>1136.6184532248001</v>
      </c>
      <c r="F9" s="19">
        <v>1113.8900000000001</v>
      </c>
    </row>
    <row r="10" spans="1:6" ht="18" customHeight="1" x14ac:dyDescent="0.25">
      <c r="A10" s="16" t="s">
        <v>16</v>
      </c>
      <c r="B10" s="17" t="s">
        <v>17</v>
      </c>
      <c r="C10" s="18">
        <v>147.57558965839002</v>
      </c>
      <c r="D10" s="22">
        <v>156.21558965839</v>
      </c>
      <c r="E10" s="23" t="s">
        <v>18</v>
      </c>
      <c r="F10" s="24" t="s">
        <v>18</v>
      </c>
    </row>
    <row r="11" spans="1:6" ht="18" customHeight="1" x14ac:dyDescent="0.25">
      <c r="A11" s="16" t="s">
        <v>19</v>
      </c>
      <c r="B11" s="17" t="s">
        <v>20</v>
      </c>
      <c r="C11" s="18">
        <v>17.399999999999999</v>
      </c>
      <c r="D11" s="22">
        <v>17.399999999999999</v>
      </c>
      <c r="E11" s="20">
        <v>17.399999999999999</v>
      </c>
      <c r="F11" s="22">
        <v>17.399999999999999</v>
      </c>
    </row>
    <row r="12" spans="1:6" ht="18" customHeight="1" x14ac:dyDescent="0.25">
      <c r="A12" s="16" t="s">
        <v>21</v>
      </c>
      <c r="B12" s="17" t="s">
        <v>22</v>
      </c>
      <c r="C12" s="18">
        <v>83.34</v>
      </c>
      <c r="D12" s="22">
        <v>83.34</v>
      </c>
      <c r="E12" s="20">
        <v>83.34</v>
      </c>
      <c r="F12" s="22">
        <v>83.34</v>
      </c>
    </row>
    <row r="13" spans="1:6" ht="18" customHeight="1" x14ac:dyDescent="0.25">
      <c r="A13" s="16" t="s">
        <v>23</v>
      </c>
      <c r="B13" s="21" t="s">
        <v>24</v>
      </c>
      <c r="C13" s="18">
        <v>11.16</v>
      </c>
      <c r="D13" s="22">
        <v>11.16</v>
      </c>
      <c r="E13" s="20">
        <v>11.16</v>
      </c>
      <c r="F13" s="22">
        <v>11.16</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3802.9455896583904</v>
      </c>
      <c r="D15" s="28">
        <v>3675.3085896583902</v>
      </c>
      <c r="E15" s="29">
        <v>5101.2984532248001</v>
      </c>
      <c r="F15" s="28">
        <v>5467.3</v>
      </c>
    </row>
    <row r="16" spans="1:6" ht="18" customHeight="1" x14ac:dyDescent="0.25">
      <c r="A16" s="16" t="s">
        <v>28</v>
      </c>
      <c r="B16" s="17" t="s">
        <v>29</v>
      </c>
      <c r="C16" s="18">
        <v>285</v>
      </c>
      <c r="D16" s="22">
        <v>285</v>
      </c>
      <c r="E16" s="18" t="s">
        <v>30</v>
      </c>
      <c r="F16" s="22" t="s">
        <v>30</v>
      </c>
    </row>
    <row r="17" spans="1:58" ht="18" customHeight="1" x14ac:dyDescent="0.25">
      <c r="A17" s="16" t="s">
        <v>31</v>
      </c>
      <c r="B17" s="17" t="s">
        <v>32</v>
      </c>
      <c r="C17" s="30">
        <v>233.77</v>
      </c>
      <c r="D17" s="19">
        <v>233.77</v>
      </c>
      <c r="E17" s="20">
        <v>233.77</v>
      </c>
      <c r="F17" s="22">
        <v>233.77</v>
      </c>
    </row>
    <row r="18" spans="1:58" ht="18" customHeight="1" x14ac:dyDescent="0.25">
      <c r="A18" s="16" t="s">
        <v>33</v>
      </c>
      <c r="B18" s="17" t="s">
        <v>34</v>
      </c>
      <c r="C18" s="18">
        <v>475</v>
      </c>
      <c r="D18" s="22">
        <v>204</v>
      </c>
      <c r="E18" s="31" t="s">
        <v>35</v>
      </c>
      <c r="F18" s="19" t="s">
        <v>35</v>
      </c>
    </row>
    <row r="19" spans="1:58" ht="18" customHeight="1" x14ac:dyDescent="0.25">
      <c r="A19" s="25" t="s">
        <v>36</v>
      </c>
      <c r="B19" s="26" t="s">
        <v>37</v>
      </c>
      <c r="C19" s="27">
        <v>4796.7155896583909</v>
      </c>
      <c r="D19" s="28">
        <v>4398.0785896583902</v>
      </c>
      <c r="E19" s="29">
        <v>5335.0684532248006</v>
      </c>
      <c r="F19" s="28">
        <v>5701.0700000000006</v>
      </c>
    </row>
    <row r="20" spans="1:58" ht="18" customHeight="1" x14ac:dyDescent="0.25">
      <c r="A20" s="16" t="s">
        <v>38</v>
      </c>
      <c r="B20" s="17" t="s">
        <v>39</v>
      </c>
      <c r="C20" s="18">
        <v>508.8</v>
      </c>
      <c r="D20" s="22">
        <v>508.8</v>
      </c>
      <c r="E20" s="20" t="s">
        <v>30</v>
      </c>
      <c r="F20" s="22" t="s">
        <v>30</v>
      </c>
    </row>
    <row r="21" spans="1:58" ht="18" customHeight="1" x14ac:dyDescent="0.25">
      <c r="A21" s="16" t="s">
        <v>40</v>
      </c>
      <c r="B21" s="17" t="s">
        <v>41</v>
      </c>
      <c r="C21" s="18">
        <v>19.190000000000001</v>
      </c>
      <c r="D21" s="22" t="s">
        <v>42</v>
      </c>
      <c r="E21" s="20" t="s">
        <v>35</v>
      </c>
      <c r="F21" s="22" t="s">
        <v>42</v>
      </c>
    </row>
    <row r="22" spans="1:58" ht="18" customHeight="1" x14ac:dyDescent="0.25">
      <c r="A22" s="16" t="s">
        <v>43</v>
      </c>
      <c r="B22" s="17" t="s">
        <v>44</v>
      </c>
      <c r="C22" s="30">
        <v>50.53</v>
      </c>
      <c r="D22" s="19">
        <v>50.53</v>
      </c>
      <c r="E22" s="31" t="s">
        <v>45</v>
      </c>
      <c r="F22" s="19" t="s">
        <v>45</v>
      </c>
    </row>
    <row r="23" spans="1:58" ht="18" customHeight="1" thickBot="1" x14ac:dyDescent="0.3">
      <c r="A23" s="32" t="s">
        <v>46</v>
      </c>
      <c r="B23" s="33" t="s">
        <v>47</v>
      </c>
      <c r="C23" s="34">
        <v>5375.2355896583904</v>
      </c>
      <c r="D23" s="35">
        <v>4957.4085896583902</v>
      </c>
      <c r="E23" s="36"/>
      <c r="F23" s="35"/>
    </row>
    <row r="24" spans="1:58" ht="13.5" thickTop="1" x14ac:dyDescent="0.25">
      <c r="A24" s="37"/>
      <c r="B24" s="38"/>
      <c r="C24" s="39"/>
      <c r="D24" s="39"/>
      <c r="E24" s="39"/>
      <c r="F24" s="39"/>
    </row>
    <row r="25" spans="1:58" x14ac:dyDescent="0.25">
      <c r="A25" s="40" t="s">
        <v>30</v>
      </c>
      <c r="B25" s="143" t="s">
        <v>48</v>
      </c>
      <c r="C25" s="143"/>
      <c r="D25" s="143"/>
      <c r="E25" s="143"/>
      <c r="F25" s="143"/>
    </row>
    <row r="26" spans="1:58" s="41" customFormat="1" ht="15" x14ac:dyDescent="0.25">
      <c r="A26" s="40" t="s">
        <v>35</v>
      </c>
      <c r="B26" s="143" t="s">
        <v>49</v>
      </c>
      <c r="C26" s="143"/>
      <c r="D26" s="143"/>
      <c r="E26" s="143"/>
      <c r="F26" s="143"/>
    </row>
    <row r="27" spans="1:58" s="44" customFormat="1" ht="15" x14ac:dyDescent="0.25">
      <c r="A27" s="40" t="s">
        <v>45</v>
      </c>
      <c r="B27" s="143" t="s">
        <v>50</v>
      </c>
      <c r="C27" s="143"/>
      <c r="D27" s="143"/>
      <c r="E27" s="143"/>
      <c r="F27" s="143"/>
      <c r="G27" s="42"/>
      <c r="H27" s="42"/>
      <c r="I27" s="43"/>
      <c r="J27" s="43"/>
    </row>
    <row r="28" spans="1:58" x14ac:dyDescent="0.25">
      <c r="A28" s="45" t="s">
        <v>18</v>
      </c>
      <c r="B28" s="46" t="s">
        <v>51</v>
      </c>
      <c r="C28" s="39"/>
      <c r="D28" s="39"/>
      <c r="E28" s="39"/>
      <c r="F28" s="39"/>
    </row>
    <row r="29" spans="1:58" x14ac:dyDescent="0.25">
      <c r="A29" s="45"/>
      <c r="B29" s="47"/>
      <c r="C29" s="47"/>
      <c r="D29" s="47"/>
      <c r="E29" s="47"/>
      <c r="F29" s="47"/>
    </row>
    <row r="30" spans="1:58" ht="15.75" hidden="1" customHeight="1" outlineLevel="1" x14ac:dyDescent="0.25">
      <c r="B30" s="2" t="s">
        <v>89</v>
      </c>
    </row>
    <row r="31" spans="1:58" ht="16.5" hidden="1" customHeight="1" outlineLevel="1" x14ac:dyDescent="0.25">
      <c r="B31" s="2"/>
    </row>
    <row r="32" spans="1:58" ht="33" hidden="1" customHeight="1" outlineLevel="1" x14ac:dyDescent="0.25">
      <c r="A32" s="132" t="s">
        <v>52</v>
      </c>
      <c r="B32" s="133"/>
      <c r="C32" s="133"/>
      <c r="D32" s="133"/>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row>
    <row r="33" spans="1:58" ht="17.25" hidden="1" customHeight="1" outlineLevel="1" x14ac:dyDescent="0.25">
      <c r="A33" s="144" t="s">
        <v>53</v>
      </c>
      <c r="B33" s="145"/>
      <c r="C33" s="145"/>
      <c r="D33" s="145"/>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row>
    <row r="34" spans="1:58" s="51" customFormat="1" ht="23.25" hidden="1" customHeight="1" outlineLevel="1" x14ac:dyDescent="0.25">
      <c r="A34" s="127" t="s">
        <v>54</v>
      </c>
      <c r="B34" s="129" t="s">
        <v>55</v>
      </c>
      <c r="C34" s="49"/>
      <c r="D34" s="50" t="s">
        <v>56</v>
      </c>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row>
    <row r="35" spans="1:58" s="51" customFormat="1" ht="19.5" hidden="1" customHeight="1" outlineLevel="1" x14ac:dyDescent="0.25">
      <c r="A35" s="128"/>
      <c r="B35" s="130"/>
      <c r="C35" s="53" t="s">
        <v>57</v>
      </c>
      <c r="D35" s="54" t="s">
        <v>58</v>
      </c>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s="43" customFormat="1" ht="15" hidden="1" customHeight="1" outlineLevel="1" x14ac:dyDescent="0.25">
      <c r="A36" s="55">
        <v>1</v>
      </c>
      <c r="B36" s="56" t="s">
        <v>59</v>
      </c>
      <c r="C36" s="57">
        <v>3875.45</v>
      </c>
      <c r="D36" s="57">
        <v>3784.61</v>
      </c>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43" customFormat="1" ht="15" hidden="1" customHeight="1" outlineLevel="1" x14ac:dyDescent="0.25">
      <c r="A37" s="55">
        <v>2</v>
      </c>
      <c r="B37" s="58" t="s">
        <v>60</v>
      </c>
      <c r="C37" s="59">
        <v>58.03</v>
      </c>
      <c r="D37" s="59">
        <v>58.03</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43" customFormat="1" ht="15" hidden="1" customHeight="1" outlineLevel="1" x14ac:dyDescent="0.25">
      <c r="A38" s="55">
        <v>3</v>
      </c>
      <c r="B38" s="58" t="s">
        <v>61</v>
      </c>
      <c r="C38" s="59">
        <v>16.47</v>
      </c>
      <c r="D38" s="59">
        <v>16.47</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5</v>
      </c>
      <c r="B39" s="58" t="s">
        <v>62</v>
      </c>
      <c r="C39" s="59">
        <v>3.5</v>
      </c>
      <c r="D39" s="59">
        <v>3.5</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6</v>
      </c>
      <c r="B40" s="58" t="s">
        <v>25</v>
      </c>
      <c r="C40" s="59">
        <v>71.510000000000005</v>
      </c>
      <c r="D40" s="59">
        <v>71.510000000000005</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60">
        <v>4</v>
      </c>
      <c r="B41" s="61" t="s">
        <v>63</v>
      </c>
      <c r="C41" s="62">
        <v>4024.96</v>
      </c>
      <c r="D41" s="63">
        <v>3934.1200000000003</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8</v>
      </c>
      <c r="B42" s="64" t="s">
        <v>64</v>
      </c>
      <c r="C42" s="65">
        <v>240</v>
      </c>
      <c r="D42" s="66">
        <v>240</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9</v>
      </c>
      <c r="B43" s="64" t="s">
        <v>65</v>
      </c>
      <c r="C43" s="67">
        <v>475</v>
      </c>
      <c r="D43" s="68">
        <v>114</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69" customFormat="1" ht="15" hidden="1" customHeight="1" outlineLevel="1" x14ac:dyDescent="0.25">
      <c r="A44" s="60">
        <v>10</v>
      </c>
      <c r="B44" s="61" t="s">
        <v>66</v>
      </c>
      <c r="C44" s="62">
        <v>4739.96</v>
      </c>
      <c r="D44" s="63">
        <v>4288.1200000000008</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69" customFormat="1" ht="15" hidden="1" customHeight="1" outlineLevel="1" x14ac:dyDescent="0.25">
      <c r="A45" s="55">
        <v>11</v>
      </c>
      <c r="B45" s="64" t="s">
        <v>67</v>
      </c>
      <c r="C45" s="65">
        <v>400</v>
      </c>
      <c r="D45" s="66">
        <v>400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69" customFormat="1" ht="15" hidden="1" customHeight="1" outlineLevel="1" x14ac:dyDescent="0.25">
      <c r="A46" s="55">
        <v>12</v>
      </c>
      <c r="B46" s="58" t="s">
        <v>68</v>
      </c>
      <c r="C46" s="70">
        <v>19.02</v>
      </c>
      <c r="D46" s="71" t="s">
        <v>69</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55">
        <v>13</v>
      </c>
      <c r="B47" s="58" t="s">
        <v>70</v>
      </c>
      <c r="C47" s="70">
        <v>47.82</v>
      </c>
      <c r="D47" s="71">
        <v>47.82</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74" customFormat="1" ht="21" hidden="1" customHeight="1" outlineLevel="1" x14ac:dyDescent="0.25">
      <c r="A48" s="32" t="s">
        <v>71</v>
      </c>
      <c r="B48" s="33" t="s">
        <v>47</v>
      </c>
      <c r="C48" s="72">
        <v>5206.8</v>
      </c>
      <c r="D48" s="73">
        <v>4735.9400000000005</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9" ht="13.5" hidden="1" customHeight="1" outlineLevel="1" x14ac:dyDescent="0.25"/>
    <row r="50" spans="1:9" ht="12.75" hidden="1" customHeight="1" outlineLevel="1" x14ac:dyDescent="0.25">
      <c r="A50" s="4"/>
      <c r="B50" s="4"/>
      <c r="C50" s="75"/>
      <c r="D50" s="75"/>
      <c r="E50" s="75"/>
      <c r="F50" s="75"/>
    </row>
    <row r="51" spans="1:9" ht="12.75" customHeight="1" collapsed="1" x14ac:dyDescent="0.25">
      <c r="A51" s="76" t="s">
        <v>71</v>
      </c>
      <c r="B51" s="75" t="s">
        <v>71</v>
      </c>
      <c r="C51" s="75"/>
      <c r="D51" s="75"/>
      <c r="E51" s="75"/>
      <c r="F51" s="75"/>
    </row>
    <row r="52" spans="1:9" ht="12.75" hidden="1" customHeight="1" outlineLevel="1" x14ac:dyDescent="0.25">
      <c r="B52" s="77" t="s">
        <v>72</v>
      </c>
      <c r="C52" s="75"/>
      <c r="D52" s="75"/>
      <c r="E52" s="75"/>
      <c r="F52" s="75"/>
    </row>
    <row r="53" spans="1:9" hidden="1" outlineLevel="1" x14ac:dyDescent="0.25">
      <c r="C53" s="78"/>
      <c r="D53" s="78"/>
    </row>
    <row r="54" spans="1:9" ht="15" hidden="1" outlineLevel="1" x14ac:dyDescent="0.25">
      <c r="B54" s="79" t="s">
        <v>73</v>
      </c>
      <c r="C54" s="80"/>
      <c r="D54" s="80"/>
      <c r="E54" s="1"/>
      <c r="F54" s="1"/>
      <c r="G54" s="81"/>
      <c r="H54" s="81"/>
      <c r="I54" s="81"/>
    </row>
    <row r="55" spans="1:9" ht="15" hidden="1" outlineLevel="1" x14ac:dyDescent="0.25">
      <c r="B55" s="79"/>
      <c r="C55" s="80"/>
      <c r="D55" s="80"/>
      <c r="E55" s="1"/>
      <c r="F55" s="1"/>
      <c r="G55" s="81"/>
      <c r="H55" s="81"/>
      <c r="I55" s="81"/>
    </row>
    <row r="56" spans="1:9" hidden="1" outlineLevel="1" x14ac:dyDescent="0.25">
      <c r="A56" s="131" t="s">
        <v>1</v>
      </c>
      <c r="B56" s="131"/>
      <c r="C56" s="131"/>
      <c r="D56" s="131"/>
      <c r="E56" s="131"/>
      <c r="F56" s="131"/>
    </row>
    <row r="57" spans="1:9" ht="35.25" hidden="1" customHeight="1" outlineLevel="1" x14ac:dyDescent="0.25">
      <c r="A57" s="6"/>
      <c r="B57" s="132" t="s">
        <v>2</v>
      </c>
      <c r="C57" s="133"/>
      <c r="D57" s="133"/>
      <c r="E57" s="133"/>
      <c r="F57" s="134"/>
    </row>
    <row r="58" spans="1:9" ht="35.25" hidden="1" customHeight="1" outlineLevel="1" x14ac:dyDescent="0.25">
      <c r="A58" s="7"/>
      <c r="B58" s="8" t="s">
        <v>74</v>
      </c>
      <c r="C58" s="135" t="s">
        <v>4</v>
      </c>
      <c r="D58" s="136"/>
      <c r="E58" s="135" t="s">
        <v>75</v>
      </c>
      <c r="F58" s="136"/>
    </row>
    <row r="59" spans="1:9" ht="28.5" hidden="1" customHeight="1" outlineLevel="1" x14ac:dyDescent="0.25">
      <c r="A59" s="139" t="s">
        <v>6</v>
      </c>
      <c r="B59" s="141" t="s">
        <v>7</v>
      </c>
      <c r="C59" s="9" t="s">
        <v>8</v>
      </c>
      <c r="D59" s="10" t="s">
        <v>76</v>
      </c>
      <c r="E59" s="11" t="s">
        <v>8</v>
      </c>
      <c r="F59" s="10" t="s">
        <v>76</v>
      </c>
      <c r="G59" s="12"/>
      <c r="H59" s="12"/>
    </row>
    <row r="60" spans="1:9" ht="18.75" hidden="1" customHeight="1" outlineLevel="1" x14ac:dyDescent="0.25">
      <c r="A60" s="139"/>
      <c r="B60" s="141"/>
      <c r="C60" s="82"/>
      <c r="D60" s="82">
        <v>0.1</v>
      </c>
      <c r="E60" s="82"/>
      <c r="F60" s="82">
        <v>0.1</v>
      </c>
      <c r="G60" s="12"/>
      <c r="H60" s="12"/>
    </row>
    <row r="61" spans="1:9" ht="16.5" hidden="1" customHeight="1" outlineLevel="1" x14ac:dyDescent="0.25">
      <c r="A61" s="140"/>
      <c r="B61" s="142"/>
      <c r="C61" s="13" t="s">
        <v>10</v>
      </c>
      <c r="D61" s="14" t="s">
        <v>10</v>
      </c>
      <c r="E61" s="15" t="s">
        <v>10</v>
      </c>
      <c r="F61" s="14" t="s">
        <v>10</v>
      </c>
      <c r="G61" s="12"/>
      <c r="H61" s="12"/>
    </row>
    <row r="62" spans="1:9" ht="14.25" hidden="1" customHeight="1" outlineLevel="1" x14ac:dyDescent="0.25">
      <c r="A62" s="16" t="s">
        <v>11</v>
      </c>
      <c r="B62" s="17" t="s">
        <v>12</v>
      </c>
      <c r="C62" s="18">
        <v>3154.4795003869999</v>
      </c>
      <c r="D62" s="19">
        <v>3810.7777346080002</v>
      </c>
      <c r="E62" s="20">
        <v>3781.27</v>
      </c>
      <c r="F62" s="19">
        <v>4756.51</v>
      </c>
    </row>
    <row r="63" spans="1:9" ht="14.25" hidden="1" customHeight="1" outlineLevel="1" x14ac:dyDescent="0.25">
      <c r="A63" s="16" t="s">
        <v>13</v>
      </c>
      <c r="B63" s="21" t="s">
        <v>14</v>
      </c>
      <c r="C63" s="18" t="s">
        <v>15</v>
      </c>
      <c r="D63" s="22" t="s">
        <v>15</v>
      </c>
      <c r="E63" s="20">
        <v>1136.6184532248001</v>
      </c>
      <c r="F63" s="19">
        <v>1022.96</v>
      </c>
    </row>
    <row r="64" spans="1:9" ht="14.25" hidden="1" customHeight="1" outlineLevel="1" x14ac:dyDescent="0.25">
      <c r="A64" s="16" t="s">
        <v>16</v>
      </c>
      <c r="B64" s="17" t="s">
        <v>17</v>
      </c>
      <c r="C64" s="18" t="s">
        <v>77</v>
      </c>
      <c r="D64" s="19" t="s">
        <v>77</v>
      </c>
      <c r="E64" s="20" t="s">
        <v>77</v>
      </c>
      <c r="F64" s="22" t="s">
        <v>77</v>
      </c>
    </row>
    <row r="65" spans="1:9" ht="14.25" hidden="1" customHeight="1" outlineLevel="1" x14ac:dyDescent="0.25">
      <c r="A65" s="16" t="s">
        <v>19</v>
      </c>
      <c r="B65" s="17" t="s">
        <v>20</v>
      </c>
      <c r="C65" s="18">
        <v>17.399999999999999</v>
      </c>
      <c r="D65" s="22">
        <v>17.399999999999999</v>
      </c>
      <c r="E65" s="20">
        <v>17.399999999999999</v>
      </c>
      <c r="F65" s="22">
        <v>17.399999999999999</v>
      </c>
    </row>
    <row r="66" spans="1:9" ht="14.25" hidden="1" customHeight="1" outlineLevel="1" x14ac:dyDescent="0.25">
      <c r="A66" s="16" t="s">
        <v>21</v>
      </c>
      <c r="B66" s="17" t="s">
        <v>22</v>
      </c>
      <c r="C66" s="18">
        <v>75.86</v>
      </c>
      <c r="D66" s="22">
        <v>75.86</v>
      </c>
      <c r="E66" s="20">
        <v>75.86</v>
      </c>
      <c r="F66" s="22">
        <v>75.86</v>
      </c>
    </row>
    <row r="67" spans="1:9" ht="14.25" hidden="1" customHeight="1" outlineLevel="1" x14ac:dyDescent="0.25">
      <c r="A67" s="16" t="s">
        <v>23</v>
      </c>
      <c r="B67" s="17" t="s">
        <v>78</v>
      </c>
      <c r="C67" s="18">
        <v>7.2405999999999997</v>
      </c>
      <c r="D67" s="22">
        <v>7.2405999999999997</v>
      </c>
      <c r="E67" s="20">
        <v>6.15</v>
      </c>
      <c r="F67" s="22">
        <v>5.25</v>
      </c>
    </row>
    <row r="68" spans="1:9" ht="14.25" hidden="1" customHeight="1" outlineLevel="1" x14ac:dyDescent="0.25">
      <c r="A68" s="16"/>
      <c r="B68" s="17" t="s">
        <v>25</v>
      </c>
      <c r="C68" s="18">
        <v>86.42</v>
      </c>
      <c r="D68" s="22">
        <v>86.42</v>
      </c>
      <c r="E68" s="20">
        <v>86.42</v>
      </c>
      <c r="F68" s="22">
        <v>86.42</v>
      </c>
    </row>
    <row r="69" spans="1:9" ht="14.25" hidden="1" customHeight="1" outlineLevel="1" x14ac:dyDescent="0.25">
      <c r="A69" s="25" t="s">
        <v>26</v>
      </c>
      <c r="B69" s="26" t="s">
        <v>27</v>
      </c>
      <c r="C69" s="83">
        <v>3341.4001003870003</v>
      </c>
      <c r="D69" s="84">
        <v>3997.6983346080006</v>
      </c>
      <c r="E69" s="83">
        <v>5103.7184532247993</v>
      </c>
      <c r="F69" s="28">
        <v>5964.4</v>
      </c>
    </row>
    <row r="70" spans="1:9" ht="14.25" hidden="1" customHeight="1" outlineLevel="1" x14ac:dyDescent="0.25">
      <c r="A70" s="16" t="s">
        <v>28</v>
      </c>
      <c r="B70" s="17" t="s">
        <v>29</v>
      </c>
      <c r="C70" s="18">
        <v>285</v>
      </c>
      <c r="D70" s="22">
        <v>285</v>
      </c>
      <c r="E70" s="20" t="s">
        <v>79</v>
      </c>
      <c r="F70" s="22" t="s">
        <v>79</v>
      </c>
    </row>
    <row r="71" spans="1:9" ht="14.25" hidden="1" customHeight="1" outlineLevel="1" x14ac:dyDescent="0.25">
      <c r="A71" s="16" t="s">
        <v>31</v>
      </c>
      <c r="B71" s="17" t="s">
        <v>32</v>
      </c>
      <c r="C71" s="30" t="s">
        <v>35</v>
      </c>
      <c r="D71" s="19" t="s">
        <v>35</v>
      </c>
      <c r="E71" s="31" t="s">
        <v>35</v>
      </c>
      <c r="F71" s="19" t="s">
        <v>35</v>
      </c>
    </row>
    <row r="72" spans="1:9" ht="14.25" hidden="1" customHeight="1" outlineLevel="1" x14ac:dyDescent="0.25">
      <c r="A72" s="16" t="s">
        <v>33</v>
      </c>
      <c r="B72" s="85" t="s">
        <v>34</v>
      </c>
      <c r="C72" s="30">
        <v>475</v>
      </c>
      <c r="D72" s="22">
        <v>204</v>
      </c>
      <c r="E72" s="20">
        <v>1168.1099999999999</v>
      </c>
      <c r="F72" s="22">
        <v>301.48</v>
      </c>
    </row>
    <row r="73" spans="1:9" ht="14.25" hidden="1" customHeight="1" outlineLevel="1" x14ac:dyDescent="0.25">
      <c r="A73" s="25" t="s">
        <v>36</v>
      </c>
      <c r="B73" s="26" t="s">
        <v>37</v>
      </c>
      <c r="C73" s="86">
        <v>4101.4001003869998</v>
      </c>
      <c r="D73" s="28">
        <v>4486.6983346080006</v>
      </c>
      <c r="E73" s="86">
        <v>6271.828453224799</v>
      </c>
      <c r="F73" s="86">
        <v>6265.8799999999992</v>
      </c>
    </row>
    <row r="74" spans="1:9" ht="14.25" hidden="1" customHeight="1" outlineLevel="1" x14ac:dyDescent="0.25">
      <c r="A74" s="16" t="s">
        <v>38</v>
      </c>
      <c r="B74" s="17" t="s">
        <v>39</v>
      </c>
      <c r="C74" s="18">
        <v>508.8</v>
      </c>
      <c r="D74" s="22">
        <v>508.8</v>
      </c>
      <c r="E74" s="20" t="s">
        <v>79</v>
      </c>
      <c r="F74" s="22" t="s">
        <v>79</v>
      </c>
    </row>
    <row r="75" spans="1:9" ht="14.25" hidden="1" customHeight="1" outlineLevel="1" x14ac:dyDescent="0.25">
      <c r="A75" s="16" t="s">
        <v>40</v>
      </c>
      <c r="B75" s="17" t="s">
        <v>41</v>
      </c>
      <c r="C75" s="87" t="s">
        <v>80</v>
      </c>
      <c r="D75" s="88" t="s">
        <v>42</v>
      </c>
      <c r="E75" s="89" t="s">
        <v>80</v>
      </c>
      <c r="F75" s="22" t="s">
        <v>42</v>
      </c>
    </row>
    <row r="76" spans="1:9" ht="14.25" hidden="1" customHeight="1" outlineLevel="1" x14ac:dyDescent="0.25">
      <c r="A76" s="16" t="s">
        <v>43</v>
      </c>
      <c r="B76" s="17" t="s">
        <v>44</v>
      </c>
      <c r="C76" s="30" t="s">
        <v>81</v>
      </c>
      <c r="D76" s="19" t="s">
        <v>81</v>
      </c>
      <c r="E76" s="30" t="s">
        <v>81</v>
      </c>
      <c r="F76" s="19" t="s">
        <v>81</v>
      </c>
    </row>
    <row r="77" spans="1:9" ht="21" hidden="1" customHeight="1" outlineLevel="1" x14ac:dyDescent="0.25">
      <c r="A77" s="32" t="s">
        <v>46</v>
      </c>
      <c r="B77" s="33" t="s">
        <v>47</v>
      </c>
      <c r="C77" s="34"/>
      <c r="D77" s="35"/>
      <c r="E77" s="34"/>
      <c r="F77" s="34"/>
    </row>
    <row r="78" spans="1:9" hidden="1" outlineLevel="1" x14ac:dyDescent="0.25">
      <c r="A78" s="37"/>
      <c r="B78" s="38"/>
      <c r="C78" s="39"/>
      <c r="D78" s="39"/>
      <c r="E78" s="39"/>
      <c r="F78" s="39"/>
    </row>
    <row r="79" spans="1:9" hidden="1" outlineLevel="1" x14ac:dyDescent="0.25">
      <c r="A79" s="45"/>
      <c r="B79" s="147"/>
      <c r="C79" s="147"/>
      <c r="D79" s="147"/>
      <c r="E79" s="147"/>
      <c r="F79" s="147"/>
    </row>
    <row r="80" spans="1:9" hidden="1" outlineLevel="1" x14ac:dyDescent="0.25">
      <c r="A80" s="45"/>
      <c r="B80" s="148" t="s">
        <v>82</v>
      </c>
      <c r="C80" s="148"/>
      <c r="D80" s="148"/>
      <c r="E80" s="148"/>
      <c r="F80" s="148"/>
      <c r="G80" s="90"/>
      <c r="H80" s="90"/>
      <c r="I80" s="90"/>
    </row>
    <row r="81" spans="1:9" ht="12.75" hidden="1" customHeight="1" outlineLevel="1" x14ac:dyDescent="0.25">
      <c r="A81" s="45" t="s">
        <v>77</v>
      </c>
      <c r="B81" s="46" t="s">
        <v>51</v>
      </c>
      <c r="C81" s="91"/>
      <c r="D81" s="91"/>
      <c r="E81" s="91"/>
      <c r="F81" s="91"/>
      <c r="G81" s="90"/>
      <c r="H81" s="90"/>
      <c r="I81" s="90"/>
    </row>
    <row r="82" spans="1:9" ht="12.75" hidden="1" customHeight="1" outlineLevel="1" x14ac:dyDescent="0.25">
      <c r="A82" s="45" t="s">
        <v>30</v>
      </c>
      <c r="B82" s="143" t="s">
        <v>83</v>
      </c>
      <c r="C82" s="143"/>
      <c r="D82" s="143"/>
      <c r="E82" s="143"/>
      <c r="F82" s="143"/>
      <c r="G82" s="90"/>
      <c r="H82" s="90"/>
      <c r="I82" s="90"/>
    </row>
    <row r="83" spans="1:9" hidden="1" outlineLevel="1" x14ac:dyDescent="0.25">
      <c r="A83" s="45" t="s">
        <v>35</v>
      </c>
      <c r="B83" s="143" t="s">
        <v>84</v>
      </c>
      <c r="C83" s="143"/>
      <c r="D83" s="143"/>
      <c r="E83" s="143"/>
      <c r="F83" s="143"/>
      <c r="G83" s="90"/>
      <c r="H83" s="90"/>
      <c r="I83" s="90"/>
    </row>
    <row r="84" spans="1:9" ht="12.75" hidden="1" customHeight="1" outlineLevel="1" x14ac:dyDescent="0.25">
      <c r="A84" s="45" t="s">
        <v>45</v>
      </c>
      <c r="B84" s="143" t="s">
        <v>49</v>
      </c>
      <c r="C84" s="143"/>
      <c r="D84" s="143"/>
      <c r="E84" s="143"/>
      <c r="F84" s="143"/>
      <c r="G84" s="143"/>
      <c r="H84" s="143"/>
      <c r="I84" s="143"/>
    </row>
    <row r="85" spans="1:9" ht="12.75" hidden="1" customHeight="1" outlineLevel="1" x14ac:dyDescent="0.25">
      <c r="A85" s="40" t="s">
        <v>80</v>
      </c>
      <c r="B85" s="143" t="s">
        <v>85</v>
      </c>
      <c r="C85" s="143"/>
      <c r="D85" s="143"/>
      <c r="E85" s="143"/>
      <c r="F85" s="143"/>
      <c r="G85" s="90"/>
      <c r="H85" s="90"/>
      <c r="I85" s="90"/>
    </row>
    <row r="86" spans="1:9" hidden="1" outlineLevel="1" x14ac:dyDescent="0.25">
      <c r="A86" s="45" t="s">
        <v>81</v>
      </c>
      <c r="B86" s="143" t="s">
        <v>86</v>
      </c>
      <c r="C86" s="143"/>
      <c r="D86" s="143"/>
      <c r="E86" s="143"/>
      <c r="F86" s="143"/>
      <c r="G86" s="143"/>
      <c r="H86" s="143"/>
      <c r="I86" s="90"/>
    </row>
    <row r="87" spans="1:9" s="92" customFormat="1" ht="15" hidden="1" customHeight="1" outlineLevel="1" x14ac:dyDescent="0.25">
      <c r="A87" s="45" t="s">
        <v>79</v>
      </c>
      <c r="B87" s="143" t="s">
        <v>48</v>
      </c>
      <c r="C87" s="143"/>
      <c r="D87" s="143"/>
      <c r="E87" s="143"/>
      <c r="F87" s="143"/>
      <c r="G87" s="143"/>
      <c r="H87" s="143"/>
    </row>
    <row r="88" spans="1:9" hidden="1" outlineLevel="1" x14ac:dyDescent="0.25">
      <c r="B88" s="77" t="s">
        <v>72</v>
      </c>
      <c r="C88" s="75"/>
      <c r="D88" s="75"/>
      <c r="E88" s="75"/>
      <c r="F88" s="75"/>
      <c r="G88" s="90"/>
      <c r="H88" s="90"/>
      <c r="I88" s="90"/>
    </row>
    <row r="89" spans="1:9" collapsed="1" x14ac:dyDescent="0.25"/>
    <row r="90" spans="1:9" ht="83.25" customHeight="1" x14ac:dyDescent="0.25">
      <c r="A90" s="146" t="s">
        <v>87</v>
      </c>
      <c r="B90" s="146"/>
      <c r="C90" s="146"/>
      <c r="D90" s="146"/>
      <c r="E90" s="146"/>
    </row>
  </sheetData>
  <sheetProtection algorithmName="SHA-512" hashValue="MMyskseYvXFjfudLDxzWlhAtbngC8YuKvOwFcQ37mPLt6hyz2iT2VrdRpZLQdCv0g9DdhB98xS0JOoHNIXSIJQ==" saltValue="3mdHdPRbAwJciHV/FrmBoA==" spinCount="100000" sheet="1" objects="1" scenarios="1"/>
  <mergeCells count="28">
    <mergeCell ref="B86:H86"/>
    <mergeCell ref="B87:H87"/>
    <mergeCell ref="A90:E90"/>
    <mergeCell ref="B79:F79"/>
    <mergeCell ref="B80:F80"/>
    <mergeCell ref="B82:F82"/>
    <mergeCell ref="B83:F83"/>
    <mergeCell ref="B84:I84"/>
    <mergeCell ref="B85:F85"/>
    <mergeCell ref="A56:F56"/>
    <mergeCell ref="B57:F57"/>
    <mergeCell ref="C58:D58"/>
    <mergeCell ref="E58:F58"/>
    <mergeCell ref="A59:A61"/>
    <mergeCell ref="B59:B61"/>
    <mergeCell ref="A34:A35"/>
    <mergeCell ref="B34:B35"/>
    <mergeCell ref="A3:F3"/>
    <mergeCell ref="B4:F4"/>
    <mergeCell ref="C5:D5"/>
    <mergeCell ref="E5:F5"/>
    <mergeCell ref="A6:A7"/>
    <mergeCell ref="B6:B7"/>
    <mergeCell ref="B25:F25"/>
    <mergeCell ref="B26:F26"/>
    <mergeCell ref="B27:F27"/>
    <mergeCell ref="A32:D32"/>
    <mergeCell ref="A33:D33"/>
  </mergeCells>
  <hyperlinks>
    <hyperlink ref="B52" location="Nota" display="Ver Nota Informativa"/>
    <hyperlink ref="B88" location="Nota" display="Ver Nota Informativ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0"/>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90</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3423</v>
      </c>
      <c r="D8" s="19">
        <v>3285.9675999999999</v>
      </c>
      <c r="E8" s="20">
        <v>3527.76</v>
      </c>
      <c r="F8" s="19">
        <v>3921.23</v>
      </c>
    </row>
    <row r="9" spans="1:6" ht="18" customHeight="1" x14ac:dyDescent="0.25">
      <c r="A9" s="16" t="s">
        <v>13</v>
      </c>
      <c r="B9" s="21" t="s">
        <v>14</v>
      </c>
      <c r="C9" s="18" t="s">
        <v>15</v>
      </c>
      <c r="D9" s="22" t="s">
        <v>15</v>
      </c>
      <c r="E9" s="20">
        <v>1213.5675225081191</v>
      </c>
      <c r="F9" s="19">
        <v>1189.3</v>
      </c>
    </row>
    <row r="10" spans="1:6" ht="18" customHeight="1" x14ac:dyDescent="0.25">
      <c r="A10" s="16" t="s">
        <v>16</v>
      </c>
      <c r="B10" s="17" t="s">
        <v>17</v>
      </c>
      <c r="C10" s="18">
        <v>152.00285734814173</v>
      </c>
      <c r="D10" s="22">
        <v>161.24285734814174</v>
      </c>
      <c r="E10" s="23" t="s">
        <v>18</v>
      </c>
      <c r="F10" s="24" t="s">
        <v>18</v>
      </c>
    </row>
    <row r="11" spans="1:6" ht="18" customHeight="1" x14ac:dyDescent="0.25">
      <c r="A11" s="16" t="s">
        <v>19</v>
      </c>
      <c r="B11" s="17" t="s">
        <v>20</v>
      </c>
      <c r="C11" s="18">
        <v>18.579999999999998</v>
      </c>
      <c r="D11" s="22">
        <v>18.579999999999998</v>
      </c>
      <c r="E11" s="20">
        <v>18.579999999999998</v>
      </c>
      <c r="F11" s="22">
        <v>18.579999999999998</v>
      </c>
    </row>
    <row r="12" spans="1:6" ht="18" customHeight="1" x14ac:dyDescent="0.25">
      <c r="A12" s="16" t="s">
        <v>21</v>
      </c>
      <c r="B12" s="17" t="s">
        <v>22</v>
      </c>
      <c r="C12" s="18">
        <v>88.98</v>
      </c>
      <c r="D12" s="22">
        <v>88.98</v>
      </c>
      <c r="E12" s="20">
        <v>88.98</v>
      </c>
      <c r="F12" s="22">
        <v>88.98</v>
      </c>
    </row>
    <row r="13" spans="1:6" ht="18" customHeight="1" x14ac:dyDescent="0.25">
      <c r="A13" s="16" t="s">
        <v>23</v>
      </c>
      <c r="B13" s="21" t="s">
        <v>24</v>
      </c>
      <c r="C13" s="18">
        <v>11.16</v>
      </c>
      <c r="D13" s="22">
        <v>11.16</v>
      </c>
      <c r="E13" s="20">
        <v>11.16</v>
      </c>
      <c r="F13" s="22">
        <v>11.16</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3765.2328573481418</v>
      </c>
      <c r="D15" s="28">
        <v>3637.4404573481415</v>
      </c>
      <c r="E15" s="29">
        <v>4931.5575225081193</v>
      </c>
      <c r="F15" s="28">
        <v>5300.7599999999993</v>
      </c>
    </row>
    <row r="16" spans="1:6" ht="18" customHeight="1" x14ac:dyDescent="0.25">
      <c r="A16" s="16" t="s">
        <v>28</v>
      </c>
      <c r="B16" s="17" t="s">
        <v>29</v>
      </c>
      <c r="C16" s="18">
        <v>285</v>
      </c>
      <c r="D16" s="22">
        <v>285</v>
      </c>
      <c r="E16" s="18" t="s">
        <v>30</v>
      </c>
      <c r="F16" s="22" t="s">
        <v>30</v>
      </c>
    </row>
    <row r="17" spans="1:58" ht="18" customHeight="1" x14ac:dyDescent="0.25">
      <c r="A17" s="16" t="s">
        <v>31</v>
      </c>
      <c r="B17" s="17" t="s">
        <v>32</v>
      </c>
      <c r="C17" s="30">
        <v>233.77</v>
      </c>
      <c r="D17" s="19">
        <v>233.77</v>
      </c>
      <c r="E17" s="20">
        <v>233.77</v>
      </c>
      <c r="F17" s="22">
        <v>233.77</v>
      </c>
    </row>
    <row r="18" spans="1:58" ht="18" customHeight="1" x14ac:dyDescent="0.25">
      <c r="A18" s="16" t="s">
        <v>33</v>
      </c>
      <c r="B18" s="17" t="s">
        <v>34</v>
      </c>
      <c r="C18" s="18">
        <v>475</v>
      </c>
      <c r="D18" s="22">
        <v>204</v>
      </c>
      <c r="E18" s="31" t="s">
        <v>35</v>
      </c>
      <c r="F18" s="19" t="s">
        <v>35</v>
      </c>
    </row>
    <row r="19" spans="1:58" ht="18" customHeight="1" x14ac:dyDescent="0.25">
      <c r="A19" s="25" t="s">
        <v>36</v>
      </c>
      <c r="B19" s="26" t="s">
        <v>37</v>
      </c>
      <c r="C19" s="27">
        <v>4759.0028573481422</v>
      </c>
      <c r="D19" s="28">
        <v>4360.210457348142</v>
      </c>
      <c r="E19" s="29">
        <v>5165.3275225081197</v>
      </c>
      <c r="F19" s="28">
        <v>5534.53</v>
      </c>
    </row>
    <row r="20" spans="1:58" ht="18" customHeight="1" x14ac:dyDescent="0.25">
      <c r="A20" s="16" t="s">
        <v>38</v>
      </c>
      <c r="B20" s="17" t="s">
        <v>39</v>
      </c>
      <c r="C20" s="18">
        <v>543.25</v>
      </c>
      <c r="D20" s="22">
        <v>543.25</v>
      </c>
      <c r="E20" s="20" t="s">
        <v>30</v>
      </c>
      <c r="F20" s="22" t="s">
        <v>30</v>
      </c>
    </row>
    <row r="21" spans="1:58" ht="18" customHeight="1" x14ac:dyDescent="0.25">
      <c r="A21" s="16" t="s">
        <v>40</v>
      </c>
      <c r="B21" s="17" t="s">
        <v>41</v>
      </c>
      <c r="C21" s="18">
        <v>19.04</v>
      </c>
      <c r="D21" s="22" t="s">
        <v>42</v>
      </c>
      <c r="E21" s="20" t="s">
        <v>35</v>
      </c>
      <c r="F21" s="22" t="s">
        <v>42</v>
      </c>
    </row>
    <row r="22" spans="1:58" ht="18" customHeight="1" x14ac:dyDescent="0.25">
      <c r="A22" s="16" t="s">
        <v>43</v>
      </c>
      <c r="B22" s="17" t="s">
        <v>44</v>
      </c>
      <c r="C22" s="30">
        <v>53.95</v>
      </c>
      <c r="D22" s="19">
        <v>53.95</v>
      </c>
      <c r="E22" s="31" t="s">
        <v>45</v>
      </c>
      <c r="F22" s="19" t="s">
        <v>45</v>
      </c>
    </row>
    <row r="23" spans="1:58" ht="18" customHeight="1" thickBot="1" x14ac:dyDescent="0.3">
      <c r="A23" s="32" t="s">
        <v>46</v>
      </c>
      <c r="B23" s="33" t="s">
        <v>47</v>
      </c>
      <c r="C23" s="34">
        <v>5375.242857348142</v>
      </c>
      <c r="D23" s="35">
        <v>4957.4104573481418</v>
      </c>
      <c r="E23" s="36"/>
      <c r="F23" s="35"/>
    </row>
    <row r="24" spans="1:58" ht="13.5" thickTop="1" x14ac:dyDescent="0.25">
      <c r="A24" s="37"/>
      <c r="B24" s="38"/>
      <c r="C24" s="39"/>
      <c r="D24" s="39"/>
      <c r="E24" s="39"/>
      <c r="F24" s="39"/>
    </row>
    <row r="25" spans="1:58" x14ac:dyDescent="0.25">
      <c r="A25" s="40" t="s">
        <v>30</v>
      </c>
      <c r="B25" s="143" t="s">
        <v>48</v>
      </c>
      <c r="C25" s="143"/>
      <c r="D25" s="143"/>
      <c r="E25" s="143"/>
      <c r="F25" s="143"/>
    </row>
    <row r="26" spans="1:58" s="41" customFormat="1" ht="15" x14ac:dyDescent="0.25">
      <c r="A26" s="40" t="s">
        <v>35</v>
      </c>
      <c r="B26" s="143" t="s">
        <v>49</v>
      </c>
      <c r="C26" s="143"/>
      <c r="D26" s="143"/>
      <c r="E26" s="143"/>
      <c r="F26" s="143"/>
    </row>
    <row r="27" spans="1:58" s="44" customFormat="1" ht="15" x14ac:dyDescent="0.25">
      <c r="A27" s="40" t="s">
        <v>45</v>
      </c>
      <c r="B27" s="143" t="s">
        <v>50</v>
      </c>
      <c r="C27" s="143"/>
      <c r="D27" s="143"/>
      <c r="E27" s="143"/>
      <c r="F27" s="143"/>
      <c r="G27" s="42"/>
      <c r="H27" s="42"/>
      <c r="I27" s="43"/>
      <c r="J27" s="43"/>
    </row>
    <row r="28" spans="1:58" x14ac:dyDescent="0.25">
      <c r="A28" s="45" t="s">
        <v>18</v>
      </c>
      <c r="B28" s="46" t="s">
        <v>51</v>
      </c>
      <c r="C28" s="39"/>
      <c r="D28" s="39"/>
      <c r="E28" s="39"/>
      <c r="F28" s="39"/>
    </row>
    <row r="29" spans="1:58" x14ac:dyDescent="0.25">
      <c r="A29" s="45"/>
      <c r="B29" s="47"/>
      <c r="C29" s="47"/>
      <c r="D29" s="47"/>
      <c r="E29" s="47"/>
      <c r="F29" s="47"/>
    </row>
    <row r="30" spans="1:58" ht="15.75" hidden="1" customHeight="1" outlineLevel="1" x14ac:dyDescent="0.25">
      <c r="B30" s="2" t="s">
        <v>90</v>
      </c>
    </row>
    <row r="31" spans="1:58" ht="16.5" hidden="1" customHeight="1" outlineLevel="1" x14ac:dyDescent="0.25">
      <c r="B31" s="2"/>
    </row>
    <row r="32" spans="1:58" ht="33" hidden="1" customHeight="1" outlineLevel="1" x14ac:dyDescent="0.25">
      <c r="A32" s="132" t="s">
        <v>52</v>
      </c>
      <c r="B32" s="133"/>
      <c r="C32" s="133"/>
      <c r="D32" s="133"/>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row>
    <row r="33" spans="1:58" ht="17.25" hidden="1" customHeight="1" outlineLevel="1" x14ac:dyDescent="0.25">
      <c r="A33" s="144" t="s">
        <v>53</v>
      </c>
      <c r="B33" s="145"/>
      <c r="C33" s="145"/>
      <c r="D33" s="145"/>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row>
    <row r="34" spans="1:58" s="51" customFormat="1" ht="23.25" hidden="1" customHeight="1" outlineLevel="1" x14ac:dyDescent="0.25">
      <c r="A34" s="127" t="s">
        <v>54</v>
      </c>
      <c r="B34" s="129" t="s">
        <v>55</v>
      </c>
      <c r="C34" s="49"/>
      <c r="D34" s="50" t="s">
        <v>56</v>
      </c>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row>
    <row r="35" spans="1:58" s="51" customFormat="1" ht="19.5" hidden="1" customHeight="1" outlineLevel="1" x14ac:dyDescent="0.25">
      <c r="A35" s="128"/>
      <c r="B35" s="130"/>
      <c r="C35" s="53" t="s">
        <v>57</v>
      </c>
      <c r="D35" s="54" t="s">
        <v>58</v>
      </c>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s="43" customFormat="1" ht="15" hidden="1" customHeight="1" outlineLevel="1" x14ac:dyDescent="0.25">
      <c r="A36" s="55">
        <v>1</v>
      </c>
      <c r="B36" s="56" t="s">
        <v>59</v>
      </c>
      <c r="C36" s="57">
        <v>3875.45</v>
      </c>
      <c r="D36" s="57">
        <v>3784.61</v>
      </c>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43" customFormat="1" ht="15" hidden="1" customHeight="1" outlineLevel="1" x14ac:dyDescent="0.25">
      <c r="A37" s="55">
        <v>2</v>
      </c>
      <c r="B37" s="58" t="s">
        <v>60</v>
      </c>
      <c r="C37" s="59">
        <v>58.03</v>
      </c>
      <c r="D37" s="59">
        <v>58.03</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43" customFormat="1" ht="15" hidden="1" customHeight="1" outlineLevel="1" x14ac:dyDescent="0.25">
      <c r="A38" s="55">
        <v>3</v>
      </c>
      <c r="B38" s="58" t="s">
        <v>61</v>
      </c>
      <c r="C38" s="59">
        <v>16.47</v>
      </c>
      <c r="D38" s="59">
        <v>16.47</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5</v>
      </c>
      <c r="B39" s="58" t="s">
        <v>62</v>
      </c>
      <c r="C39" s="59">
        <v>3.5</v>
      </c>
      <c r="D39" s="59">
        <v>3.5</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6</v>
      </c>
      <c r="B40" s="58" t="s">
        <v>25</v>
      </c>
      <c r="C40" s="59">
        <v>71.510000000000005</v>
      </c>
      <c r="D40" s="59">
        <v>71.510000000000005</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60">
        <v>4</v>
      </c>
      <c r="B41" s="61" t="s">
        <v>63</v>
      </c>
      <c r="C41" s="62">
        <v>4024.96</v>
      </c>
      <c r="D41" s="63">
        <v>3934.1200000000003</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8</v>
      </c>
      <c r="B42" s="64" t="s">
        <v>64</v>
      </c>
      <c r="C42" s="65">
        <v>240</v>
      </c>
      <c r="D42" s="66">
        <v>240</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9</v>
      </c>
      <c r="B43" s="64" t="s">
        <v>65</v>
      </c>
      <c r="C43" s="67">
        <v>475</v>
      </c>
      <c r="D43" s="68">
        <v>114</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69" customFormat="1" ht="15" hidden="1" customHeight="1" outlineLevel="1" x14ac:dyDescent="0.25">
      <c r="A44" s="60">
        <v>10</v>
      </c>
      <c r="B44" s="61" t="s">
        <v>66</v>
      </c>
      <c r="C44" s="62">
        <v>4739.96</v>
      </c>
      <c r="D44" s="63">
        <v>4288.1200000000008</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69" customFormat="1" ht="15" hidden="1" customHeight="1" outlineLevel="1" x14ac:dyDescent="0.25">
      <c r="A45" s="55">
        <v>11</v>
      </c>
      <c r="B45" s="64" t="s">
        <v>67</v>
      </c>
      <c r="C45" s="65">
        <v>400</v>
      </c>
      <c r="D45" s="66">
        <v>400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69" customFormat="1" ht="15" hidden="1" customHeight="1" outlineLevel="1" x14ac:dyDescent="0.25">
      <c r="A46" s="55">
        <v>12</v>
      </c>
      <c r="B46" s="58" t="s">
        <v>68</v>
      </c>
      <c r="C46" s="70">
        <v>19.02</v>
      </c>
      <c r="D46" s="71" t="s">
        <v>69</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55">
        <v>13</v>
      </c>
      <c r="B47" s="58" t="s">
        <v>70</v>
      </c>
      <c r="C47" s="70">
        <v>47.82</v>
      </c>
      <c r="D47" s="71">
        <v>47.82</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74" customFormat="1" ht="21" hidden="1" customHeight="1" outlineLevel="1" x14ac:dyDescent="0.25">
      <c r="A48" s="32" t="s">
        <v>71</v>
      </c>
      <c r="B48" s="33" t="s">
        <v>47</v>
      </c>
      <c r="C48" s="72">
        <v>5206.8</v>
      </c>
      <c r="D48" s="73">
        <v>4735.9400000000005</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9" ht="13.5" hidden="1" customHeight="1" outlineLevel="1" x14ac:dyDescent="0.25"/>
    <row r="50" spans="1:9" ht="12.75" hidden="1" customHeight="1" outlineLevel="1" x14ac:dyDescent="0.25">
      <c r="A50" s="4"/>
      <c r="B50" s="4"/>
      <c r="C50" s="75"/>
      <c r="D50" s="75"/>
      <c r="E50" s="75"/>
      <c r="F50" s="75"/>
    </row>
    <row r="51" spans="1:9" ht="12.75" customHeight="1" collapsed="1" x14ac:dyDescent="0.25">
      <c r="A51" s="76" t="s">
        <v>71</v>
      </c>
      <c r="B51" s="75" t="s">
        <v>71</v>
      </c>
      <c r="C51" s="75"/>
      <c r="D51" s="75"/>
      <c r="E51" s="75"/>
      <c r="F51" s="75"/>
    </row>
    <row r="52" spans="1:9" ht="12.75" hidden="1" customHeight="1" outlineLevel="1" x14ac:dyDescent="0.25">
      <c r="B52" s="77" t="s">
        <v>72</v>
      </c>
      <c r="C52" s="75"/>
      <c r="D52" s="75"/>
      <c r="E52" s="75"/>
      <c r="F52" s="75"/>
    </row>
    <row r="53" spans="1:9" hidden="1" outlineLevel="1" x14ac:dyDescent="0.25">
      <c r="C53" s="78"/>
      <c r="D53" s="78"/>
    </row>
    <row r="54" spans="1:9" ht="15" hidden="1" outlineLevel="1" x14ac:dyDescent="0.25">
      <c r="B54" s="79" t="s">
        <v>73</v>
      </c>
      <c r="C54" s="80"/>
      <c r="D54" s="80"/>
      <c r="E54" s="1"/>
      <c r="F54" s="1"/>
      <c r="G54" s="81"/>
      <c r="H54" s="81"/>
      <c r="I54" s="81"/>
    </row>
    <row r="55" spans="1:9" ht="15" hidden="1" outlineLevel="1" x14ac:dyDescent="0.25">
      <c r="B55" s="79"/>
      <c r="C55" s="80"/>
      <c r="D55" s="80"/>
      <c r="E55" s="1"/>
      <c r="F55" s="1"/>
      <c r="G55" s="81"/>
      <c r="H55" s="81"/>
      <c r="I55" s="81"/>
    </row>
    <row r="56" spans="1:9" hidden="1" outlineLevel="1" x14ac:dyDescent="0.25">
      <c r="A56" s="131" t="s">
        <v>1</v>
      </c>
      <c r="B56" s="131"/>
      <c r="C56" s="131"/>
      <c r="D56" s="131"/>
      <c r="E56" s="131"/>
      <c r="F56" s="131"/>
    </row>
    <row r="57" spans="1:9" ht="35.25" hidden="1" customHeight="1" outlineLevel="1" x14ac:dyDescent="0.25">
      <c r="A57" s="6"/>
      <c r="B57" s="132" t="s">
        <v>2</v>
      </c>
      <c r="C57" s="133"/>
      <c r="D57" s="133"/>
      <c r="E57" s="133"/>
      <c r="F57" s="134"/>
    </row>
    <row r="58" spans="1:9" ht="35.25" hidden="1" customHeight="1" outlineLevel="1" x14ac:dyDescent="0.25">
      <c r="A58" s="7"/>
      <c r="B58" s="8" t="s">
        <v>74</v>
      </c>
      <c r="C58" s="135" t="s">
        <v>4</v>
      </c>
      <c r="D58" s="136"/>
      <c r="E58" s="135" t="s">
        <v>75</v>
      </c>
      <c r="F58" s="136"/>
    </row>
    <row r="59" spans="1:9" ht="28.5" hidden="1" customHeight="1" outlineLevel="1" x14ac:dyDescent="0.25">
      <c r="A59" s="139" t="s">
        <v>6</v>
      </c>
      <c r="B59" s="141" t="s">
        <v>7</v>
      </c>
      <c r="C59" s="9" t="s">
        <v>8</v>
      </c>
      <c r="D59" s="10" t="s">
        <v>76</v>
      </c>
      <c r="E59" s="11" t="s">
        <v>8</v>
      </c>
      <c r="F59" s="10" t="s">
        <v>76</v>
      </c>
      <c r="G59" s="12"/>
      <c r="H59" s="12"/>
    </row>
    <row r="60" spans="1:9" ht="18.75" hidden="1" customHeight="1" outlineLevel="1" x14ac:dyDescent="0.25">
      <c r="A60" s="139"/>
      <c r="B60" s="141"/>
      <c r="C60" s="82"/>
      <c r="D60" s="82">
        <v>0.1</v>
      </c>
      <c r="E60" s="82"/>
      <c r="F60" s="82">
        <v>0.1</v>
      </c>
      <c r="G60" s="12"/>
      <c r="H60" s="12"/>
    </row>
    <row r="61" spans="1:9" ht="16.5" hidden="1" customHeight="1" outlineLevel="1" x14ac:dyDescent="0.25">
      <c r="A61" s="140"/>
      <c r="B61" s="142"/>
      <c r="C61" s="13" t="s">
        <v>10</v>
      </c>
      <c r="D61" s="14" t="s">
        <v>10</v>
      </c>
      <c r="E61" s="15" t="s">
        <v>10</v>
      </c>
      <c r="F61" s="14" t="s">
        <v>10</v>
      </c>
      <c r="G61" s="12"/>
      <c r="H61" s="12"/>
    </row>
    <row r="62" spans="1:9" ht="14.25" hidden="1" customHeight="1" outlineLevel="1" x14ac:dyDescent="0.25">
      <c r="A62" s="16" t="s">
        <v>11</v>
      </c>
      <c r="B62" s="17" t="s">
        <v>12</v>
      </c>
      <c r="C62" s="18">
        <v>3088.2011040000002</v>
      </c>
      <c r="D62" s="19">
        <v>3720.9357106000002</v>
      </c>
      <c r="E62" s="20">
        <v>3527.76</v>
      </c>
      <c r="F62" s="19">
        <v>4522.88</v>
      </c>
    </row>
    <row r="63" spans="1:9" ht="14.25" hidden="1" customHeight="1" outlineLevel="1" x14ac:dyDescent="0.25">
      <c r="A63" s="16" t="s">
        <v>13</v>
      </c>
      <c r="B63" s="21" t="s">
        <v>14</v>
      </c>
      <c r="C63" s="18" t="s">
        <v>15</v>
      </c>
      <c r="D63" s="22" t="s">
        <v>15</v>
      </c>
      <c r="E63" s="20">
        <v>1213.5675225081191</v>
      </c>
      <c r="F63" s="19">
        <v>1092.21</v>
      </c>
    </row>
    <row r="64" spans="1:9" ht="14.25" hidden="1" customHeight="1" outlineLevel="1" x14ac:dyDescent="0.25">
      <c r="A64" s="16" t="s">
        <v>16</v>
      </c>
      <c r="B64" s="17" t="s">
        <v>17</v>
      </c>
      <c r="C64" s="18" t="s">
        <v>77</v>
      </c>
      <c r="D64" s="19" t="s">
        <v>77</v>
      </c>
      <c r="E64" s="20" t="s">
        <v>77</v>
      </c>
      <c r="F64" s="22" t="s">
        <v>77</v>
      </c>
    </row>
    <row r="65" spans="1:9" ht="14.25" hidden="1" customHeight="1" outlineLevel="1" x14ac:dyDescent="0.25">
      <c r="A65" s="16" t="s">
        <v>19</v>
      </c>
      <c r="B65" s="17" t="s">
        <v>20</v>
      </c>
      <c r="C65" s="18">
        <v>18.579999999999998</v>
      </c>
      <c r="D65" s="22">
        <v>18.579999999999998</v>
      </c>
      <c r="E65" s="20">
        <v>18.579999999999998</v>
      </c>
      <c r="F65" s="22">
        <v>18.579999999999998</v>
      </c>
    </row>
    <row r="66" spans="1:9" ht="14.25" hidden="1" customHeight="1" outlineLevel="1" x14ac:dyDescent="0.25">
      <c r="A66" s="16" t="s">
        <v>21</v>
      </c>
      <c r="B66" s="17" t="s">
        <v>22</v>
      </c>
      <c r="C66" s="18">
        <v>75.86</v>
      </c>
      <c r="D66" s="22">
        <v>75.86</v>
      </c>
      <c r="E66" s="20">
        <v>75.86</v>
      </c>
      <c r="F66" s="22">
        <v>75.86</v>
      </c>
    </row>
    <row r="67" spans="1:9" ht="14.25" hidden="1" customHeight="1" outlineLevel="1" x14ac:dyDescent="0.25">
      <c r="A67" s="16" t="s">
        <v>23</v>
      </c>
      <c r="B67" s="17" t="s">
        <v>78</v>
      </c>
      <c r="C67" s="18">
        <v>7.2405999999999997</v>
      </c>
      <c r="D67" s="22">
        <v>7.2405999999999997</v>
      </c>
      <c r="E67" s="20">
        <v>6.15</v>
      </c>
      <c r="F67" s="22">
        <v>5.25</v>
      </c>
    </row>
    <row r="68" spans="1:9" ht="14.25" hidden="1" customHeight="1" outlineLevel="1" x14ac:dyDescent="0.25">
      <c r="A68" s="16"/>
      <c r="B68" s="17" t="s">
        <v>25</v>
      </c>
      <c r="C68" s="18">
        <v>86.42</v>
      </c>
      <c r="D68" s="22">
        <v>86.42</v>
      </c>
      <c r="E68" s="20">
        <v>86.42</v>
      </c>
      <c r="F68" s="22">
        <v>86.42</v>
      </c>
    </row>
    <row r="69" spans="1:9" ht="14.25" hidden="1" customHeight="1" outlineLevel="1" x14ac:dyDescent="0.25">
      <c r="A69" s="25" t="s">
        <v>26</v>
      </c>
      <c r="B69" s="26" t="s">
        <v>27</v>
      </c>
      <c r="C69" s="83">
        <v>3276.3017040000004</v>
      </c>
      <c r="D69" s="84">
        <v>3909.0363106000004</v>
      </c>
      <c r="E69" s="83">
        <v>4928.337522508119</v>
      </c>
      <c r="F69" s="28">
        <v>5801.2</v>
      </c>
    </row>
    <row r="70" spans="1:9" ht="14.25" hidden="1" customHeight="1" outlineLevel="1" x14ac:dyDescent="0.25">
      <c r="A70" s="16" t="s">
        <v>28</v>
      </c>
      <c r="B70" s="17" t="s">
        <v>29</v>
      </c>
      <c r="C70" s="18">
        <v>285</v>
      </c>
      <c r="D70" s="22">
        <v>285</v>
      </c>
      <c r="E70" s="20" t="s">
        <v>79</v>
      </c>
      <c r="F70" s="22" t="s">
        <v>79</v>
      </c>
    </row>
    <row r="71" spans="1:9" ht="14.25" hidden="1" customHeight="1" outlineLevel="1" x14ac:dyDescent="0.25">
      <c r="A71" s="16" t="s">
        <v>31</v>
      </c>
      <c r="B71" s="17" t="s">
        <v>32</v>
      </c>
      <c r="C71" s="30" t="s">
        <v>35</v>
      </c>
      <c r="D71" s="19" t="s">
        <v>35</v>
      </c>
      <c r="E71" s="31" t="s">
        <v>35</v>
      </c>
      <c r="F71" s="19" t="s">
        <v>35</v>
      </c>
    </row>
    <row r="72" spans="1:9" ht="14.25" hidden="1" customHeight="1" outlineLevel="1" x14ac:dyDescent="0.25">
      <c r="A72" s="16" t="s">
        <v>33</v>
      </c>
      <c r="B72" s="85" t="s">
        <v>34</v>
      </c>
      <c r="C72" s="30">
        <v>475</v>
      </c>
      <c r="D72" s="22">
        <v>204</v>
      </c>
      <c r="E72" s="20">
        <v>1168.1099999999999</v>
      </c>
      <c r="F72" s="22">
        <v>301.48</v>
      </c>
    </row>
    <row r="73" spans="1:9" ht="14.25" hidden="1" customHeight="1" outlineLevel="1" x14ac:dyDescent="0.25">
      <c r="A73" s="25" t="s">
        <v>36</v>
      </c>
      <c r="B73" s="26" t="s">
        <v>37</v>
      </c>
      <c r="C73" s="86">
        <v>4036.3017040000004</v>
      </c>
      <c r="D73" s="28">
        <v>4398.0363106000004</v>
      </c>
      <c r="E73" s="86">
        <v>6096.4475225081187</v>
      </c>
      <c r="F73" s="86">
        <v>6102.68</v>
      </c>
    </row>
    <row r="74" spans="1:9" ht="14.25" hidden="1" customHeight="1" outlineLevel="1" x14ac:dyDescent="0.25">
      <c r="A74" s="16" t="s">
        <v>38</v>
      </c>
      <c r="B74" s="17" t="s">
        <v>39</v>
      </c>
      <c r="C74" s="18">
        <v>543.25</v>
      </c>
      <c r="D74" s="22">
        <v>543.25</v>
      </c>
      <c r="E74" s="20" t="s">
        <v>79</v>
      </c>
      <c r="F74" s="22" t="s">
        <v>79</v>
      </c>
    </row>
    <row r="75" spans="1:9" ht="14.25" hidden="1" customHeight="1" outlineLevel="1" x14ac:dyDescent="0.25">
      <c r="A75" s="16" t="s">
        <v>40</v>
      </c>
      <c r="B75" s="17" t="s">
        <v>41</v>
      </c>
      <c r="C75" s="87" t="s">
        <v>80</v>
      </c>
      <c r="D75" s="88" t="s">
        <v>42</v>
      </c>
      <c r="E75" s="89" t="s">
        <v>80</v>
      </c>
      <c r="F75" s="22" t="s">
        <v>42</v>
      </c>
    </row>
    <row r="76" spans="1:9" ht="14.25" hidden="1" customHeight="1" outlineLevel="1" x14ac:dyDescent="0.25">
      <c r="A76" s="16" t="s">
        <v>43</v>
      </c>
      <c r="B76" s="17" t="s">
        <v>44</v>
      </c>
      <c r="C76" s="30" t="s">
        <v>81</v>
      </c>
      <c r="D76" s="19" t="s">
        <v>81</v>
      </c>
      <c r="E76" s="30" t="s">
        <v>81</v>
      </c>
      <c r="F76" s="19" t="s">
        <v>81</v>
      </c>
    </row>
    <row r="77" spans="1:9" ht="21" hidden="1" customHeight="1" outlineLevel="1" x14ac:dyDescent="0.25">
      <c r="A77" s="32" t="s">
        <v>46</v>
      </c>
      <c r="B77" s="33" t="s">
        <v>47</v>
      </c>
      <c r="C77" s="34"/>
      <c r="D77" s="35"/>
      <c r="E77" s="34"/>
      <c r="F77" s="34"/>
    </row>
    <row r="78" spans="1:9" hidden="1" outlineLevel="1" x14ac:dyDescent="0.25">
      <c r="A78" s="37"/>
      <c r="B78" s="38"/>
      <c r="C78" s="39"/>
      <c r="D78" s="39"/>
      <c r="E78" s="39"/>
      <c r="F78" s="39"/>
    </row>
    <row r="79" spans="1:9" hidden="1" outlineLevel="1" x14ac:dyDescent="0.25">
      <c r="A79" s="45"/>
      <c r="B79" s="147"/>
      <c r="C79" s="147"/>
      <c r="D79" s="147"/>
      <c r="E79" s="147"/>
      <c r="F79" s="147"/>
    </row>
    <row r="80" spans="1:9" hidden="1" outlineLevel="1" x14ac:dyDescent="0.25">
      <c r="A80" s="45"/>
      <c r="B80" s="148" t="s">
        <v>82</v>
      </c>
      <c r="C80" s="148"/>
      <c r="D80" s="148"/>
      <c r="E80" s="148"/>
      <c r="F80" s="148"/>
      <c r="G80" s="90"/>
      <c r="H80" s="90"/>
      <c r="I80" s="90"/>
    </row>
    <row r="81" spans="1:9" ht="12.75" hidden="1" customHeight="1" outlineLevel="1" x14ac:dyDescent="0.25">
      <c r="A81" s="45" t="s">
        <v>77</v>
      </c>
      <c r="B81" s="46" t="s">
        <v>51</v>
      </c>
      <c r="C81" s="91"/>
      <c r="D81" s="91"/>
      <c r="E81" s="91"/>
      <c r="F81" s="91"/>
      <c r="G81" s="90"/>
      <c r="H81" s="90"/>
      <c r="I81" s="90"/>
    </row>
    <row r="82" spans="1:9" ht="12.75" hidden="1" customHeight="1" outlineLevel="1" x14ac:dyDescent="0.25">
      <c r="A82" s="45" t="s">
        <v>30</v>
      </c>
      <c r="B82" s="143" t="s">
        <v>83</v>
      </c>
      <c r="C82" s="143"/>
      <c r="D82" s="143"/>
      <c r="E82" s="143"/>
      <c r="F82" s="143"/>
      <c r="G82" s="90"/>
      <c r="H82" s="90"/>
      <c r="I82" s="90"/>
    </row>
    <row r="83" spans="1:9" hidden="1" outlineLevel="1" x14ac:dyDescent="0.25">
      <c r="A83" s="45" t="s">
        <v>35</v>
      </c>
      <c r="B83" s="143" t="s">
        <v>84</v>
      </c>
      <c r="C83" s="143"/>
      <c r="D83" s="143"/>
      <c r="E83" s="143"/>
      <c r="F83" s="143"/>
      <c r="G83" s="90"/>
      <c r="H83" s="90"/>
      <c r="I83" s="90"/>
    </row>
    <row r="84" spans="1:9" ht="12.75" hidden="1" customHeight="1" outlineLevel="1" x14ac:dyDescent="0.25">
      <c r="A84" s="45" t="s">
        <v>45</v>
      </c>
      <c r="B84" s="143" t="s">
        <v>49</v>
      </c>
      <c r="C84" s="143"/>
      <c r="D84" s="143"/>
      <c r="E84" s="143"/>
      <c r="F84" s="143"/>
      <c r="G84" s="143"/>
      <c r="H84" s="143"/>
      <c r="I84" s="143"/>
    </row>
    <row r="85" spans="1:9" ht="12.75" hidden="1" customHeight="1" outlineLevel="1" x14ac:dyDescent="0.25">
      <c r="A85" s="40" t="s">
        <v>80</v>
      </c>
      <c r="B85" s="143" t="s">
        <v>85</v>
      </c>
      <c r="C85" s="143"/>
      <c r="D85" s="143"/>
      <c r="E85" s="143"/>
      <c r="F85" s="143"/>
      <c r="G85" s="90"/>
      <c r="H85" s="90"/>
      <c r="I85" s="90"/>
    </row>
    <row r="86" spans="1:9" hidden="1" outlineLevel="1" x14ac:dyDescent="0.25">
      <c r="A86" s="45" t="s">
        <v>81</v>
      </c>
      <c r="B86" s="143" t="s">
        <v>86</v>
      </c>
      <c r="C86" s="143"/>
      <c r="D86" s="143"/>
      <c r="E86" s="143"/>
      <c r="F86" s="143"/>
      <c r="G86" s="143"/>
      <c r="H86" s="143"/>
      <c r="I86" s="90"/>
    </row>
    <row r="87" spans="1:9" s="92" customFormat="1" ht="15" hidden="1" customHeight="1" outlineLevel="1" x14ac:dyDescent="0.25">
      <c r="A87" s="45" t="s">
        <v>79</v>
      </c>
      <c r="B87" s="143" t="s">
        <v>48</v>
      </c>
      <c r="C87" s="143"/>
      <c r="D87" s="143"/>
      <c r="E87" s="143"/>
      <c r="F87" s="143"/>
      <c r="G87" s="143"/>
      <c r="H87" s="143"/>
    </row>
    <row r="88" spans="1:9" hidden="1" outlineLevel="1" x14ac:dyDescent="0.25">
      <c r="B88" s="77" t="s">
        <v>72</v>
      </c>
      <c r="C88" s="75"/>
      <c r="D88" s="75"/>
      <c r="E88" s="75"/>
      <c r="F88" s="75"/>
      <c r="G88" s="90"/>
      <c r="H88" s="90"/>
      <c r="I88" s="90"/>
    </row>
    <row r="89" spans="1:9" collapsed="1" x14ac:dyDescent="0.25"/>
    <row r="90" spans="1:9" ht="83.25" customHeight="1" x14ac:dyDescent="0.25">
      <c r="A90" s="146" t="s">
        <v>87</v>
      </c>
      <c r="B90" s="146"/>
      <c r="C90" s="146"/>
      <c r="D90" s="146"/>
      <c r="E90" s="146"/>
    </row>
  </sheetData>
  <sheetProtection algorithmName="SHA-512" hashValue="19pQaHLzrVAxCFqxwzSx7dwQutjY45rqUD1tJx0y+0jpFGu7MRbu/tjYZQZsvNp2bMiCUp8RBz0fde53SU/b7g==" saltValue="SgdHqTSTKhwFc9lNodnI8Q==" spinCount="100000" sheet="1" objects="1" scenarios="1"/>
  <mergeCells count="28">
    <mergeCell ref="B86:H86"/>
    <mergeCell ref="B87:H87"/>
    <mergeCell ref="A90:E90"/>
    <mergeCell ref="B79:F79"/>
    <mergeCell ref="B80:F80"/>
    <mergeCell ref="B82:F82"/>
    <mergeCell ref="B83:F83"/>
    <mergeCell ref="B84:I84"/>
    <mergeCell ref="B85:F85"/>
    <mergeCell ref="A56:F56"/>
    <mergeCell ref="B57:F57"/>
    <mergeCell ref="C58:D58"/>
    <mergeCell ref="E58:F58"/>
    <mergeCell ref="A59:A61"/>
    <mergeCell ref="B59:B61"/>
    <mergeCell ref="A34:A35"/>
    <mergeCell ref="B34:B35"/>
    <mergeCell ref="A3:F3"/>
    <mergeCell ref="B4:F4"/>
    <mergeCell ref="C5:D5"/>
    <mergeCell ref="E5:F5"/>
    <mergeCell ref="A6:A7"/>
    <mergeCell ref="B6:B7"/>
    <mergeCell ref="B25:F25"/>
    <mergeCell ref="B26:F26"/>
    <mergeCell ref="B27:F27"/>
    <mergeCell ref="A32:D32"/>
    <mergeCell ref="A33:D33"/>
  </mergeCells>
  <hyperlinks>
    <hyperlink ref="B52" location="Nota" display="Ver Nota Informativa"/>
    <hyperlink ref="B88" location="Nota" display="Ver Nota Informativ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0"/>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91</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3421.93</v>
      </c>
      <c r="D8" s="19">
        <v>3285.9531999999999</v>
      </c>
      <c r="E8" s="20">
        <v>3421.93</v>
      </c>
      <c r="F8" s="19">
        <v>3918.6</v>
      </c>
    </row>
    <row r="9" spans="1:6" ht="18" customHeight="1" x14ac:dyDescent="0.25">
      <c r="A9" s="16" t="s">
        <v>13</v>
      </c>
      <c r="B9" s="21" t="s">
        <v>14</v>
      </c>
      <c r="C9" s="18" t="s">
        <v>15</v>
      </c>
      <c r="D9" s="22" t="s">
        <v>15</v>
      </c>
      <c r="E9" s="20">
        <v>1213.5675225081191</v>
      </c>
      <c r="F9" s="19">
        <v>1189.3</v>
      </c>
    </row>
    <row r="10" spans="1:6" ht="18" customHeight="1" x14ac:dyDescent="0.25">
      <c r="A10" s="16" t="s">
        <v>16</v>
      </c>
      <c r="B10" s="17" t="s">
        <v>17</v>
      </c>
      <c r="C10" s="18">
        <v>152.00285734814173</v>
      </c>
      <c r="D10" s="22">
        <v>161.24285734814174</v>
      </c>
      <c r="E10" s="23" t="s">
        <v>18</v>
      </c>
      <c r="F10" s="24" t="s">
        <v>18</v>
      </c>
    </row>
    <row r="11" spans="1:6" ht="18" customHeight="1" x14ac:dyDescent="0.25">
      <c r="A11" s="16" t="s">
        <v>19</v>
      </c>
      <c r="B11" s="17" t="s">
        <v>20</v>
      </c>
      <c r="C11" s="18">
        <v>18.579999999999998</v>
      </c>
      <c r="D11" s="22">
        <v>18.579999999999998</v>
      </c>
      <c r="E11" s="20">
        <v>18.579999999999998</v>
      </c>
      <c r="F11" s="22">
        <v>18.579999999999998</v>
      </c>
    </row>
    <row r="12" spans="1:6" ht="18" customHeight="1" x14ac:dyDescent="0.25">
      <c r="A12" s="16" t="s">
        <v>21</v>
      </c>
      <c r="B12" s="17" t="s">
        <v>22</v>
      </c>
      <c r="C12" s="18">
        <v>88.98</v>
      </c>
      <c r="D12" s="22">
        <v>88.98</v>
      </c>
      <c r="E12" s="20">
        <v>88.98</v>
      </c>
      <c r="F12" s="22">
        <v>88.98</v>
      </c>
    </row>
    <row r="13" spans="1:6" ht="18" customHeight="1" x14ac:dyDescent="0.25">
      <c r="A13" s="16" t="s">
        <v>23</v>
      </c>
      <c r="B13" s="21" t="s">
        <v>24</v>
      </c>
      <c r="C13" s="18">
        <v>11.16</v>
      </c>
      <c r="D13" s="22">
        <v>11.16</v>
      </c>
      <c r="E13" s="20">
        <v>11.16</v>
      </c>
      <c r="F13" s="22">
        <v>11.16</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3764.1628573481416</v>
      </c>
      <c r="D15" s="28">
        <v>3637.4160573481413</v>
      </c>
      <c r="E15" s="29">
        <v>4825.7275225081185</v>
      </c>
      <c r="F15" s="28">
        <v>5298.1299999999992</v>
      </c>
    </row>
    <row r="16" spans="1:6" ht="18" customHeight="1" x14ac:dyDescent="0.25">
      <c r="A16" s="16" t="s">
        <v>28</v>
      </c>
      <c r="B16" s="17" t="s">
        <v>29</v>
      </c>
      <c r="C16" s="18">
        <v>285</v>
      </c>
      <c r="D16" s="22">
        <v>285</v>
      </c>
      <c r="E16" s="18" t="s">
        <v>30</v>
      </c>
      <c r="F16" s="22" t="s">
        <v>30</v>
      </c>
    </row>
    <row r="17" spans="1:58" ht="18" customHeight="1" x14ac:dyDescent="0.25">
      <c r="A17" s="16" t="s">
        <v>31</v>
      </c>
      <c r="B17" s="17" t="s">
        <v>32</v>
      </c>
      <c r="C17" s="30">
        <v>233.77</v>
      </c>
      <c r="D17" s="19">
        <v>233.77</v>
      </c>
      <c r="E17" s="20">
        <v>233.77</v>
      </c>
      <c r="F17" s="22">
        <v>233.77</v>
      </c>
    </row>
    <row r="18" spans="1:58" ht="18" customHeight="1" x14ac:dyDescent="0.25">
      <c r="A18" s="16" t="s">
        <v>33</v>
      </c>
      <c r="B18" s="17" t="s">
        <v>34</v>
      </c>
      <c r="C18" s="18">
        <v>475</v>
      </c>
      <c r="D18" s="22">
        <v>204</v>
      </c>
      <c r="E18" s="31" t="s">
        <v>35</v>
      </c>
      <c r="F18" s="19" t="s">
        <v>35</v>
      </c>
    </row>
    <row r="19" spans="1:58" ht="18" customHeight="1" x14ac:dyDescent="0.25">
      <c r="A19" s="25" t="s">
        <v>36</v>
      </c>
      <c r="B19" s="26" t="s">
        <v>37</v>
      </c>
      <c r="C19" s="27">
        <v>4757.9328573481416</v>
      </c>
      <c r="D19" s="28">
        <v>4360.1860573481417</v>
      </c>
      <c r="E19" s="29">
        <v>5059.4975225081189</v>
      </c>
      <c r="F19" s="28">
        <v>5531.9</v>
      </c>
    </row>
    <row r="20" spans="1:58" ht="18" customHeight="1" x14ac:dyDescent="0.25">
      <c r="A20" s="16" t="s">
        <v>38</v>
      </c>
      <c r="B20" s="17" t="s">
        <v>39</v>
      </c>
      <c r="C20" s="18">
        <v>543.25</v>
      </c>
      <c r="D20" s="22">
        <v>543.25</v>
      </c>
      <c r="E20" s="20" t="s">
        <v>30</v>
      </c>
      <c r="F20" s="22" t="s">
        <v>30</v>
      </c>
    </row>
    <row r="21" spans="1:58" ht="18" customHeight="1" x14ac:dyDescent="0.25">
      <c r="A21" s="16" t="s">
        <v>40</v>
      </c>
      <c r="B21" s="17" t="s">
        <v>41</v>
      </c>
      <c r="C21" s="18">
        <v>19.03</v>
      </c>
      <c r="D21" s="22" t="s">
        <v>42</v>
      </c>
      <c r="E21" s="20" t="s">
        <v>35</v>
      </c>
      <c r="F21" s="22" t="s">
        <v>42</v>
      </c>
    </row>
    <row r="22" spans="1:58" ht="18" customHeight="1" x14ac:dyDescent="0.25">
      <c r="A22" s="16" t="s">
        <v>43</v>
      </c>
      <c r="B22" s="17" t="s">
        <v>44</v>
      </c>
      <c r="C22" s="30">
        <v>53.95</v>
      </c>
      <c r="D22" s="19">
        <v>53.95</v>
      </c>
      <c r="E22" s="31" t="s">
        <v>45</v>
      </c>
      <c r="F22" s="19" t="s">
        <v>45</v>
      </c>
    </row>
    <row r="23" spans="1:58" ht="18" customHeight="1" thickBot="1" x14ac:dyDescent="0.3">
      <c r="A23" s="32" t="s">
        <v>46</v>
      </c>
      <c r="B23" s="33" t="s">
        <v>47</v>
      </c>
      <c r="C23" s="34">
        <v>5374.1628573481412</v>
      </c>
      <c r="D23" s="35">
        <v>4957.3860573481415</v>
      </c>
      <c r="E23" s="36"/>
      <c r="F23" s="35"/>
    </row>
    <row r="24" spans="1:58" ht="13.5" thickTop="1" x14ac:dyDescent="0.25">
      <c r="A24" s="37"/>
      <c r="B24" s="38"/>
      <c r="C24" s="39"/>
      <c r="D24" s="39"/>
      <c r="E24" s="39"/>
      <c r="F24" s="39"/>
    </row>
    <row r="25" spans="1:58" x14ac:dyDescent="0.25">
      <c r="A25" s="40" t="s">
        <v>30</v>
      </c>
      <c r="B25" s="143" t="s">
        <v>48</v>
      </c>
      <c r="C25" s="143"/>
      <c r="D25" s="143"/>
      <c r="E25" s="143"/>
      <c r="F25" s="143"/>
    </row>
    <row r="26" spans="1:58" s="41" customFormat="1" ht="15" x14ac:dyDescent="0.25">
      <c r="A26" s="40" t="s">
        <v>35</v>
      </c>
      <c r="B26" s="143" t="s">
        <v>49</v>
      </c>
      <c r="C26" s="143"/>
      <c r="D26" s="143"/>
      <c r="E26" s="143"/>
      <c r="F26" s="143"/>
    </row>
    <row r="27" spans="1:58" s="44" customFormat="1" ht="15" x14ac:dyDescent="0.25">
      <c r="A27" s="40" t="s">
        <v>45</v>
      </c>
      <c r="B27" s="143" t="s">
        <v>50</v>
      </c>
      <c r="C27" s="143"/>
      <c r="D27" s="143"/>
      <c r="E27" s="143"/>
      <c r="F27" s="143"/>
      <c r="G27" s="42"/>
      <c r="H27" s="42"/>
      <c r="I27" s="43"/>
      <c r="J27" s="43"/>
    </row>
    <row r="28" spans="1:58" x14ac:dyDescent="0.25">
      <c r="A28" s="45" t="s">
        <v>18</v>
      </c>
      <c r="B28" s="46" t="s">
        <v>51</v>
      </c>
      <c r="C28" s="39"/>
      <c r="D28" s="39"/>
      <c r="E28" s="39"/>
      <c r="F28" s="39"/>
    </row>
    <row r="29" spans="1:58" x14ac:dyDescent="0.25">
      <c r="A29" s="45"/>
      <c r="B29" s="47"/>
      <c r="C29" s="47"/>
      <c r="D29" s="47"/>
      <c r="E29" s="47"/>
      <c r="F29" s="47"/>
    </row>
    <row r="30" spans="1:58" ht="15.75" hidden="1" customHeight="1" outlineLevel="1" x14ac:dyDescent="0.25">
      <c r="B30" s="2" t="s">
        <v>91</v>
      </c>
    </row>
    <row r="31" spans="1:58" ht="16.5" hidden="1" customHeight="1" outlineLevel="1" x14ac:dyDescent="0.25">
      <c r="B31" s="2"/>
    </row>
    <row r="32" spans="1:58" ht="33" hidden="1" customHeight="1" outlineLevel="1" x14ac:dyDescent="0.25">
      <c r="A32" s="132" t="s">
        <v>52</v>
      </c>
      <c r="B32" s="133"/>
      <c r="C32" s="133"/>
      <c r="D32" s="133"/>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row>
    <row r="33" spans="1:58" ht="17.25" hidden="1" customHeight="1" outlineLevel="1" x14ac:dyDescent="0.25">
      <c r="A33" s="144" t="s">
        <v>53</v>
      </c>
      <c r="B33" s="145"/>
      <c r="C33" s="145"/>
      <c r="D33" s="145"/>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row>
    <row r="34" spans="1:58" s="51" customFormat="1" ht="23.25" hidden="1" customHeight="1" outlineLevel="1" x14ac:dyDescent="0.25">
      <c r="A34" s="127" t="s">
        <v>54</v>
      </c>
      <c r="B34" s="129" t="s">
        <v>55</v>
      </c>
      <c r="C34" s="49"/>
      <c r="D34" s="50" t="s">
        <v>56</v>
      </c>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row>
    <row r="35" spans="1:58" s="51" customFormat="1" ht="19.5" hidden="1" customHeight="1" outlineLevel="1" x14ac:dyDescent="0.25">
      <c r="A35" s="128"/>
      <c r="B35" s="130"/>
      <c r="C35" s="53" t="s">
        <v>57</v>
      </c>
      <c r="D35" s="54" t="s">
        <v>58</v>
      </c>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s="43" customFormat="1" ht="15" hidden="1" customHeight="1" outlineLevel="1" x14ac:dyDescent="0.25">
      <c r="A36" s="55">
        <v>1</v>
      </c>
      <c r="B36" s="56" t="s">
        <v>59</v>
      </c>
      <c r="C36" s="57">
        <v>3875.45</v>
      </c>
      <c r="D36" s="57">
        <v>3784.61</v>
      </c>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43" customFormat="1" ht="15" hidden="1" customHeight="1" outlineLevel="1" x14ac:dyDescent="0.25">
      <c r="A37" s="55">
        <v>2</v>
      </c>
      <c r="B37" s="58" t="s">
        <v>60</v>
      </c>
      <c r="C37" s="59">
        <v>58.03</v>
      </c>
      <c r="D37" s="59">
        <v>58.03</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43" customFormat="1" ht="15" hidden="1" customHeight="1" outlineLevel="1" x14ac:dyDescent="0.25">
      <c r="A38" s="55">
        <v>3</v>
      </c>
      <c r="B38" s="58" t="s">
        <v>61</v>
      </c>
      <c r="C38" s="59">
        <v>16.47</v>
      </c>
      <c r="D38" s="59">
        <v>16.47</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5</v>
      </c>
      <c r="B39" s="58" t="s">
        <v>62</v>
      </c>
      <c r="C39" s="59">
        <v>3.5</v>
      </c>
      <c r="D39" s="59">
        <v>3.5</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6</v>
      </c>
      <c r="B40" s="58" t="s">
        <v>25</v>
      </c>
      <c r="C40" s="59">
        <v>71.510000000000005</v>
      </c>
      <c r="D40" s="59">
        <v>71.510000000000005</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60">
        <v>4</v>
      </c>
      <c r="B41" s="61" t="s">
        <v>63</v>
      </c>
      <c r="C41" s="62">
        <v>4024.96</v>
      </c>
      <c r="D41" s="63">
        <v>3934.1200000000003</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8</v>
      </c>
      <c r="B42" s="64" t="s">
        <v>64</v>
      </c>
      <c r="C42" s="65">
        <v>240</v>
      </c>
      <c r="D42" s="66">
        <v>240</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9</v>
      </c>
      <c r="B43" s="64" t="s">
        <v>65</v>
      </c>
      <c r="C43" s="67">
        <v>475</v>
      </c>
      <c r="D43" s="68">
        <v>114</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69" customFormat="1" ht="15" hidden="1" customHeight="1" outlineLevel="1" x14ac:dyDescent="0.25">
      <c r="A44" s="60">
        <v>10</v>
      </c>
      <c r="B44" s="61" t="s">
        <v>66</v>
      </c>
      <c r="C44" s="62">
        <v>4739.96</v>
      </c>
      <c r="D44" s="63">
        <v>4288.1200000000008</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69" customFormat="1" ht="15" hidden="1" customHeight="1" outlineLevel="1" x14ac:dyDescent="0.25">
      <c r="A45" s="55">
        <v>11</v>
      </c>
      <c r="B45" s="64" t="s">
        <v>67</v>
      </c>
      <c r="C45" s="65">
        <v>400</v>
      </c>
      <c r="D45" s="66">
        <v>400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69" customFormat="1" ht="15" hidden="1" customHeight="1" outlineLevel="1" x14ac:dyDescent="0.25">
      <c r="A46" s="55">
        <v>12</v>
      </c>
      <c r="B46" s="58" t="s">
        <v>68</v>
      </c>
      <c r="C46" s="70">
        <v>19.02</v>
      </c>
      <c r="D46" s="71" t="s">
        <v>69</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55">
        <v>13</v>
      </c>
      <c r="B47" s="58" t="s">
        <v>70</v>
      </c>
      <c r="C47" s="70">
        <v>47.82</v>
      </c>
      <c r="D47" s="71">
        <v>47.82</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74" customFormat="1" ht="21" hidden="1" customHeight="1" outlineLevel="1" x14ac:dyDescent="0.25">
      <c r="A48" s="32" t="s">
        <v>71</v>
      </c>
      <c r="B48" s="33" t="s">
        <v>47</v>
      </c>
      <c r="C48" s="72">
        <v>5206.8</v>
      </c>
      <c r="D48" s="73">
        <v>4735.9400000000005</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9" ht="13.5" hidden="1" customHeight="1" outlineLevel="1" x14ac:dyDescent="0.25"/>
    <row r="50" spans="1:9" ht="12.75" hidden="1" customHeight="1" outlineLevel="1" x14ac:dyDescent="0.25">
      <c r="A50" s="4"/>
      <c r="B50" s="4"/>
      <c r="C50" s="75"/>
      <c r="D50" s="75"/>
      <c r="E50" s="75"/>
      <c r="F50" s="75"/>
    </row>
    <row r="51" spans="1:9" ht="12.75" customHeight="1" collapsed="1" x14ac:dyDescent="0.25">
      <c r="A51" s="76" t="s">
        <v>71</v>
      </c>
      <c r="B51" s="75" t="s">
        <v>71</v>
      </c>
      <c r="C51" s="75"/>
      <c r="D51" s="75"/>
      <c r="E51" s="75"/>
      <c r="F51" s="75"/>
    </row>
    <row r="52" spans="1:9" ht="12.75" hidden="1" customHeight="1" outlineLevel="1" x14ac:dyDescent="0.25">
      <c r="B52" s="77" t="s">
        <v>72</v>
      </c>
      <c r="C52" s="75"/>
      <c r="D52" s="75"/>
      <c r="E52" s="75"/>
      <c r="F52" s="75"/>
    </row>
    <row r="53" spans="1:9" hidden="1" outlineLevel="1" x14ac:dyDescent="0.25">
      <c r="C53" s="78"/>
      <c r="D53" s="78"/>
    </row>
    <row r="54" spans="1:9" ht="15" hidden="1" outlineLevel="1" x14ac:dyDescent="0.25">
      <c r="B54" s="79" t="s">
        <v>73</v>
      </c>
      <c r="C54" s="80"/>
      <c r="D54" s="80"/>
      <c r="E54" s="1"/>
      <c r="F54" s="1"/>
      <c r="G54" s="81"/>
      <c r="H54" s="81"/>
      <c r="I54" s="81"/>
    </row>
    <row r="55" spans="1:9" ht="15" hidden="1" outlineLevel="1" x14ac:dyDescent="0.25">
      <c r="B55" s="79"/>
      <c r="C55" s="80"/>
      <c r="D55" s="80"/>
      <c r="E55" s="1"/>
      <c r="F55" s="1"/>
      <c r="G55" s="81"/>
      <c r="H55" s="81"/>
      <c r="I55" s="81"/>
    </row>
    <row r="56" spans="1:9" hidden="1" outlineLevel="1" x14ac:dyDescent="0.25">
      <c r="A56" s="131" t="s">
        <v>1</v>
      </c>
      <c r="B56" s="131"/>
      <c r="C56" s="131"/>
      <c r="D56" s="131"/>
      <c r="E56" s="131"/>
      <c r="F56" s="131"/>
    </row>
    <row r="57" spans="1:9" ht="35.25" hidden="1" customHeight="1" outlineLevel="1" x14ac:dyDescent="0.25">
      <c r="A57" s="6"/>
      <c r="B57" s="132" t="s">
        <v>2</v>
      </c>
      <c r="C57" s="133"/>
      <c r="D57" s="133"/>
      <c r="E57" s="133"/>
      <c r="F57" s="134"/>
    </row>
    <row r="58" spans="1:9" ht="35.25" hidden="1" customHeight="1" outlineLevel="1" x14ac:dyDescent="0.25">
      <c r="A58" s="7"/>
      <c r="B58" s="8" t="s">
        <v>74</v>
      </c>
      <c r="C58" s="135" t="s">
        <v>4</v>
      </c>
      <c r="D58" s="136"/>
      <c r="E58" s="135" t="s">
        <v>75</v>
      </c>
      <c r="F58" s="136"/>
    </row>
    <row r="59" spans="1:9" ht="28.5" hidden="1" customHeight="1" outlineLevel="1" x14ac:dyDescent="0.25">
      <c r="A59" s="139" t="s">
        <v>6</v>
      </c>
      <c r="B59" s="141" t="s">
        <v>7</v>
      </c>
      <c r="C59" s="9" t="s">
        <v>8</v>
      </c>
      <c r="D59" s="10" t="s">
        <v>76</v>
      </c>
      <c r="E59" s="11" t="s">
        <v>8</v>
      </c>
      <c r="F59" s="10" t="s">
        <v>76</v>
      </c>
      <c r="G59" s="12"/>
      <c r="H59" s="12"/>
    </row>
    <row r="60" spans="1:9" ht="18.75" hidden="1" customHeight="1" outlineLevel="1" x14ac:dyDescent="0.25">
      <c r="A60" s="139"/>
      <c r="B60" s="141"/>
      <c r="C60" s="82"/>
      <c r="D60" s="82">
        <v>0.1</v>
      </c>
      <c r="E60" s="82"/>
      <c r="F60" s="82">
        <v>0.1</v>
      </c>
      <c r="G60" s="12"/>
      <c r="H60" s="12"/>
    </row>
    <row r="61" spans="1:9" ht="16.5" hidden="1" customHeight="1" outlineLevel="1" x14ac:dyDescent="0.25">
      <c r="A61" s="140"/>
      <c r="B61" s="142"/>
      <c r="C61" s="13" t="s">
        <v>10</v>
      </c>
      <c r="D61" s="14" t="s">
        <v>10</v>
      </c>
      <c r="E61" s="15" t="s">
        <v>10</v>
      </c>
      <c r="F61" s="14" t="s">
        <v>10</v>
      </c>
      <c r="G61" s="12"/>
      <c r="H61" s="12"/>
    </row>
    <row r="62" spans="1:9" ht="14.25" hidden="1" customHeight="1" outlineLevel="1" x14ac:dyDescent="0.25">
      <c r="A62" s="16" t="s">
        <v>11</v>
      </c>
      <c r="B62" s="17" t="s">
        <v>12</v>
      </c>
      <c r="C62" s="18">
        <v>3097.5310359999999</v>
      </c>
      <c r="D62" s="19">
        <v>3710.1893272000002</v>
      </c>
      <c r="E62" s="20">
        <v>3421.93</v>
      </c>
      <c r="F62" s="19">
        <v>4509.76</v>
      </c>
    </row>
    <row r="63" spans="1:9" ht="14.25" hidden="1" customHeight="1" outlineLevel="1" x14ac:dyDescent="0.25">
      <c r="A63" s="16" t="s">
        <v>13</v>
      </c>
      <c r="B63" s="21" t="s">
        <v>14</v>
      </c>
      <c r="C63" s="18" t="s">
        <v>15</v>
      </c>
      <c r="D63" s="22" t="s">
        <v>15</v>
      </c>
      <c r="E63" s="20">
        <v>1213.5675225081191</v>
      </c>
      <c r="F63" s="19">
        <v>1092.21</v>
      </c>
    </row>
    <row r="64" spans="1:9" ht="14.25" hidden="1" customHeight="1" outlineLevel="1" x14ac:dyDescent="0.25">
      <c r="A64" s="16" t="s">
        <v>16</v>
      </c>
      <c r="B64" s="17" t="s">
        <v>17</v>
      </c>
      <c r="C64" s="18" t="s">
        <v>77</v>
      </c>
      <c r="D64" s="19" t="s">
        <v>77</v>
      </c>
      <c r="E64" s="20" t="s">
        <v>77</v>
      </c>
      <c r="F64" s="22" t="s">
        <v>77</v>
      </c>
    </row>
    <row r="65" spans="1:9" ht="14.25" hidden="1" customHeight="1" outlineLevel="1" x14ac:dyDescent="0.25">
      <c r="A65" s="16" t="s">
        <v>19</v>
      </c>
      <c r="B65" s="17" t="s">
        <v>20</v>
      </c>
      <c r="C65" s="18">
        <v>18.579999999999998</v>
      </c>
      <c r="D65" s="22">
        <v>18.579999999999998</v>
      </c>
      <c r="E65" s="20">
        <v>18.579999999999998</v>
      </c>
      <c r="F65" s="22">
        <v>18.579999999999998</v>
      </c>
    </row>
    <row r="66" spans="1:9" ht="14.25" hidden="1" customHeight="1" outlineLevel="1" x14ac:dyDescent="0.25">
      <c r="A66" s="16" t="s">
        <v>21</v>
      </c>
      <c r="B66" s="17" t="s">
        <v>22</v>
      </c>
      <c r="C66" s="18">
        <v>75.86</v>
      </c>
      <c r="D66" s="22">
        <v>75.86</v>
      </c>
      <c r="E66" s="20">
        <v>75.86</v>
      </c>
      <c r="F66" s="22">
        <v>75.86</v>
      </c>
    </row>
    <row r="67" spans="1:9" ht="14.25" hidden="1" customHeight="1" outlineLevel="1" x14ac:dyDescent="0.25">
      <c r="A67" s="16" t="s">
        <v>23</v>
      </c>
      <c r="B67" s="17" t="s">
        <v>78</v>
      </c>
      <c r="C67" s="18">
        <v>7.2405999999999997</v>
      </c>
      <c r="D67" s="22">
        <v>7.2405999999999997</v>
      </c>
      <c r="E67" s="20">
        <v>6.15</v>
      </c>
      <c r="F67" s="22">
        <v>5.25</v>
      </c>
    </row>
    <row r="68" spans="1:9" ht="14.25" hidden="1" customHeight="1" outlineLevel="1" x14ac:dyDescent="0.25">
      <c r="A68" s="16"/>
      <c r="B68" s="17" t="s">
        <v>25</v>
      </c>
      <c r="C68" s="18">
        <v>86.42</v>
      </c>
      <c r="D68" s="22">
        <v>86.42</v>
      </c>
      <c r="E68" s="20">
        <v>86.42</v>
      </c>
      <c r="F68" s="22">
        <v>86.42</v>
      </c>
    </row>
    <row r="69" spans="1:9" ht="14.25" hidden="1" customHeight="1" outlineLevel="1" x14ac:dyDescent="0.25">
      <c r="A69" s="25" t="s">
        <v>26</v>
      </c>
      <c r="B69" s="26" t="s">
        <v>27</v>
      </c>
      <c r="C69" s="83">
        <v>3285.6316360000001</v>
      </c>
      <c r="D69" s="84">
        <v>3898.2899272000004</v>
      </c>
      <c r="E69" s="83">
        <v>4822.5075225081182</v>
      </c>
      <c r="F69" s="28">
        <v>5788.08</v>
      </c>
    </row>
    <row r="70" spans="1:9" ht="14.25" hidden="1" customHeight="1" outlineLevel="1" x14ac:dyDescent="0.25">
      <c r="A70" s="16" t="s">
        <v>28</v>
      </c>
      <c r="B70" s="17" t="s">
        <v>29</v>
      </c>
      <c r="C70" s="18">
        <v>285</v>
      </c>
      <c r="D70" s="22">
        <v>285</v>
      </c>
      <c r="E70" s="20" t="s">
        <v>79</v>
      </c>
      <c r="F70" s="22" t="s">
        <v>79</v>
      </c>
    </row>
    <row r="71" spans="1:9" ht="14.25" hidden="1" customHeight="1" outlineLevel="1" x14ac:dyDescent="0.25">
      <c r="A71" s="16" t="s">
        <v>31</v>
      </c>
      <c r="B71" s="17" t="s">
        <v>32</v>
      </c>
      <c r="C71" s="30" t="s">
        <v>35</v>
      </c>
      <c r="D71" s="19" t="s">
        <v>35</v>
      </c>
      <c r="E71" s="31" t="s">
        <v>35</v>
      </c>
      <c r="F71" s="19" t="s">
        <v>35</v>
      </c>
    </row>
    <row r="72" spans="1:9" ht="14.25" hidden="1" customHeight="1" outlineLevel="1" x14ac:dyDescent="0.25">
      <c r="A72" s="16" t="s">
        <v>33</v>
      </c>
      <c r="B72" s="85" t="s">
        <v>34</v>
      </c>
      <c r="C72" s="30">
        <v>475</v>
      </c>
      <c r="D72" s="22">
        <v>204</v>
      </c>
      <c r="E72" s="20">
        <v>1168.1099999999999</v>
      </c>
      <c r="F72" s="22">
        <v>301.48</v>
      </c>
    </row>
    <row r="73" spans="1:9" ht="14.25" hidden="1" customHeight="1" outlineLevel="1" x14ac:dyDescent="0.25">
      <c r="A73" s="25" t="s">
        <v>36</v>
      </c>
      <c r="B73" s="26" t="s">
        <v>37</v>
      </c>
      <c r="C73" s="86">
        <v>4045.6316360000001</v>
      </c>
      <c r="D73" s="28">
        <v>4387.2899272000004</v>
      </c>
      <c r="E73" s="86">
        <v>5990.6175225081179</v>
      </c>
      <c r="F73" s="86">
        <v>6089.5599999999995</v>
      </c>
    </row>
    <row r="74" spans="1:9" ht="14.25" hidden="1" customHeight="1" outlineLevel="1" x14ac:dyDescent="0.25">
      <c r="A74" s="16" t="s">
        <v>38</v>
      </c>
      <c r="B74" s="17" t="s">
        <v>39</v>
      </c>
      <c r="C74" s="18">
        <v>543.25</v>
      </c>
      <c r="D74" s="22">
        <v>543.25</v>
      </c>
      <c r="E74" s="20" t="s">
        <v>79</v>
      </c>
      <c r="F74" s="22" t="s">
        <v>79</v>
      </c>
    </row>
    <row r="75" spans="1:9" ht="14.25" hidden="1" customHeight="1" outlineLevel="1" x14ac:dyDescent="0.25">
      <c r="A75" s="16" t="s">
        <v>40</v>
      </c>
      <c r="B75" s="17" t="s">
        <v>41</v>
      </c>
      <c r="C75" s="87" t="s">
        <v>80</v>
      </c>
      <c r="D75" s="88" t="s">
        <v>42</v>
      </c>
      <c r="E75" s="89" t="s">
        <v>80</v>
      </c>
      <c r="F75" s="22" t="s">
        <v>42</v>
      </c>
    </row>
    <row r="76" spans="1:9" ht="14.25" hidden="1" customHeight="1" outlineLevel="1" x14ac:dyDescent="0.25">
      <c r="A76" s="16" t="s">
        <v>43</v>
      </c>
      <c r="B76" s="17" t="s">
        <v>44</v>
      </c>
      <c r="C76" s="30" t="s">
        <v>81</v>
      </c>
      <c r="D76" s="19" t="s">
        <v>81</v>
      </c>
      <c r="E76" s="30" t="s">
        <v>81</v>
      </c>
      <c r="F76" s="19" t="s">
        <v>81</v>
      </c>
    </row>
    <row r="77" spans="1:9" ht="21" hidden="1" customHeight="1" outlineLevel="1" x14ac:dyDescent="0.25">
      <c r="A77" s="32" t="s">
        <v>46</v>
      </c>
      <c r="B77" s="33" t="s">
        <v>47</v>
      </c>
      <c r="C77" s="34"/>
      <c r="D77" s="35"/>
      <c r="E77" s="34"/>
      <c r="F77" s="34"/>
    </row>
    <row r="78" spans="1:9" hidden="1" outlineLevel="1" x14ac:dyDescent="0.25">
      <c r="A78" s="37"/>
      <c r="B78" s="38"/>
      <c r="C78" s="39"/>
      <c r="D78" s="39"/>
      <c r="E78" s="39"/>
      <c r="F78" s="39"/>
    </row>
    <row r="79" spans="1:9" hidden="1" outlineLevel="1" x14ac:dyDescent="0.25">
      <c r="A79" s="45"/>
      <c r="B79" s="147"/>
      <c r="C79" s="147"/>
      <c r="D79" s="147"/>
      <c r="E79" s="147"/>
      <c r="F79" s="147"/>
    </row>
    <row r="80" spans="1:9" hidden="1" outlineLevel="1" x14ac:dyDescent="0.25">
      <c r="A80" s="45"/>
      <c r="B80" s="148" t="s">
        <v>82</v>
      </c>
      <c r="C80" s="148"/>
      <c r="D80" s="148"/>
      <c r="E80" s="148"/>
      <c r="F80" s="148"/>
      <c r="G80" s="90"/>
      <c r="H80" s="90"/>
      <c r="I80" s="90"/>
    </row>
    <row r="81" spans="1:9" ht="12.75" hidden="1" customHeight="1" outlineLevel="1" x14ac:dyDescent="0.25">
      <c r="A81" s="45" t="s">
        <v>77</v>
      </c>
      <c r="B81" s="46" t="s">
        <v>51</v>
      </c>
      <c r="C81" s="91"/>
      <c r="D81" s="91"/>
      <c r="E81" s="91"/>
      <c r="F81" s="91"/>
      <c r="G81" s="90"/>
      <c r="H81" s="90"/>
      <c r="I81" s="90"/>
    </row>
    <row r="82" spans="1:9" ht="12.75" hidden="1" customHeight="1" outlineLevel="1" x14ac:dyDescent="0.25">
      <c r="A82" s="45" t="s">
        <v>30</v>
      </c>
      <c r="B82" s="143" t="s">
        <v>83</v>
      </c>
      <c r="C82" s="143"/>
      <c r="D82" s="143"/>
      <c r="E82" s="143"/>
      <c r="F82" s="143"/>
      <c r="G82" s="90"/>
      <c r="H82" s="90"/>
      <c r="I82" s="90"/>
    </row>
    <row r="83" spans="1:9" hidden="1" outlineLevel="1" x14ac:dyDescent="0.25">
      <c r="A83" s="45" t="s">
        <v>35</v>
      </c>
      <c r="B83" s="143" t="s">
        <v>84</v>
      </c>
      <c r="C83" s="143"/>
      <c r="D83" s="143"/>
      <c r="E83" s="143"/>
      <c r="F83" s="143"/>
      <c r="G83" s="90"/>
      <c r="H83" s="90"/>
      <c r="I83" s="90"/>
    </row>
    <row r="84" spans="1:9" ht="12.75" hidden="1" customHeight="1" outlineLevel="1" x14ac:dyDescent="0.25">
      <c r="A84" s="45" t="s">
        <v>45</v>
      </c>
      <c r="B84" s="143" t="s">
        <v>49</v>
      </c>
      <c r="C84" s="143"/>
      <c r="D84" s="143"/>
      <c r="E84" s="143"/>
      <c r="F84" s="143"/>
      <c r="G84" s="143"/>
      <c r="H84" s="143"/>
      <c r="I84" s="143"/>
    </row>
    <row r="85" spans="1:9" ht="12.75" hidden="1" customHeight="1" outlineLevel="1" x14ac:dyDescent="0.25">
      <c r="A85" s="40" t="s">
        <v>80</v>
      </c>
      <c r="B85" s="143" t="s">
        <v>85</v>
      </c>
      <c r="C85" s="143"/>
      <c r="D85" s="143"/>
      <c r="E85" s="143"/>
      <c r="F85" s="143"/>
      <c r="G85" s="90"/>
      <c r="H85" s="90"/>
      <c r="I85" s="90"/>
    </row>
    <row r="86" spans="1:9" hidden="1" outlineLevel="1" x14ac:dyDescent="0.25">
      <c r="A86" s="45" t="s">
        <v>81</v>
      </c>
      <c r="B86" s="143" t="s">
        <v>86</v>
      </c>
      <c r="C86" s="143"/>
      <c r="D86" s="143"/>
      <c r="E86" s="143"/>
      <c r="F86" s="143"/>
      <c r="G86" s="143"/>
      <c r="H86" s="143"/>
      <c r="I86" s="90"/>
    </row>
    <row r="87" spans="1:9" s="92" customFormat="1" ht="15" hidden="1" customHeight="1" outlineLevel="1" x14ac:dyDescent="0.25">
      <c r="A87" s="45" t="s">
        <v>79</v>
      </c>
      <c r="B87" s="143" t="s">
        <v>48</v>
      </c>
      <c r="C87" s="143"/>
      <c r="D87" s="143"/>
      <c r="E87" s="143"/>
      <c r="F87" s="143"/>
      <c r="G87" s="143"/>
      <c r="H87" s="143"/>
    </row>
    <row r="88" spans="1:9" hidden="1" outlineLevel="1" x14ac:dyDescent="0.25">
      <c r="B88" s="77" t="s">
        <v>72</v>
      </c>
      <c r="C88" s="75"/>
      <c r="D88" s="75"/>
      <c r="E88" s="75"/>
      <c r="F88" s="75"/>
      <c r="G88" s="90"/>
      <c r="H88" s="90"/>
      <c r="I88" s="90"/>
    </row>
    <row r="89" spans="1:9" collapsed="1" x14ac:dyDescent="0.25"/>
    <row r="90" spans="1:9" ht="83.25" customHeight="1" x14ac:dyDescent="0.25">
      <c r="A90" s="146" t="s">
        <v>87</v>
      </c>
      <c r="B90" s="146"/>
      <c r="C90" s="146"/>
      <c r="D90" s="146"/>
      <c r="E90" s="146"/>
    </row>
  </sheetData>
  <sheetProtection algorithmName="SHA-512" hashValue="GsaHmmhT5sISR8YUKaduLt2kmMXCpNq8lcLJHXeVgkTUmzpL2Vl/LIFKI6KqkRsZJXZ2bugv/i4Tld7E66l3gg==" saltValue="kw75DIrf0SOQCcfoT/nzsA==" spinCount="100000" sheet="1" objects="1" scenarios="1"/>
  <mergeCells count="28">
    <mergeCell ref="B86:H86"/>
    <mergeCell ref="B87:H87"/>
    <mergeCell ref="A90:E90"/>
    <mergeCell ref="B79:F79"/>
    <mergeCell ref="B80:F80"/>
    <mergeCell ref="B82:F82"/>
    <mergeCell ref="B83:F83"/>
    <mergeCell ref="B84:I84"/>
    <mergeCell ref="B85:F85"/>
    <mergeCell ref="A56:F56"/>
    <mergeCell ref="B57:F57"/>
    <mergeCell ref="C58:D58"/>
    <mergeCell ref="E58:F58"/>
    <mergeCell ref="A59:A61"/>
    <mergeCell ref="B59:B61"/>
    <mergeCell ref="A34:A35"/>
    <mergeCell ref="B34:B35"/>
    <mergeCell ref="A3:F3"/>
    <mergeCell ref="B4:F4"/>
    <mergeCell ref="C5:D5"/>
    <mergeCell ref="E5:F5"/>
    <mergeCell ref="A6:A7"/>
    <mergeCell ref="B6:B7"/>
    <mergeCell ref="B25:F25"/>
    <mergeCell ref="B26:F26"/>
    <mergeCell ref="B27:F27"/>
    <mergeCell ref="A32:D32"/>
    <mergeCell ref="A33:D33"/>
  </mergeCells>
  <hyperlinks>
    <hyperlink ref="B52" location="Nota" display="Ver Nota Informativa"/>
    <hyperlink ref="B88" location="Nota" display="Ver Nota Informativ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0"/>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92</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3421.93</v>
      </c>
      <c r="D8" s="19">
        <v>3285.9531999999999</v>
      </c>
      <c r="E8" s="20">
        <v>3421.93</v>
      </c>
      <c r="F8" s="19">
        <v>3918.6</v>
      </c>
    </row>
    <row r="9" spans="1:6" ht="18" customHeight="1" x14ac:dyDescent="0.25">
      <c r="A9" s="16" t="s">
        <v>13</v>
      </c>
      <c r="B9" s="21" t="s">
        <v>14</v>
      </c>
      <c r="C9" s="18" t="s">
        <v>15</v>
      </c>
      <c r="D9" s="22" t="s">
        <v>15</v>
      </c>
      <c r="E9" s="20">
        <v>1213.5675225081191</v>
      </c>
      <c r="F9" s="19">
        <v>1189.3</v>
      </c>
    </row>
    <row r="10" spans="1:6" ht="18" customHeight="1" x14ac:dyDescent="0.25">
      <c r="A10" s="16" t="s">
        <v>16</v>
      </c>
      <c r="B10" s="17" t="s">
        <v>17</v>
      </c>
      <c r="C10" s="18">
        <v>152.00285734814173</v>
      </c>
      <c r="D10" s="22">
        <v>161.24285734814174</v>
      </c>
      <c r="E10" s="23" t="s">
        <v>18</v>
      </c>
      <c r="F10" s="24" t="s">
        <v>18</v>
      </c>
    </row>
    <row r="11" spans="1:6" ht="18" customHeight="1" x14ac:dyDescent="0.25">
      <c r="A11" s="16" t="s">
        <v>19</v>
      </c>
      <c r="B11" s="17" t="s">
        <v>20</v>
      </c>
      <c r="C11" s="18">
        <v>18.579999999999998</v>
      </c>
      <c r="D11" s="22">
        <v>18.579999999999998</v>
      </c>
      <c r="E11" s="20">
        <v>18.579999999999998</v>
      </c>
      <c r="F11" s="22">
        <v>18.579999999999998</v>
      </c>
    </row>
    <row r="12" spans="1:6" ht="18" customHeight="1" x14ac:dyDescent="0.25">
      <c r="A12" s="16" t="s">
        <v>21</v>
      </c>
      <c r="B12" s="17" t="s">
        <v>22</v>
      </c>
      <c r="C12" s="18">
        <v>88.98</v>
      </c>
      <c r="D12" s="22">
        <v>88.98</v>
      </c>
      <c r="E12" s="20">
        <v>88.98</v>
      </c>
      <c r="F12" s="22">
        <v>88.98</v>
      </c>
    </row>
    <row r="13" spans="1:6" ht="18" customHeight="1" x14ac:dyDescent="0.25">
      <c r="A13" s="16" t="s">
        <v>23</v>
      </c>
      <c r="B13" s="21" t="s">
        <v>24</v>
      </c>
      <c r="C13" s="18">
        <v>11.16</v>
      </c>
      <c r="D13" s="22">
        <v>11.16</v>
      </c>
      <c r="E13" s="20">
        <v>11.16</v>
      </c>
      <c r="F13" s="22">
        <v>11.16</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3764.1628573481416</v>
      </c>
      <c r="D15" s="28">
        <v>3637.4160573481413</v>
      </c>
      <c r="E15" s="29">
        <v>4825.7275225081185</v>
      </c>
      <c r="F15" s="28">
        <v>5298.1299999999992</v>
      </c>
    </row>
    <row r="16" spans="1:6" ht="18" customHeight="1" x14ac:dyDescent="0.25">
      <c r="A16" s="16" t="s">
        <v>28</v>
      </c>
      <c r="B16" s="17" t="s">
        <v>29</v>
      </c>
      <c r="C16" s="18">
        <v>285</v>
      </c>
      <c r="D16" s="22">
        <v>285</v>
      </c>
      <c r="E16" s="18" t="s">
        <v>30</v>
      </c>
      <c r="F16" s="22" t="s">
        <v>30</v>
      </c>
    </row>
    <row r="17" spans="1:58" ht="18" customHeight="1" x14ac:dyDescent="0.25">
      <c r="A17" s="16" t="s">
        <v>31</v>
      </c>
      <c r="B17" s="17" t="s">
        <v>32</v>
      </c>
      <c r="C17" s="30">
        <v>233.77</v>
      </c>
      <c r="D17" s="19">
        <v>233.77</v>
      </c>
      <c r="E17" s="20">
        <v>233.77</v>
      </c>
      <c r="F17" s="22">
        <v>233.77</v>
      </c>
    </row>
    <row r="18" spans="1:58" ht="18" customHeight="1" x14ac:dyDescent="0.25">
      <c r="A18" s="16" t="s">
        <v>33</v>
      </c>
      <c r="B18" s="17" t="s">
        <v>34</v>
      </c>
      <c r="C18" s="18">
        <v>475</v>
      </c>
      <c r="D18" s="22">
        <v>204</v>
      </c>
      <c r="E18" s="31" t="s">
        <v>35</v>
      </c>
      <c r="F18" s="19" t="s">
        <v>35</v>
      </c>
    </row>
    <row r="19" spans="1:58" ht="18" customHeight="1" x14ac:dyDescent="0.25">
      <c r="A19" s="25" t="s">
        <v>36</v>
      </c>
      <c r="B19" s="26" t="s">
        <v>37</v>
      </c>
      <c r="C19" s="27">
        <v>4757.9328573481416</v>
      </c>
      <c r="D19" s="28">
        <v>4360.1860573481417</v>
      </c>
      <c r="E19" s="29">
        <v>5059.4975225081189</v>
      </c>
      <c r="F19" s="28">
        <v>5531.9</v>
      </c>
    </row>
    <row r="20" spans="1:58" ht="18" customHeight="1" x14ac:dyDescent="0.25">
      <c r="A20" s="16" t="s">
        <v>38</v>
      </c>
      <c r="B20" s="17" t="s">
        <v>39</v>
      </c>
      <c r="C20" s="18">
        <v>543.25</v>
      </c>
      <c r="D20" s="22">
        <v>543.25</v>
      </c>
      <c r="E20" s="20" t="s">
        <v>30</v>
      </c>
      <c r="F20" s="22" t="s">
        <v>30</v>
      </c>
    </row>
    <row r="21" spans="1:58" ht="18" customHeight="1" x14ac:dyDescent="0.25">
      <c r="A21" s="16" t="s">
        <v>40</v>
      </c>
      <c r="B21" s="17" t="s">
        <v>41</v>
      </c>
      <c r="C21" s="18">
        <v>19.03</v>
      </c>
      <c r="D21" s="22" t="s">
        <v>42</v>
      </c>
      <c r="E21" s="20" t="s">
        <v>35</v>
      </c>
      <c r="F21" s="22" t="s">
        <v>42</v>
      </c>
    </row>
    <row r="22" spans="1:58" ht="18" customHeight="1" x14ac:dyDescent="0.25">
      <c r="A22" s="16" t="s">
        <v>43</v>
      </c>
      <c r="B22" s="17" t="s">
        <v>44</v>
      </c>
      <c r="C22" s="30">
        <v>53.95</v>
      </c>
      <c r="D22" s="19">
        <v>53.95</v>
      </c>
      <c r="E22" s="31" t="s">
        <v>45</v>
      </c>
      <c r="F22" s="19" t="s">
        <v>45</v>
      </c>
    </row>
    <row r="23" spans="1:58" ht="18" customHeight="1" thickBot="1" x14ac:dyDescent="0.3">
      <c r="A23" s="32" t="s">
        <v>46</v>
      </c>
      <c r="B23" s="33" t="s">
        <v>47</v>
      </c>
      <c r="C23" s="34">
        <v>5374.1628573481412</v>
      </c>
      <c r="D23" s="35">
        <v>4957.3860573481415</v>
      </c>
      <c r="E23" s="36"/>
      <c r="F23" s="35"/>
    </row>
    <row r="24" spans="1:58" ht="13.5" thickTop="1" x14ac:dyDescent="0.25">
      <c r="A24" s="37"/>
      <c r="B24" s="38"/>
      <c r="C24" s="39"/>
      <c r="D24" s="39"/>
      <c r="E24" s="39"/>
      <c r="F24" s="39"/>
    </row>
    <row r="25" spans="1:58" x14ac:dyDescent="0.25">
      <c r="A25" s="40" t="s">
        <v>30</v>
      </c>
      <c r="B25" s="143" t="s">
        <v>48</v>
      </c>
      <c r="C25" s="143"/>
      <c r="D25" s="143"/>
      <c r="E25" s="143"/>
      <c r="F25" s="143"/>
    </row>
    <row r="26" spans="1:58" s="41" customFormat="1" ht="15" x14ac:dyDescent="0.25">
      <c r="A26" s="40" t="s">
        <v>35</v>
      </c>
      <c r="B26" s="143" t="s">
        <v>49</v>
      </c>
      <c r="C26" s="143"/>
      <c r="D26" s="143"/>
      <c r="E26" s="143"/>
      <c r="F26" s="143"/>
    </row>
    <row r="27" spans="1:58" s="44" customFormat="1" ht="15" x14ac:dyDescent="0.25">
      <c r="A27" s="40" t="s">
        <v>45</v>
      </c>
      <c r="B27" s="143" t="s">
        <v>50</v>
      </c>
      <c r="C27" s="143"/>
      <c r="D27" s="143"/>
      <c r="E27" s="143"/>
      <c r="F27" s="143"/>
      <c r="G27" s="42"/>
      <c r="H27" s="42"/>
      <c r="I27" s="43"/>
      <c r="J27" s="43"/>
    </row>
    <row r="28" spans="1:58" x14ac:dyDescent="0.25">
      <c r="A28" s="45" t="s">
        <v>18</v>
      </c>
      <c r="B28" s="46" t="s">
        <v>51</v>
      </c>
      <c r="C28" s="39"/>
      <c r="D28" s="39"/>
      <c r="E28" s="39"/>
      <c r="F28" s="39"/>
    </row>
    <row r="29" spans="1:58" x14ac:dyDescent="0.25">
      <c r="A29" s="45"/>
      <c r="B29" s="47"/>
      <c r="C29" s="47"/>
      <c r="D29" s="47"/>
      <c r="E29" s="47"/>
      <c r="F29" s="47"/>
    </row>
    <row r="30" spans="1:58" ht="15.75" hidden="1" customHeight="1" outlineLevel="1" x14ac:dyDescent="0.25">
      <c r="B30" s="2" t="s">
        <v>92</v>
      </c>
    </row>
    <row r="31" spans="1:58" ht="16.5" hidden="1" customHeight="1" outlineLevel="1" x14ac:dyDescent="0.25">
      <c r="B31" s="2"/>
    </row>
    <row r="32" spans="1:58" ht="33" hidden="1" customHeight="1" outlineLevel="1" x14ac:dyDescent="0.25">
      <c r="A32" s="132" t="s">
        <v>52</v>
      </c>
      <c r="B32" s="133"/>
      <c r="C32" s="133"/>
      <c r="D32" s="133"/>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row>
    <row r="33" spans="1:58" ht="17.25" hidden="1" customHeight="1" outlineLevel="1" x14ac:dyDescent="0.25">
      <c r="A33" s="144" t="s">
        <v>53</v>
      </c>
      <c r="B33" s="145"/>
      <c r="C33" s="145"/>
      <c r="D33" s="145"/>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row>
    <row r="34" spans="1:58" s="51" customFormat="1" ht="23.25" hidden="1" customHeight="1" outlineLevel="1" x14ac:dyDescent="0.25">
      <c r="A34" s="127" t="s">
        <v>54</v>
      </c>
      <c r="B34" s="129" t="s">
        <v>55</v>
      </c>
      <c r="C34" s="49"/>
      <c r="D34" s="50" t="s">
        <v>56</v>
      </c>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row>
    <row r="35" spans="1:58" s="51" customFormat="1" ht="19.5" hidden="1" customHeight="1" outlineLevel="1" x14ac:dyDescent="0.25">
      <c r="A35" s="128"/>
      <c r="B35" s="130"/>
      <c r="C35" s="53" t="s">
        <v>57</v>
      </c>
      <c r="D35" s="54" t="s">
        <v>58</v>
      </c>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s="43" customFormat="1" ht="15" hidden="1" customHeight="1" outlineLevel="1" x14ac:dyDescent="0.25">
      <c r="A36" s="55">
        <v>1</v>
      </c>
      <c r="B36" s="56" t="s">
        <v>59</v>
      </c>
      <c r="C36" s="57">
        <v>3875.45</v>
      </c>
      <c r="D36" s="57">
        <v>3784.61</v>
      </c>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43" customFormat="1" ht="15" hidden="1" customHeight="1" outlineLevel="1" x14ac:dyDescent="0.25">
      <c r="A37" s="55">
        <v>2</v>
      </c>
      <c r="B37" s="58" t="s">
        <v>60</v>
      </c>
      <c r="C37" s="59">
        <v>58.03</v>
      </c>
      <c r="D37" s="59">
        <v>58.03</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43" customFormat="1" ht="15" hidden="1" customHeight="1" outlineLevel="1" x14ac:dyDescent="0.25">
      <c r="A38" s="55">
        <v>3</v>
      </c>
      <c r="B38" s="58" t="s">
        <v>61</v>
      </c>
      <c r="C38" s="59">
        <v>16.47</v>
      </c>
      <c r="D38" s="59">
        <v>16.47</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5</v>
      </c>
      <c r="B39" s="58" t="s">
        <v>62</v>
      </c>
      <c r="C39" s="59">
        <v>3.5</v>
      </c>
      <c r="D39" s="59">
        <v>3.5</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6</v>
      </c>
      <c r="B40" s="58" t="s">
        <v>25</v>
      </c>
      <c r="C40" s="59">
        <v>71.510000000000005</v>
      </c>
      <c r="D40" s="59">
        <v>71.510000000000005</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60">
        <v>4</v>
      </c>
      <c r="B41" s="61" t="s">
        <v>63</v>
      </c>
      <c r="C41" s="62">
        <v>4024.96</v>
      </c>
      <c r="D41" s="63">
        <v>3934.1200000000003</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8</v>
      </c>
      <c r="B42" s="64" t="s">
        <v>64</v>
      </c>
      <c r="C42" s="65">
        <v>240</v>
      </c>
      <c r="D42" s="66">
        <v>240</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9</v>
      </c>
      <c r="B43" s="64" t="s">
        <v>65</v>
      </c>
      <c r="C43" s="67">
        <v>475</v>
      </c>
      <c r="D43" s="68">
        <v>114</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69" customFormat="1" ht="15" hidden="1" customHeight="1" outlineLevel="1" x14ac:dyDescent="0.25">
      <c r="A44" s="60">
        <v>10</v>
      </c>
      <c r="B44" s="61" t="s">
        <v>66</v>
      </c>
      <c r="C44" s="62">
        <v>4739.96</v>
      </c>
      <c r="D44" s="63">
        <v>4288.1200000000008</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69" customFormat="1" ht="15" hidden="1" customHeight="1" outlineLevel="1" x14ac:dyDescent="0.25">
      <c r="A45" s="55">
        <v>11</v>
      </c>
      <c r="B45" s="64" t="s">
        <v>67</v>
      </c>
      <c r="C45" s="65">
        <v>400</v>
      </c>
      <c r="D45" s="66">
        <v>400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69" customFormat="1" ht="15" hidden="1" customHeight="1" outlineLevel="1" x14ac:dyDescent="0.25">
      <c r="A46" s="55">
        <v>12</v>
      </c>
      <c r="B46" s="58" t="s">
        <v>68</v>
      </c>
      <c r="C46" s="70">
        <v>19.02</v>
      </c>
      <c r="D46" s="71" t="s">
        <v>69</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55">
        <v>13</v>
      </c>
      <c r="B47" s="58" t="s">
        <v>70</v>
      </c>
      <c r="C47" s="70">
        <v>47.82</v>
      </c>
      <c r="D47" s="71">
        <v>47.82</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74" customFormat="1" ht="21" hidden="1" customHeight="1" outlineLevel="1" x14ac:dyDescent="0.25">
      <c r="A48" s="32" t="s">
        <v>71</v>
      </c>
      <c r="B48" s="33" t="s">
        <v>47</v>
      </c>
      <c r="C48" s="72">
        <v>5206.8</v>
      </c>
      <c r="D48" s="73">
        <v>4735.9400000000005</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9" ht="13.5" hidden="1" customHeight="1" outlineLevel="1" x14ac:dyDescent="0.25"/>
    <row r="50" spans="1:9" ht="12.75" hidden="1" customHeight="1" outlineLevel="1" x14ac:dyDescent="0.25">
      <c r="A50" s="4"/>
      <c r="B50" s="4"/>
      <c r="C50" s="75"/>
      <c r="D50" s="75"/>
      <c r="E50" s="75"/>
      <c r="F50" s="75"/>
    </row>
    <row r="51" spans="1:9" ht="12.75" customHeight="1" collapsed="1" x14ac:dyDescent="0.25">
      <c r="A51" s="76" t="s">
        <v>71</v>
      </c>
      <c r="B51" s="75" t="s">
        <v>71</v>
      </c>
      <c r="C51" s="75"/>
      <c r="D51" s="75"/>
      <c r="E51" s="75"/>
      <c r="F51" s="75"/>
    </row>
    <row r="52" spans="1:9" ht="12.75" hidden="1" customHeight="1" outlineLevel="1" x14ac:dyDescent="0.25">
      <c r="B52" s="77" t="s">
        <v>72</v>
      </c>
      <c r="C52" s="75"/>
      <c r="D52" s="75"/>
      <c r="E52" s="75"/>
      <c r="F52" s="75"/>
    </row>
    <row r="53" spans="1:9" hidden="1" outlineLevel="1" x14ac:dyDescent="0.25">
      <c r="C53" s="78"/>
      <c r="D53" s="78"/>
    </row>
    <row r="54" spans="1:9" ht="15" hidden="1" outlineLevel="1" x14ac:dyDescent="0.25">
      <c r="B54" s="79" t="s">
        <v>73</v>
      </c>
      <c r="C54" s="80"/>
      <c r="D54" s="80"/>
      <c r="E54" s="1"/>
      <c r="F54" s="1"/>
      <c r="G54" s="81"/>
      <c r="H54" s="81"/>
      <c r="I54" s="81"/>
    </row>
    <row r="55" spans="1:9" ht="15" hidden="1" outlineLevel="1" x14ac:dyDescent="0.25">
      <c r="B55" s="79"/>
      <c r="C55" s="80"/>
      <c r="D55" s="80"/>
      <c r="E55" s="1"/>
      <c r="F55" s="1"/>
      <c r="G55" s="81"/>
      <c r="H55" s="81"/>
      <c r="I55" s="81"/>
    </row>
    <row r="56" spans="1:9" hidden="1" outlineLevel="1" x14ac:dyDescent="0.25">
      <c r="A56" s="131" t="s">
        <v>1</v>
      </c>
      <c r="B56" s="131"/>
      <c r="C56" s="131"/>
      <c r="D56" s="131"/>
      <c r="E56" s="131"/>
      <c r="F56" s="131"/>
    </row>
    <row r="57" spans="1:9" ht="35.25" hidden="1" customHeight="1" outlineLevel="1" x14ac:dyDescent="0.25">
      <c r="A57" s="6"/>
      <c r="B57" s="132" t="s">
        <v>2</v>
      </c>
      <c r="C57" s="133"/>
      <c r="D57" s="133"/>
      <c r="E57" s="133"/>
      <c r="F57" s="134"/>
    </row>
    <row r="58" spans="1:9" ht="35.25" hidden="1" customHeight="1" outlineLevel="1" x14ac:dyDescent="0.25">
      <c r="A58" s="7"/>
      <c r="B58" s="8" t="s">
        <v>74</v>
      </c>
      <c r="C58" s="135" t="s">
        <v>4</v>
      </c>
      <c r="D58" s="136"/>
      <c r="E58" s="135" t="s">
        <v>75</v>
      </c>
      <c r="F58" s="136"/>
    </row>
    <row r="59" spans="1:9" ht="28.5" hidden="1" customHeight="1" outlineLevel="1" x14ac:dyDescent="0.25">
      <c r="A59" s="139" t="s">
        <v>6</v>
      </c>
      <c r="B59" s="141" t="s">
        <v>7</v>
      </c>
      <c r="C59" s="9" t="s">
        <v>8</v>
      </c>
      <c r="D59" s="10" t="s">
        <v>76</v>
      </c>
      <c r="E59" s="11" t="s">
        <v>8</v>
      </c>
      <c r="F59" s="10" t="s">
        <v>76</v>
      </c>
      <c r="G59" s="12"/>
      <c r="H59" s="12"/>
    </row>
    <row r="60" spans="1:9" ht="18.75" hidden="1" customHeight="1" outlineLevel="1" x14ac:dyDescent="0.25">
      <c r="A60" s="139"/>
      <c r="B60" s="141"/>
      <c r="C60" s="82"/>
      <c r="D60" s="82">
        <v>0.1</v>
      </c>
      <c r="E60" s="82"/>
      <c r="F60" s="82">
        <v>0.1</v>
      </c>
      <c r="G60" s="12"/>
      <c r="H60" s="12"/>
    </row>
    <row r="61" spans="1:9" ht="16.5" hidden="1" customHeight="1" outlineLevel="1" x14ac:dyDescent="0.25">
      <c r="A61" s="140"/>
      <c r="B61" s="142"/>
      <c r="C61" s="13" t="s">
        <v>10</v>
      </c>
      <c r="D61" s="14" t="s">
        <v>10</v>
      </c>
      <c r="E61" s="15" t="s">
        <v>10</v>
      </c>
      <c r="F61" s="14" t="s">
        <v>10</v>
      </c>
      <c r="G61" s="12"/>
      <c r="H61" s="12"/>
    </row>
    <row r="62" spans="1:9" ht="14.25" hidden="1" customHeight="1" outlineLevel="1" x14ac:dyDescent="0.25">
      <c r="A62" s="16" t="s">
        <v>11</v>
      </c>
      <c r="B62" s="17" t="s">
        <v>12</v>
      </c>
      <c r="C62" s="18">
        <v>3097.5310359999999</v>
      </c>
      <c r="D62" s="19">
        <v>3710.1893272000002</v>
      </c>
      <c r="E62" s="20">
        <v>3421.93</v>
      </c>
      <c r="F62" s="19">
        <v>4509.76</v>
      </c>
    </row>
    <row r="63" spans="1:9" ht="14.25" hidden="1" customHeight="1" outlineLevel="1" x14ac:dyDescent="0.25">
      <c r="A63" s="16" t="s">
        <v>13</v>
      </c>
      <c r="B63" s="21" t="s">
        <v>14</v>
      </c>
      <c r="C63" s="18" t="s">
        <v>15</v>
      </c>
      <c r="D63" s="22" t="s">
        <v>15</v>
      </c>
      <c r="E63" s="20">
        <v>1213.5675225081191</v>
      </c>
      <c r="F63" s="19">
        <v>1092.21</v>
      </c>
    </row>
    <row r="64" spans="1:9" ht="14.25" hidden="1" customHeight="1" outlineLevel="1" x14ac:dyDescent="0.25">
      <c r="A64" s="16" t="s">
        <v>16</v>
      </c>
      <c r="B64" s="17" t="s">
        <v>17</v>
      </c>
      <c r="C64" s="18" t="s">
        <v>77</v>
      </c>
      <c r="D64" s="19" t="s">
        <v>77</v>
      </c>
      <c r="E64" s="20" t="s">
        <v>77</v>
      </c>
      <c r="F64" s="22" t="s">
        <v>77</v>
      </c>
    </row>
    <row r="65" spans="1:9" ht="14.25" hidden="1" customHeight="1" outlineLevel="1" x14ac:dyDescent="0.25">
      <c r="A65" s="16" t="s">
        <v>19</v>
      </c>
      <c r="B65" s="17" t="s">
        <v>20</v>
      </c>
      <c r="C65" s="18">
        <v>18.579999999999998</v>
      </c>
      <c r="D65" s="22">
        <v>18.579999999999998</v>
      </c>
      <c r="E65" s="20">
        <v>18.579999999999998</v>
      </c>
      <c r="F65" s="22">
        <v>18.579999999999998</v>
      </c>
    </row>
    <row r="66" spans="1:9" ht="14.25" hidden="1" customHeight="1" outlineLevel="1" x14ac:dyDescent="0.25">
      <c r="A66" s="16" t="s">
        <v>21</v>
      </c>
      <c r="B66" s="17" t="s">
        <v>22</v>
      </c>
      <c r="C66" s="18">
        <v>75.86</v>
      </c>
      <c r="D66" s="22">
        <v>75.86</v>
      </c>
      <c r="E66" s="20">
        <v>75.86</v>
      </c>
      <c r="F66" s="22">
        <v>75.86</v>
      </c>
    </row>
    <row r="67" spans="1:9" ht="14.25" hidden="1" customHeight="1" outlineLevel="1" x14ac:dyDescent="0.25">
      <c r="A67" s="16" t="s">
        <v>23</v>
      </c>
      <c r="B67" s="17" t="s">
        <v>78</v>
      </c>
      <c r="C67" s="18">
        <v>7.2405999999999997</v>
      </c>
      <c r="D67" s="22">
        <v>7.2405999999999997</v>
      </c>
      <c r="E67" s="20">
        <v>6.15</v>
      </c>
      <c r="F67" s="22">
        <v>5.25</v>
      </c>
    </row>
    <row r="68" spans="1:9" ht="14.25" hidden="1" customHeight="1" outlineLevel="1" x14ac:dyDescent="0.25">
      <c r="A68" s="16"/>
      <c r="B68" s="17" t="s">
        <v>25</v>
      </c>
      <c r="C68" s="18">
        <v>86.42</v>
      </c>
      <c r="D68" s="22">
        <v>86.42</v>
      </c>
      <c r="E68" s="20">
        <v>86.42</v>
      </c>
      <c r="F68" s="22">
        <v>86.42</v>
      </c>
    </row>
    <row r="69" spans="1:9" ht="14.25" hidden="1" customHeight="1" outlineLevel="1" x14ac:dyDescent="0.25">
      <c r="A69" s="25" t="s">
        <v>26</v>
      </c>
      <c r="B69" s="26" t="s">
        <v>27</v>
      </c>
      <c r="C69" s="83">
        <v>3285.6316360000001</v>
      </c>
      <c r="D69" s="84">
        <v>3898.2899272000004</v>
      </c>
      <c r="E69" s="83">
        <v>4822.5075225081182</v>
      </c>
      <c r="F69" s="28">
        <v>5788.08</v>
      </c>
    </row>
    <row r="70" spans="1:9" ht="14.25" hidden="1" customHeight="1" outlineLevel="1" x14ac:dyDescent="0.25">
      <c r="A70" s="16" t="s">
        <v>28</v>
      </c>
      <c r="B70" s="17" t="s">
        <v>29</v>
      </c>
      <c r="C70" s="18">
        <v>285</v>
      </c>
      <c r="D70" s="22">
        <v>285</v>
      </c>
      <c r="E70" s="20" t="s">
        <v>79</v>
      </c>
      <c r="F70" s="22" t="s">
        <v>79</v>
      </c>
    </row>
    <row r="71" spans="1:9" ht="14.25" hidden="1" customHeight="1" outlineLevel="1" x14ac:dyDescent="0.25">
      <c r="A71" s="16" t="s">
        <v>31</v>
      </c>
      <c r="B71" s="17" t="s">
        <v>32</v>
      </c>
      <c r="C71" s="30" t="s">
        <v>35</v>
      </c>
      <c r="D71" s="19" t="s">
        <v>35</v>
      </c>
      <c r="E71" s="31" t="s">
        <v>35</v>
      </c>
      <c r="F71" s="19" t="s">
        <v>35</v>
      </c>
    </row>
    <row r="72" spans="1:9" ht="14.25" hidden="1" customHeight="1" outlineLevel="1" x14ac:dyDescent="0.25">
      <c r="A72" s="16" t="s">
        <v>33</v>
      </c>
      <c r="B72" s="85" t="s">
        <v>34</v>
      </c>
      <c r="C72" s="30">
        <v>475</v>
      </c>
      <c r="D72" s="22">
        <v>204</v>
      </c>
      <c r="E72" s="20">
        <v>1168.1099999999999</v>
      </c>
      <c r="F72" s="22">
        <v>301.48</v>
      </c>
    </row>
    <row r="73" spans="1:9" ht="14.25" hidden="1" customHeight="1" outlineLevel="1" x14ac:dyDescent="0.25">
      <c r="A73" s="25" t="s">
        <v>36</v>
      </c>
      <c r="B73" s="26" t="s">
        <v>37</v>
      </c>
      <c r="C73" s="86">
        <v>4045.6316360000001</v>
      </c>
      <c r="D73" s="28">
        <v>4387.2899272000004</v>
      </c>
      <c r="E73" s="86">
        <v>5990.6175225081179</v>
      </c>
      <c r="F73" s="86">
        <v>6089.5599999999995</v>
      </c>
    </row>
    <row r="74" spans="1:9" ht="14.25" hidden="1" customHeight="1" outlineLevel="1" x14ac:dyDescent="0.25">
      <c r="A74" s="16" t="s">
        <v>38</v>
      </c>
      <c r="B74" s="17" t="s">
        <v>39</v>
      </c>
      <c r="C74" s="18">
        <v>543.25</v>
      </c>
      <c r="D74" s="22">
        <v>543.25</v>
      </c>
      <c r="E74" s="20" t="s">
        <v>79</v>
      </c>
      <c r="F74" s="22" t="s">
        <v>79</v>
      </c>
    </row>
    <row r="75" spans="1:9" ht="14.25" hidden="1" customHeight="1" outlineLevel="1" x14ac:dyDescent="0.25">
      <c r="A75" s="16" t="s">
        <v>40</v>
      </c>
      <c r="B75" s="17" t="s">
        <v>41</v>
      </c>
      <c r="C75" s="87" t="s">
        <v>80</v>
      </c>
      <c r="D75" s="88" t="s">
        <v>42</v>
      </c>
      <c r="E75" s="89" t="s">
        <v>80</v>
      </c>
      <c r="F75" s="22" t="s">
        <v>42</v>
      </c>
    </row>
    <row r="76" spans="1:9" ht="14.25" hidden="1" customHeight="1" outlineLevel="1" x14ac:dyDescent="0.25">
      <c r="A76" s="16" t="s">
        <v>43</v>
      </c>
      <c r="B76" s="17" t="s">
        <v>44</v>
      </c>
      <c r="C76" s="30" t="s">
        <v>81</v>
      </c>
      <c r="D76" s="19" t="s">
        <v>81</v>
      </c>
      <c r="E76" s="30" t="s">
        <v>81</v>
      </c>
      <c r="F76" s="19" t="s">
        <v>81</v>
      </c>
    </row>
    <row r="77" spans="1:9" ht="21" hidden="1" customHeight="1" outlineLevel="1" x14ac:dyDescent="0.25">
      <c r="A77" s="32" t="s">
        <v>46</v>
      </c>
      <c r="B77" s="33" t="s">
        <v>47</v>
      </c>
      <c r="C77" s="34"/>
      <c r="D77" s="35"/>
      <c r="E77" s="34"/>
      <c r="F77" s="34"/>
    </row>
    <row r="78" spans="1:9" hidden="1" outlineLevel="1" x14ac:dyDescent="0.25">
      <c r="A78" s="37"/>
      <c r="B78" s="38"/>
      <c r="C78" s="39"/>
      <c r="D78" s="39"/>
      <c r="E78" s="39"/>
      <c r="F78" s="39"/>
    </row>
    <row r="79" spans="1:9" hidden="1" outlineLevel="1" x14ac:dyDescent="0.25">
      <c r="A79" s="45"/>
      <c r="B79" s="147"/>
      <c r="C79" s="147"/>
      <c r="D79" s="147"/>
      <c r="E79" s="147"/>
      <c r="F79" s="147"/>
    </row>
    <row r="80" spans="1:9" hidden="1" outlineLevel="1" x14ac:dyDescent="0.25">
      <c r="A80" s="45"/>
      <c r="B80" s="148" t="s">
        <v>82</v>
      </c>
      <c r="C80" s="148"/>
      <c r="D80" s="148"/>
      <c r="E80" s="148"/>
      <c r="F80" s="148"/>
      <c r="G80" s="90"/>
      <c r="H80" s="90"/>
      <c r="I80" s="90"/>
    </row>
    <row r="81" spans="1:9" ht="12.75" hidden="1" customHeight="1" outlineLevel="1" x14ac:dyDescent="0.25">
      <c r="A81" s="45" t="s">
        <v>77</v>
      </c>
      <c r="B81" s="46" t="s">
        <v>51</v>
      </c>
      <c r="C81" s="91"/>
      <c r="D81" s="91"/>
      <c r="E81" s="91"/>
      <c r="F81" s="91"/>
      <c r="G81" s="90"/>
      <c r="H81" s="90"/>
      <c r="I81" s="90"/>
    </row>
    <row r="82" spans="1:9" ht="12.75" hidden="1" customHeight="1" outlineLevel="1" x14ac:dyDescent="0.25">
      <c r="A82" s="45" t="s">
        <v>30</v>
      </c>
      <c r="B82" s="143" t="s">
        <v>83</v>
      </c>
      <c r="C82" s="143"/>
      <c r="D82" s="143"/>
      <c r="E82" s="143"/>
      <c r="F82" s="143"/>
      <c r="G82" s="90"/>
      <c r="H82" s="90"/>
      <c r="I82" s="90"/>
    </row>
    <row r="83" spans="1:9" hidden="1" outlineLevel="1" x14ac:dyDescent="0.25">
      <c r="A83" s="45" t="s">
        <v>35</v>
      </c>
      <c r="B83" s="143" t="s">
        <v>84</v>
      </c>
      <c r="C83" s="143"/>
      <c r="D83" s="143"/>
      <c r="E83" s="143"/>
      <c r="F83" s="143"/>
      <c r="G83" s="90"/>
      <c r="H83" s="90"/>
      <c r="I83" s="90"/>
    </row>
    <row r="84" spans="1:9" ht="12.75" hidden="1" customHeight="1" outlineLevel="1" x14ac:dyDescent="0.25">
      <c r="A84" s="45" t="s">
        <v>45</v>
      </c>
      <c r="B84" s="143" t="s">
        <v>49</v>
      </c>
      <c r="C84" s="143"/>
      <c r="D84" s="143"/>
      <c r="E84" s="143"/>
      <c r="F84" s="143"/>
      <c r="G84" s="143"/>
      <c r="H84" s="143"/>
      <c r="I84" s="143"/>
    </row>
    <row r="85" spans="1:9" ht="12.75" hidden="1" customHeight="1" outlineLevel="1" x14ac:dyDescent="0.25">
      <c r="A85" s="40" t="s">
        <v>80</v>
      </c>
      <c r="B85" s="143" t="s">
        <v>85</v>
      </c>
      <c r="C85" s="143"/>
      <c r="D85" s="143"/>
      <c r="E85" s="143"/>
      <c r="F85" s="143"/>
      <c r="G85" s="90"/>
      <c r="H85" s="90"/>
      <c r="I85" s="90"/>
    </row>
    <row r="86" spans="1:9" hidden="1" outlineLevel="1" x14ac:dyDescent="0.25">
      <c r="A86" s="45" t="s">
        <v>81</v>
      </c>
      <c r="B86" s="143" t="s">
        <v>86</v>
      </c>
      <c r="C86" s="143"/>
      <c r="D86" s="143"/>
      <c r="E86" s="143"/>
      <c r="F86" s="143"/>
      <c r="G86" s="143"/>
      <c r="H86" s="143"/>
      <c r="I86" s="90"/>
    </row>
    <row r="87" spans="1:9" s="92" customFormat="1" ht="15" hidden="1" customHeight="1" outlineLevel="1" x14ac:dyDescent="0.25">
      <c r="A87" s="45" t="s">
        <v>79</v>
      </c>
      <c r="B87" s="143" t="s">
        <v>48</v>
      </c>
      <c r="C87" s="143"/>
      <c r="D87" s="143"/>
      <c r="E87" s="143"/>
      <c r="F87" s="143"/>
      <c r="G87" s="143"/>
      <c r="H87" s="143"/>
    </row>
    <row r="88" spans="1:9" hidden="1" outlineLevel="1" x14ac:dyDescent="0.25">
      <c r="B88" s="77" t="s">
        <v>72</v>
      </c>
      <c r="C88" s="75"/>
      <c r="D88" s="75"/>
      <c r="E88" s="75"/>
      <c r="F88" s="75"/>
      <c r="G88" s="90"/>
      <c r="H88" s="90"/>
      <c r="I88" s="90"/>
    </row>
    <row r="89" spans="1:9" collapsed="1" x14ac:dyDescent="0.25"/>
    <row r="90" spans="1:9" ht="83.25" customHeight="1" x14ac:dyDescent="0.25">
      <c r="A90" s="146" t="s">
        <v>87</v>
      </c>
      <c r="B90" s="146"/>
      <c r="C90" s="146"/>
      <c r="D90" s="146"/>
      <c r="E90" s="146"/>
    </row>
  </sheetData>
  <sheetProtection algorithmName="SHA-512" hashValue="GVWgOaqQUTm1wDBoZ1oUaluvedqUZ1sVm1eJHB2DgDXAx4Nt8ct2c/Wt1vBLs0IsfRLVRd+Nt/s+decDg9kBkg==" saltValue="omWCodLxKl49aFhVb4amvQ==" spinCount="100000" sheet="1" objects="1" scenarios="1"/>
  <mergeCells count="28">
    <mergeCell ref="B86:H86"/>
    <mergeCell ref="B87:H87"/>
    <mergeCell ref="A90:E90"/>
    <mergeCell ref="B79:F79"/>
    <mergeCell ref="B80:F80"/>
    <mergeCell ref="B82:F82"/>
    <mergeCell ref="B83:F83"/>
    <mergeCell ref="B84:I84"/>
    <mergeCell ref="B85:F85"/>
    <mergeCell ref="A56:F56"/>
    <mergeCell ref="B57:F57"/>
    <mergeCell ref="C58:D58"/>
    <mergeCell ref="E58:F58"/>
    <mergeCell ref="A59:A61"/>
    <mergeCell ref="B59:B61"/>
    <mergeCell ref="A34:A35"/>
    <mergeCell ref="B34:B35"/>
    <mergeCell ref="A3:F3"/>
    <mergeCell ref="B4:F4"/>
    <mergeCell ref="C5:D5"/>
    <mergeCell ref="E5:F5"/>
    <mergeCell ref="A6:A7"/>
    <mergeCell ref="B6:B7"/>
    <mergeCell ref="B25:F25"/>
    <mergeCell ref="B26:F26"/>
    <mergeCell ref="B27:F27"/>
    <mergeCell ref="A32:D32"/>
    <mergeCell ref="A33:D33"/>
  </mergeCells>
  <hyperlinks>
    <hyperlink ref="B52" location="Nota" display="Ver Nota Informativa"/>
    <hyperlink ref="B88" location="Nota" display="Ver Nota Informativ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0"/>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93</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3524.59</v>
      </c>
      <c r="D8" s="19">
        <v>3285.9479999999999</v>
      </c>
      <c r="E8" s="20">
        <v>3524.59</v>
      </c>
      <c r="F8" s="19">
        <v>3910.06</v>
      </c>
    </row>
    <row r="9" spans="1:6" ht="18" customHeight="1" x14ac:dyDescent="0.25">
      <c r="A9" s="16" t="s">
        <v>13</v>
      </c>
      <c r="B9" s="21" t="s">
        <v>14</v>
      </c>
      <c r="C9" s="18" t="s">
        <v>15</v>
      </c>
      <c r="D9" s="22" t="s">
        <v>15</v>
      </c>
      <c r="E9" s="20">
        <v>1213.5675225081191</v>
      </c>
      <c r="F9" s="19">
        <v>1189.3</v>
      </c>
    </row>
    <row r="10" spans="1:6" ht="18" customHeight="1" x14ac:dyDescent="0.25">
      <c r="A10" s="16" t="s">
        <v>16</v>
      </c>
      <c r="B10" s="17" t="s">
        <v>17</v>
      </c>
      <c r="C10" s="18">
        <v>152.00285734814173</v>
      </c>
      <c r="D10" s="22">
        <v>161.24285734814174</v>
      </c>
      <c r="E10" s="23" t="s">
        <v>18</v>
      </c>
      <c r="F10" s="24" t="s">
        <v>18</v>
      </c>
    </row>
    <row r="11" spans="1:6" ht="18" customHeight="1" x14ac:dyDescent="0.25">
      <c r="A11" s="16" t="s">
        <v>19</v>
      </c>
      <c r="B11" s="17" t="s">
        <v>20</v>
      </c>
      <c r="C11" s="18">
        <v>18.579999999999998</v>
      </c>
      <c r="D11" s="22">
        <v>18.579999999999998</v>
      </c>
      <c r="E11" s="20">
        <v>18.579999999999998</v>
      </c>
      <c r="F11" s="22">
        <v>18.579999999999998</v>
      </c>
    </row>
    <row r="12" spans="1:6" ht="18" customHeight="1" x14ac:dyDescent="0.25">
      <c r="A12" s="16" t="s">
        <v>21</v>
      </c>
      <c r="B12" s="17" t="s">
        <v>22</v>
      </c>
      <c r="C12" s="18">
        <v>88.98</v>
      </c>
      <c r="D12" s="22">
        <v>88.98</v>
      </c>
      <c r="E12" s="20">
        <v>88.98</v>
      </c>
      <c r="F12" s="22">
        <v>88.98</v>
      </c>
    </row>
    <row r="13" spans="1:6" ht="18" customHeight="1" x14ac:dyDescent="0.25">
      <c r="A13" s="16" t="s">
        <v>23</v>
      </c>
      <c r="B13" s="21" t="s">
        <v>24</v>
      </c>
      <c r="C13" s="18">
        <v>11.16</v>
      </c>
      <c r="D13" s="22">
        <v>11.16</v>
      </c>
      <c r="E13" s="20">
        <v>11.16</v>
      </c>
      <c r="F13" s="22">
        <v>11.16</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3866.822857348142</v>
      </c>
      <c r="D15" s="28">
        <v>3637.4208573481415</v>
      </c>
      <c r="E15" s="29">
        <v>4928.3875225081192</v>
      </c>
      <c r="F15" s="28">
        <v>5289.5899999999992</v>
      </c>
    </row>
    <row r="16" spans="1:6" ht="18" customHeight="1" x14ac:dyDescent="0.25">
      <c r="A16" s="16" t="s">
        <v>28</v>
      </c>
      <c r="B16" s="17" t="s">
        <v>29</v>
      </c>
      <c r="C16" s="18">
        <v>285</v>
      </c>
      <c r="D16" s="22">
        <v>285</v>
      </c>
      <c r="E16" s="18" t="s">
        <v>30</v>
      </c>
      <c r="F16" s="22" t="s">
        <v>30</v>
      </c>
    </row>
    <row r="17" spans="1:58" ht="18" customHeight="1" x14ac:dyDescent="0.25">
      <c r="A17" s="16" t="s">
        <v>31</v>
      </c>
      <c r="B17" s="17" t="s">
        <v>32</v>
      </c>
      <c r="C17" s="30">
        <v>233.77</v>
      </c>
      <c r="D17" s="19">
        <v>233.77</v>
      </c>
      <c r="E17" s="20">
        <v>233.77</v>
      </c>
      <c r="F17" s="22">
        <v>233.77</v>
      </c>
    </row>
    <row r="18" spans="1:58" ht="18" customHeight="1" x14ac:dyDescent="0.25">
      <c r="A18" s="16" t="s">
        <v>33</v>
      </c>
      <c r="B18" s="17" t="s">
        <v>34</v>
      </c>
      <c r="C18" s="18">
        <v>475</v>
      </c>
      <c r="D18" s="22">
        <v>204</v>
      </c>
      <c r="E18" s="31" t="s">
        <v>35</v>
      </c>
      <c r="F18" s="19" t="s">
        <v>35</v>
      </c>
    </row>
    <row r="19" spans="1:58" ht="18" customHeight="1" x14ac:dyDescent="0.25">
      <c r="A19" s="25" t="s">
        <v>36</v>
      </c>
      <c r="B19" s="26" t="s">
        <v>37</v>
      </c>
      <c r="C19" s="27">
        <v>4860.5928573481424</v>
      </c>
      <c r="D19" s="28">
        <v>4360.1908573481414</v>
      </c>
      <c r="E19" s="29">
        <v>5162.1575225081197</v>
      </c>
      <c r="F19" s="28">
        <v>5523.36</v>
      </c>
    </row>
    <row r="20" spans="1:58" ht="18" customHeight="1" x14ac:dyDescent="0.25">
      <c r="A20" s="16" t="s">
        <v>38</v>
      </c>
      <c r="B20" s="17" t="s">
        <v>39</v>
      </c>
      <c r="C20" s="18">
        <v>543.25</v>
      </c>
      <c r="D20" s="22">
        <v>543.25</v>
      </c>
      <c r="E20" s="20" t="s">
        <v>30</v>
      </c>
      <c r="F20" s="22" t="s">
        <v>30</v>
      </c>
    </row>
    <row r="21" spans="1:58" ht="18" customHeight="1" x14ac:dyDescent="0.25">
      <c r="A21" s="16" t="s">
        <v>40</v>
      </c>
      <c r="B21" s="17" t="s">
        <v>41</v>
      </c>
      <c r="C21" s="18">
        <v>19.440000000000001</v>
      </c>
      <c r="D21" s="22" t="s">
        <v>42</v>
      </c>
      <c r="E21" s="20" t="s">
        <v>35</v>
      </c>
      <c r="F21" s="22" t="s">
        <v>42</v>
      </c>
    </row>
    <row r="22" spans="1:58" ht="18" customHeight="1" x14ac:dyDescent="0.25">
      <c r="A22" s="16" t="s">
        <v>43</v>
      </c>
      <c r="B22" s="17" t="s">
        <v>44</v>
      </c>
      <c r="C22" s="30">
        <v>53.95</v>
      </c>
      <c r="D22" s="19">
        <v>53.95</v>
      </c>
      <c r="E22" s="31" t="s">
        <v>45</v>
      </c>
      <c r="F22" s="19" t="s">
        <v>45</v>
      </c>
    </row>
    <row r="23" spans="1:58" ht="18" customHeight="1" thickBot="1" x14ac:dyDescent="0.3">
      <c r="A23" s="32" t="s">
        <v>46</v>
      </c>
      <c r="B23" s="33" t="s">
        <v>47</v>
      </c>
      <c r="C23" s="34">
        <v>5477.2328573481418</v>
      </c>
      <c r="D23" s="35">
        <v>4957.3908573481413</v>
      </c>
      <c r="E23" s="36"/>
      <c r="F23" s="35"/>
    </row>
    <row r="24" spans="1:58" ht="13.5" thickTop="1" x14ac:dyDescent="0.25">
      <c r="A24" s="37"/>
      <c r="B24" s="38"/>
      <c r="C24" s="39"/>
      <c r="D24" s="39"/>
      <c r="E24" s="39"/>
      <c r="F24" s="39"/>
    </row>
    <row r="25" spans="1:58" x14ac:dyDescent="0.25">
      <c r="A25" s="40" t="s">
        <v>30</v>
      </c>
      <c r="B25" s="143" t="s">
        <v>48</v>
      </c>
      <c r="C25" s="143"/>
      <c r="D25" s="143"/>
      <c r="E25" s="143"/>
      <c r="F25" s="143"/>
    </row>
    <row r="26" spans="1:58" s="41" customFormat="1" ht="15" x14ac:dyDescent="0.25">
      <c r="A26" s="40" t="s">
        <v>35</v>
      </c>
      <c r="B26" s="143" t="s">
        <v>49</v>
      </c>
      <c r="C26" s="143"/>
      <c r="D26" s="143"/>
      <c r="E26" s="143"/>
      <c r="F26" s="143"/>
    </row>
    <row r="27" spans="1:58" s="44" customFormat="1" ht="15" x14ac:dyDescent="0.25">
      <c r="A27" s="40" t="s">
        <v>45</v>
      </c>
      <c r="B27" s="143" t="s">
        <v>50</v>
      </c>
      <c r="C27" s="143"/>
      <c r="D27" s="143"/>
      <c r="E27" s="143"/>
      <c r="F27" s="143"/>
      <c r="G27" s="42"/>
      <c r="H27" s="42"/>
      <c r="I27" s="43"/>
      <c r="J27" s="43"/>
    </row>
    <row r="28" spans="1:58" x14ac:dyDescent="0.25">
      <c r="A28" s="45" t="s">
        <v>18</v>
      </c>
      <c r="B28" s="46" t="s">
        <v>51</v>
      </c>
      <c r="C28" s="39"/>
      <c r="D28" s="39"/>
      <c r="E28" s="39"/>
      <c r="F28" s="39"/>
    </row>
    <row r="29" spans="1:58" x14ac:dyDescent="0.25">
      <c r="A29" s="45"/>
      <c r="B29" s="47"/>
      <c r="C29" s="47"/>
      <c r="D29" s="47"/>
      <c r="E29" s="47"/>
      <c r="F29" s="47"/>
    </row>
    <row r="30" spans="1:58" ht="15.75" hidden="1" customHeight="1" outlineLevel="1" x14ac:dyDescent="0.25">
      <c r="B30" s="2" t="s">
        <v>93</v>
      </c>
    </row>
    <row r="31" spans="1:58" ht="16.5" hidden="1" customHeight="1" outlineLevel="1" x14ac:dyDescent="0.25">
      <c r="B31" s="2"/>
    </row>
    <row r="32" spans="1:58" ht="33" hidden="1" customHeight="1" outlineLevel="1" x14ac:dyDescent="0.25">
      <c r="A32" s="132" t="s">
        <v>52</v>
      </c>
      <c r="B32" s="133"/>
      <c r="C32" s="133"/>
      <c r="D32" s="133"/>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row>
    <row r="33" spans="1:58" ht="17.25" hidden="1" customHeight="1" outlineLevel="1" x14ac:dyDescent="0.25">
      <c r="A33" s="144" t="s">
        <v>53</v>
      </c>
      <c r="B33" s="145"/>
      <c r="C33" s="145"/>
      <c r="D33" s="145"/>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row>
    <row r="34" spans="1:58" s="51" customFormat="1" ht="23.25" hidden="1" customHeight="1" outlineLevel="1" x14ac:dyDescent="0.25">
      <c r="A34" s="127" t="s">
        <v>54</v>
      </c>
      <c r="B34" s="129" t="s">
        <v>55</v>
      </c>
      <c r="C34" s="49"/>
      <c r="D34" s="50" t="s">
        <v>56</v>
      </c>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row>
    <row r="35" spans="1:58" s="51" customFormat="1" ht="19.5" hidden="1" customHeight="1" outlineLevel="1" x14ac:dyDescent="0.25">
      <c r="A35" s="128"/>
      <c r="B35" s="130"/>
      <c r="C35" s="53" t="s">
        <v>57</v>
      </c>
      <c r="D35" s="54" t="s">
        <v>58</v>
      </c>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s="43" customFormat="1" ht="15" hidden="1" customHeight="1" outlineLevel="1" x14ac:dyDescent="0.25">
      <c r="A36" s="55">
        <v>1</v>
      </c>
      <c r="B36" s="56" t="s">
        <v>59</v>
      </c>
      <c r="C36" s="57">
        <v>3875.45</v>
      </c>
      <c r="D36" s="57">
        <v>3784.61</v>
      </c>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43" customFormat="1" ht="15" hidden="1" customHeight="1" outlineLevel="1" x14ac:dyDescent="0.25">
      <c r="A37" s="55">
        <v>2</v>
      </c>
      <c r="B37" s="58" t="s">
        <v>60</v>
      </c>
      <c r="C37" s="59">
        <v>58.03</v>
      </c>
      <c r="D37" s="59">
        <v>58.03</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43" customFormat="1" ht="15" hidden="1" customHeight="1" outlineLevel="1" x14ac:dyDescent="0.25">
      <c r="A38" s="55">
        <v>3</v>
      </c>
      <c r="B38" s="58" t="s">
        <v>61</v>
      </c>
      <c r="C38" s="59">
        <v>16.47</v>
      </c>
      <c r="D38" s="59">
        <v>16.47</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5</v>
      </c>
      <c r="B39" s="58" t="s">
        <v>62</v>
      </c>
      <c r="C39" s="59">
        <v>3.5</v>
      </c>
      <c r="D39" s="59">
        <v>3.5</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6</v>
      </c>
      <c r="B40" s="58" t="s">
        <v>25</v>
      </c>
      <c r="C40" s="59">
        <v>71.510000000000005</v>
      </c>
      <c r="D40" s="59">
        <v>71.510000000000005</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60">
        <v>4</v>
      </c>
      <c r="B41" s="61" t="s">
        <v>63</v>
      </c>
      <c r="C41" s="62">
        <v>4024.96</v>
      </c>
      <c r="D41" s="63">
        <v>3934.1200000000003</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8</v>
      </c>
      <c r="B42" s="64" t="s">
        <v>64</v>
      </c>
      <c r="C42" s="65">
        <v>240</v>
      </c>
      <c r="D42" s="66">
        <v>240</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9</v>
      </c>
      <c r="B43" s="64" t="s">
        <v>65</v>
      </c>
      <c r="C43" s="67">
        <v>475</v>
      </c>
      <c r="D43" s="68">
        <v>114</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69" customFormat="1" ht="15" hidden="1" customHeight="1" outlineLevel="1" x14ac:dyDescent="0.25">
      <c r="A44" s="60">
        <v>10</v>
      </c>
      <c r="B44" s="61" t="s">
        <v>66</v>
      </c>
      <c r="C44" s="62">
        <v>4739.96</v>
      </c>
      <c r="D44" s="63">
        <v>4288.1200000000008</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69" customFormat="1" ht="15" hidden="1" customHeight="1" outlineLevel="1" x14ac:dyDescent="0.25">
      <c r="A45" s="55">
        <v>11</v>
      </c>
      <c r="B45" s="64" t="s">
        <v>67</v>
      </c>
      <c r="C45" s="65">
        <v>400</v>
      </c>
      <c r="D45" s="66">
        <v>400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69" customFormat="1" ht="15" hidden="1" customHeight="1" outlineLevel="1" x14ac:dyDescent="0.25">
      <c r="A46" s="55">
        <v>12</v>
      </c>
      <c r="B46" s="58" t="s">
        <v>68</v>
      </c>
      <c r="C46" s="70">
        <v>19.02</v>
      </c>
      <c r="D46" s="71" t="s">
        <v>69</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55">
        <v>13</v>
      </c>
      <c r="B47" s="58" t="s">
        <v>70</v>
      </c>
      <c r="C47" s="70">
        <v>47.82</v>
      </c>
      <c r="D47" s="71">
        <v>47.82</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74" customFormat="1" ht="21" hidden="1" customHeight="1" outlineLevel="1" x14ac:dyDescent="0.25">
      <c r="A48" s="32" t="s">
        <v>71</v>
      </c>
      <c r="B48" s="33" t="s">
        <v>47</v>
      </c>
      <c r="C48" s="72">
        <v>5206.8</v>
      </c>
      <c r="D48" s="73">
        <v>4735.9400000000005</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9" ht="13.5" hidden="1" customHeight="1" outlineLevel="1" x14ac:dyDescent="0.25"/>
    <row r="50" spans="1:9" ht="12.75" hidden="1" customHeight="1" outlineLevel="1" x14ac:dyDescent="0.25">
      <c r="A50" s="4"/>
      <c r="B50" s="4"/>
      <c r="C50" s="75"/>
      <c r="D50" s="75"/>
      <c r="E50" s="75"/>
      <c r="F50" s="75"/>
    </row>
    <row r="51" spans="1:9" ht="12.75" customHeight="1" collapsed="1" x14ac:dyDescent="0.25">
      <c r="A51" s="76" t="s">
        <v>71</v>
      </c>
      <c r="B51" s="75" t="s">
        <v>71</v>
      </c>
      <c r="C51" s="75"/>
      <c r="D51" s="75"/>
      <c r="E51" s="75"/>
      <c r="F51" s="75"/>
    </row>
    <row r="52" spans="1:9" ht="12.75" hidden="1" customHeight="1" outlineLevel="1" x14ac:dyDescent="0.25">
      <c r="B52" s="77" t="s">
        <v>72</v>
      </c>
      <c r="C52" s="75"/>
      <c r="D52" s="75"/>
      <c r="E52" s="75"/>
      <c r="F52" s="75"/>
    </row>
    <row r="53" spans="1:9" hidden="1" outlineLevel="1" x14ac:dyDescent="0.25">
      <c r="C53" s="78"/>
      <c r="D53" s="78"/>
    </row>
    <row r="54" spans="1:9" ht="15" hidden="1" outlineLevel="1" x14ac:dyDescent="0.25">
      <c r="B54" s="79" t="s">
        <v>73</v>
      </c>
      <c r="C54" s="80"/>
      <c r="D54" s="80"/>
      <c r="E54" s="1"/>
      <c r="F54" s="1"/>
      <c r="G54" s="81"/>
      <c r="H54" s="81"/>
      <c r="I54" s="81"/>
    </row>
    <row r="55" spans="1:9" ht="15" hidden="1" outlineLevel="1" x14ac:dyDescent="0.25">
      <c r="B55" s="79"/>
      <c r="C55" s="80"/>
      <c r="D55" s="80"/>
      <c r="E55" s="1"/>
      <c r="F55" s="1"/>
      <c r="G55" s="81"/>
      <c r="H55" s="81"/>
      <c r="I55" s="81"/>
    </row>
    <row r="56" spans="1:9" hidden="1" outlineLevel="1" x14ac:dyDescent="0.25">
      <c r="A56" s="131" t="s">
        <v>1</v>
      </c>
      <c r="B56" s="131"/>
      <c r="C56" s="131"/>
      <c r="D56" s="131"/>
      <c r="E56" s="131"/>
      <c r="F56" s="131"/>
    </row>
    <row r="57" spans="1:9" ht="35.25" hidden="1" customHeight="1" outlineLevel="1" x14ac:dyDescent="0.25">
      <c r="A57" s="6"/>
      <c r="B57" s="132" t="s">
        <v>2</v>
      </c>
      <c r="C57" s="133"/>
      <c r="D57" s="133"/>
      <c r="E57" s="133"/>
      <c r="F57" s="134"/>
    </row>
    <row r="58" spans="1:9" ht="35.25" hidden="1" customHeight="1" outlineLevel="1" x14ac:dyDescent="0.25">
      <c r="A58" s="7"/>
      <c r="B58" s="8" t="s">
        <v>74</v>
      </c>
      <c r="C58" s="135" t="s">
        <v>4</v>
      </c>
      <c r="D58" s="136"/>
      <c r="E58" s="135" t="s">
        <v>75</v>
      </c>
      <c r="F58" s="136"/>
    </row>
    <row r="59" spans="1:9" ht="28.5" hidden="1" customHeight="1" outlineLevel="1" x14ac:dyDescent="0.25">
      <c r="A59" s="139" t="s">
        <v>6</v>
      </c>
      <c r="B59" s="141" t="s">
        <v>7</v>
      </c>
      <c r="C59" s="9" t="s">
        <v>8</v>
      </c>
      <c r="D59" s="10" t="s">
        <v>76</v>
      </c>
      <c r="E59" s="11" t="s">
        <v>8</v>
      </c>
      <c r="F59" s="10" t="s">
        <v>76</v>
      </c>
      <c r="G59" s="12"/>
      <c r="H59" s="12"/>
    </row>
    <row r="60" spans="1:9" ht="18.75" hidden="1" customHeight="1" outlineLevel="1" x14ac:dyDescent="0.25">
      <c r="A60" s="139"/>
      <c r="B60" s="141"/>
      <c r="C60" s="82"/>
      <c r="D60" s="82">
        <v>0.1</v>
      </c>
      <c r="E60" s="82"/>
      <c r="F60" s="82">
        <v>0.1</v>
      </c>
      <c r="G60" s="12"/>
      <c r="H60" s="12"/>
    </row>
    <row r="61" spans="1:9" ht="16.5" hidden="1" customHeight="1" outlineLevel="1" x14ac:dyDescent="0.25">
      <c r="A61" s="140"/>
      <c r="B61" s="142"/>
      <c r="C61" s="13" t="s">
        <v>10</v>
      </c>
      <c r="D61" s="14" t="s">
        <v>10</v>
      </c>
      <c r="E61" s="15" t="s">
        <v>10</v>
      </c>
      <c r="F61" s="14" t="s">
        <v>10</v>
      </c>
      <c r="G61" s="12"/>
      <c r="H61" s="12"/>
    </row>
    <row r="62" spans="1:9" ht="14.25" hidden="1" customHeight="1" outlineLevel="1" x14ac:dyDescent="0.25">
      <c r="A62" s="16" t="s">
        <v>11</v>
      </c>
      <c r="B62" s="17" t="s">
        <v>12</v>
      </c>
      <c r="C62" s="18">
        <v>3190.4588680000002</v>
      </c>
      <c r="D62" s="19">
        <v>3675.2689246000004</v>
      </c>
      <c r="E62" s="20">
        <v>3524.59</v>
      </c>
      <c r="F62" s="19">
        <v>4467.03</v>
      </c>
    </row>
    <row r="63" spans="1:9" ht="14.25" hidden="1" customHeight="1" outlineLevel="1" x14ac:dyDescent="0.25">
      <c r="A63" s="16" t="s">
        <v>13</v>
      </c>
      <c r="B63" s="21" t="s">
        <v>14</v>
      </c>
      <c r="C63" s="18" t="s">
        <v>15</v>
      </c>
      <c r="D63" s="22" t="s">
        <v>15</v>
      </c>
      <c r="E63" s="20">
        <v>1213.5675225081191</v>
      </c>
      <c r="F63" s="19">
        <v>1092.21</v>
      </c>
    </row>
    <row r="64" spans="1:9" ht="14.25" hidden="1" customHeight="1" outlineLevel="1" x14ac:dyDescent="0.25">
      <c r="A64" s="16" t="s">
        <v>16</v>
      </c>
      <c r="B64" s="17" t="s">
        <v>17</v>
      </c>
      <c r="C64" s="18" t="s">
        <v>77</v>
      </c>
      <c r="D64" s="19" t="s">
        <v>77</v>
      </c>
      <c r="E64" s="20" t="s">
        <v>77</v>
      </c>
      <c r="F64" s="22" t="s">
        <v>77</v>
      </c>
    </row>
    <row r="65" spans="1:9" ht="14.25" hidden="1" customHeight="1" outlineLevel="1" x14ac:dyDescent="0.25">
      <c r="A65" s="16" t="s">
        <v>19</v>
      </c>
      <c r="B65" s="17" t="s">
        <v>20</v>
      </c>
      <c r="C65" s="18">
        <v>18.579999999999998</v>
      </c>
      <c r="D65" s="22">
        <v>18.579999999999998</v>
      </c>
      <c r="E65" s="20">
        <v>18.579999999999998</v>
      </c>
      <c r="F65" s="22">
        <v>18.579999999999998</v>
      </c>
    </row>
    <row r="66" spans="1:9" ht="14.25" hidden="1" customHeight="1" outlineLevel="1" x14ac:dyDescent="0.25">
      <c r="A66" s="16" t="s">
        <v>21</v>
      </c>
      <c r="B66" s="17" t="s">
        <v>22</v>
      </c>
      <c r="C66" s="18">
        <v>75.86</v>
      </c>
      <c r="D66" s="22">
        <v>75.86</v>
      </c>
      <c r="E66" s="20">
        <v>75.86</v>
      </c>
      <c r="F66" s="22">
        <v>75.86</v>
      </c>
    </row>
    <row r="67" spans="1:9" ht="14.25" hidden="1" customHeight="1" outlineLevel="1" x14ac:dyDescent="0.25">
      <c r="A67" s="16" t="s">
        <v>23</v>
      </c>
      <c r="B67" s="17" t="s">
        <v>78</v>
      </c>
      <c r="C67" s="18">
        <v>7.2405999999999997</v>
      </c>
      <c r="D67" s="22">
        <v>7.2405999999999997</v>
      </c>
      <c r="E67" s="20">
        <v>6.15</v>
      </c>
      <c r="F67" s="22">
        <v>5.25</v>
      </c>
    </row>
    <row r="68" spans="1:9" ht="14.25" hidden="1" customHeight="1" outlineLevel="1" x14ac:dyDescent="0.25">
      <c r="A68" s="16"/>
      <c r="B68" s="17" t="s">
        <v>25</v>
      </c>
      <c r="C68" s="18">
        <v>86.42</v>
      </c>
      <c r="D68" s="22">
        <v>86.42</v>
      </c>
      <c r="E68" s="20">
        <v>86.42</v>
      </c>
      <c r="F68" s="22">
        <v>86.42</v>
      </c>
    </row>
    <row r="69" spans="1:9" ht="14.25" hidden="1" customHeight="1" outlineLevel="1" x14ac:dyDescent="0.25">
      <c r="A69" s="25" t="s">
        <v>26</v>
      </c>
      <c r="B69" s="26" t="s">
        <v>27</v>
      </c>
      <c r="C69" s="83">
        <v>3378.5594680000004</v>
      </c>
      <c r="D69" s="84">
        <v>3863.3695246000007</v>
      </c>
      <c r="E69" s="83">
        <v>4925.167522508119</v>
      </c>
      <c r="F69" s="28">
        <v>5745.3499999999995</v>
      </c>
    </row>
    <row r="70" spans="1:9" ht="14.25" hidden="1" customHeight="1" outlineLevel="1" x14ac:dyDescent="0.25">
      <c r="A70" s="16" t="s">
        <v>28</v>
      </c>
      <c r="B70" s="17" t="s">
        <v>29</v>
      </c>
      <c r="C70" s="18">
        <v>285</v>
      </c>
      <c r="D70" s="22">
        <v>285</v>
      </c>
      <c r="E70" s="20" t="s">
        <v>79</v>
      </c>
      <c r="F70" s="22" t="s">
        <v>79</v>
      </c>
    </row>
    <row r="71" spans="1:9" ht="14.25" hidden="1" customHeight="1" outlineLevel="1" x14ac:dyDescent="0.25">
      <c r="A71" s="16" t="s">
        <v>31</v>
      </c>
      <c r="B71" s="17" t="s">
        <v>32</v>
      </c>
      <c r="C71" s="30" t="s">
        <v>35</v>
      </c>
      <c r="D71" s="19" t="s">
        <v>35</v>
      </c>
      <c r="E71" s="31" t="s">
        <v>35</v>
      </c>
      <c r="F71" s="19" t="s">
        <v>35</v>
      </c>
    </row>
    <row r="72" spans="1:9" ht="14.25" hidden="1" customHeight="1" outlineLevel="1" x14ac:dyDescent="0.25">
      <c r="A72" s="16" t="s">
        <v>33</v>
      </c>
      <c r="B72" s="85" t="s">
        <v>34</v>
      </c>
      <c r="C72" s="30">
        <v>475</v>
      </c>
      <c r="D72" s="22">
        <v>204</v>
      </c>
      <c r="E72" s="20">
        <v>1168.1099999999999</v>
      </c>
      <c r="F72" s="22">
        <v>301.48</v>
      </c>
    </row>
    <row r="73" spans="1:9" ht="14.25" hidden="1" customHeight="1" outlineLevel="1" x14ac:dyDescent="0.25">
      <c r="A73" s="25" t="s">
        <v>36</v>
      </c>
      <c r="B73" s="26" t="s">
        <v>37</v>
      </c>
      <c r="C73" s="86">
        <v>4138.5594680000004</v>
      </c>
      <c r="D73" s="28">
        <v>4352.3695246000007</v>
      </c>
      <c r="E73" s="86">
        <v>6093.2775225081186</v>
      </c>
      <c r="F73" s="86">
        <v>6046.83</v>
      </c>
    </row>
    <row r="74" spans="1:9" ht="14.25" hidden="1" customHeight="1" outlineLevel="1" x14ac:dyDescent="0.25">
      <c r="A74" s="16" t="s">
        <v>38</v>
      </c>
      <c r="B74" s="17" t="s">
        <v>39</v>
      </c>
      <c r="C74" s="18">
        <v>543.25</v>
      </c>
      <c r="D74" s="22">
        <v>543.25</v>
      </c>
      <c r="E74" s="20" t="s">
        <v>79</v>
      </c>
      <c r="F74" s="22" t="s">
        <v>79</v>
      </c>
    </row>
    <row r="75" spans="1:9" ht="14.25" hidden="1" customHeight="1" outlineLevel="1" x14ac:dyDescent="0.25">
      <c r="A75" s="16" t="s">
        <v>40</v>
      </c>
      <c r="B75" s="17" t="s">
        <v>41</v>
      </c>
      <c r="C75" s="87" t="s">
        <v>80</v>
      </c>
      <c r="D75" s="88" t="s">
        <v>42</v>
      </c>
      <c r="E75" s="89" t="s">
        <v>80</v>
      </c>
      <c r="F75" s="22" t="s">
        <v>42</v>
      </c>
    </row>
    <row r="76" spans="1:9" ht="14.25" hidden="1" customHeight="1" outlineLevel="1" x14ac:dyDescent="0.25">
      <c r="A76" s="16" t="s">
        <v>43</v>
      </c>
      <c r="B76" s="17" t="s">
        <v>44</v>
      </c>
      <c r="C76" s="30" t="s">
        <v>81</v>
      </c>
      <c r="D76" s="19" t="s">
        <v>81</v>
      </c>
      <c r="E76" s="30" t="s">
        <v>81</v>
      </c>
      <c r="F76" s="19" t="s">
        <v>81</v>
      </c>
    </row>
    <row r="77" spans="1:9" ht="21" hidden="1" customHeight="1" outlineLevel="1" x14ac:dyDescent="0.25">
      <c r="A77" s="32" t="s">
        <v>46</v>
      </c>
      <c r="B77" s="33" t="s">
        <v>47</v>
      </c>
      <c r="C77" s="34"/>
      <c r="D77" s="35"/>
      <c r="E77" s="34"/>
      <c r="F77" s="34"/>
    </row>
    <row r="78" spans="1:9" hidden="1" outlineLevel="1" x14ac:dyDescent="0.25">
      <c r="A78" s="37"/>
      <c r="B78" s="38"/>
      <c r="C78" s="39"/>
      <c r="D78" s="39"/>
      <c r="E78" s="39"/>
      <c r="F78" s="39"/>
    </row>
    <row r="79" spans="1:9" hidden="1" outlineLevel="1" x14ac:dyDescent="0.25">
      <c r="A79" s="45"/>
      <c r="B79" s="147"/>
      <c r="C79" s="147"/>
      <c r="D79" s="147"/>
      <c r="E79" s="147"/>
      <c r="F79" s="147"/>
    </row>
    <row r="80" spans="1:9" hidden="1" outlineLevel="1" x14ac:dyDescent="0.25">
      <c r="A80" s="45"/>
      <c r="B80" s="148" t="s">
        <v>82</v>
      </c>
      <c r="C80" s="148"/>
      <c r="D80" s="148"/>
      <c r="E80" s="148"/>
      <c r="F80" s="148"/>
      <c r="G80" s="90"/>
      <c r="H80" s="90"/>
      <c r="I80" s="90"/>
    </row>
    <row r="81" spans="1:9" ht="12.75" hidden="1" customHeight="1" outlineLevel="1" x14ac:dyDescent="0.25">
      <c r="A81" s="45" t="s">
        <v>77</v>
      </c>
      <c r="B81" s="46" t="s">
        <v>51</v>
      </c>
      <c r="C81" s="91"/>
      <c r="D81" s="91"/>
      <c r="E81" s="91"/>
      <c r="F81" s="91"/>
      <c r="G81" s="90"/>
      <c r="H81" s="90"/>
      <c r="I81" s="90"/>
    </row>
    <row r="82" spans="1:9" ht="12.75" hidden="1" customHeight="1" outlineLevel="1" x14ac:dyDescent="0.25">
      <c r="A82" s="45" t="s">
        <v>30</v>
      </c>
      <c r="B82" s="143" t="s">
        <v>83</v>
      </c>
      <c r="C82" s="143"/>
      <c r="D82" s="143"/>
      <c r="E82" s="143"/>
      <c r="F82" s="143"/>
      <c r="G82" s="90"/>
      <c r="H82" s="90"/>
      <c r="I82" s="90"/>
    </row>
    <row r="83" spans="1:9" hidden="1" outlineLevel="1" x14ac:dyDescent="0.25">
      <c r="A83" s="45" t="s">
        <v>35</v>
      </c>
      <c r="B83" s="143" t="s">
        <v>84</v>
      </c>
      <c r="C83" s="143"/>
      <c r="D83" s="143"/>
      <c r="E83" s="143"/>
      <c r="F83" s="143"/>
      <c r="G83" s="90"/>
      <c r="H83" s="90"/>
      <c r="I83" s="90"/>
    </row>
    <row r="84" spans="1:9" ht="12.75" hidden="1" customHeight="1" outlineLevel="1" x14ac:dyDescent="0.25">
      <c r="A84" s="45" t="s">
        <v>45</v>
      </c>
      <c r="B84" s="143" t="s">
        <v>49</v>
      </c>
      <c r="C84" s="143"/>
      <c r="D84" s="143"/>
      <c r="E84" s="143"/>
      <c r="F84" s="143"/>
      <c r="G84" s="143"/>
      <c r="H84" s="143"/>
      <c r="I84" s="143"/>
    </row>
    <row r="85" spans="1:9" ht="12.75" hidden="1" customHeight="1" outlineLevel="1" x14ac:dyDescent="0.25">
      <c r="A85" s="40" t="s">
        <v>80</v>
      </c>
      <c r="B85" s="143" t="s">
        <v>85</v>
      </c>
      <c r="C85" s="143"/>
      <c r="D85" s="143"/>
      <c r="E85" s="143"/>
      <c r="F85" s="143"/>
      <c r="G85" s="90"/>
      <c r="H85" s="90"/>
      <c r="I85" s="90"/>
    </row>
    <row r="86" spans="1:9" hidden="1" outlineLevel="1" x14ac:dyDescent="0.25">
      <c r="A86" s="45" t="s">
        <v>81</v>
      </c>
      <c r="B86" s="143" t="s">
        <v>86</v>
      </c>
      <c r="C86" s="143"/>
      <c r="D86" s="143"/>
      <c r="E86" s="143"/>
      <c r="F86" s="143"/>
      <c r="G86" s="143"/>
      <c r="H86" s="143"/>
      <c r="I86" s="90"/>
    </row>
    <row r="87" spans="1:9" s="92" customFormat="1" ht="15" hidden="1" customHeight="1" outlineLevel="1" x14ac:dyDescent="0.25">
      <c r="A87" s="45" t="s">
        <v>79</v>
      </c>
      <c r="B87" s="143" t="s">
        <v>48</v>
      </c>
      <c r="C87" s="143"/>
      <c r="D87" s="143"/>
      <c r="E87" s="143"/>
      <c r="F87" s="143"/>
      <c r="G87" s="143"/>
      <c r="H87" s="143"/>
    </row>
    <row r="88" spans="1:9" hidden="1" outlineLevel="1" x14ac:dyDescent="0.25">
      <c r="B88" s="77" t="s">
        <v>72</v>
      </c>
      <c r="C88" s="75"/>
      <c r="D88" s="75"/>
      <c r="E88" s="75"/>
      <c r="F88" s="75"/>
      <c r="G88" s="90"/>
      <c r="H88" s="90"/>
      <c r="I88" s="90"/>
    </row>
    <row r="89" spans="1:9" collapsed="1" x14ac:dyDescent="0.25"/>
    <row r="90" spans="1:9" ht="83.25" customHeight="1" x14ac:dyDescent="0.25">
      <c r="A90" s="146" t="s">
        <v>87</v>
      </c>
      <c r="B90" s="146"/>
      <c r="C90" s="146"/>
      <c r="D90" s="146"/>
      <c r="E90" s="146"/>
    </row>
  </sheetData>
  <sheetProtection algorithmName="SHA-512" hashValue="J2B88P2nvREvD9psNF0jHu/L4+VzPpbHgD5W9FMNEGIBuLhKVBbiO8MQdsWMtpUqk0xbPIoSFexyy8HhOLHMnw==" saltValue="3SKhp/qCHocEi+laoW6gEw==" spinCount="100000" sheet="1" objects="1" scenarios="1"/>
  <mergeCells count="28">
    <mergeCell ref="B86:H86"/>
    <mergeCell ref="B87:H87"/>
    <mergeCell ref="A90:E90"/>
    <mergeCell ref="B79:F79"/>
    <mergeCell ref="B80:F80"/>
    <mergeCell ref="B82:F82"/>
    <mergeCell ref="B83:F83"/>
    <mergeCell ref="B84:I84"/>
    <mergeCell ref="B85:F85"/>
    <mergeCell ref="A56:F56"/>
    <mergeCell ref="B57:F57"/>
    <mergeCell ref="C58:D58"/>
    <mergeCell ref="E58:F58"/>
    <mergeCell ref="A59:A61"/>
    <mergeCell ref="B59:B61"/>
    <mergeCell ref="A34:A35"/>
    <mergeCell ref="B34:B35"/>
    <mergeCell ref="A3:F3"/>
    <mergeCell ref="B4:F4"/>
    <mergeCell ref="C5:D5"/>
    <mergeCell ref="E5:F5"/>
    <mergeCell ref="A6:A7"/>
    <mergeCell ref="B6:B7"/>
    <mergeCell ref="B25:F25"/>
    <mergeCell ref="B26:F26"/>
    <mergeCell ref="B27:F27"/>
    <mergeCell ref="A32:D32"/>
    <mergeCell ref="A33:D33"/>
  </mergeCells>
  <hyperlinks>
    <hyperlink ref="B52" location="Nota" display="Ver Nota Informativa"/>
    <hyperlink ref="B88" location="Nota" display="Ver Nota Informativ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94</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3630.32</v>
      </c>
      <c r="D8" s="22">
        <v>3381.0488710199993</v>
      </c>
      <c r="E8" s="20">
        <v>3630.32</v>
      </c>
      <c r="F8" s="19">
        <v>3978.5699999999997</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3820.5529341308911</v>
      </c>
      <c r="D15" s="27">
        <v>3571.2818051508902</v>
      </c>
      <c r="E15" s="27">
        <v>5034.1154796956798</v>
      </c>
      <c r="F15" s="28">
        <v>5358.0979571875614</v>
      </c>
    </row>
    <row r="16" spans="1:6" ht="18" customHeight="1" x14ac:dyDescent="0.25">
      <c r="A16" s="16" t="s">
        <v>28</v>
      </c>
      <c r="B16" s="17" t="s">
        <v>29</v>
      </c>
      <c r="C16" s="18">
        <v>285</v>
      </c>
      <c r="D16" s="22">
        <v>285</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4105.5529341308911</v>
      </c>
      <c r="D19" s="28">
        <v>3856.2818051508902</v>
      </c>
      <c r="E19" s="29">
        <v>5034.1154796956798</v>
      </c>
      <c r="F19" s="28">
        <v>5358.0979571875614</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5582.9628573481423</v>
      </c>
      <c r="D23" s="35">
        <v>5052.4917283681407</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3" spans="1:58" ht="15.75" hidden="1" customHeight="1" outlineLevel="1" x14ac:dyDescent="0.25">
      <c r="B33" s="2" t="s">
        <v>94</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3322.4688640000004</v>
      </c>
      <c r="D65" s="19">
        <v>3773.3410227000004</v>
      </c>
      <c r="E65" s="20">
        <v>3630.32</v>
      </c>
      <c r="F65" s="19">
        <v>4544.4799999999996</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3510.5717301308914</v>
      </c>
      <c r="D72" s="84">
        <v>3961.4438888308914</v>
      </c>
      <c r="E72" s="83">
        <v>5030.8997886390098</v>
      </c>
      <c r="F72" s="28">
        <v>5822.8022661308905</v>
      </c>
    </row>
    <row r="73" spans="1:6" ht="14.25" hidden="1" customHeight="1" outlineLevel="1" x14ac:dyDescent="0.25">
      <c r="A73" s="16" t="s">
        <v>28</v>
      </c>
      <c r="B73" s="17" t="s">
        <v>29</v>
      </c>
      <c r="C73" s="18">
        <v>285</v>
      </c>
      <c r="D73" s="22">
        <v>285</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4270.5717301308914</v>
      </c>
      <c r="D76" s="28">
        <v>4450.4438888308914</v>
      </c>
      <c r="E76" s="86">
        <v>6199.0097886390095</v>
      </c>
      <c r="F76" s="86">
        <v>6124.282266130891</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Sr+3iGI/9KkaQy/jaiCT2snHeuqkpctmxXS1je9cLUn5PzfbHeulfHKc4yM6WC9eEFPN9eW0PyHhxT97GfYm0A==" saltValue="2bmQ6EJaBBjhoJn2JxeB+w==" spinCount="100000" sheet="1" objects="1" scenarios="1"/>
  <mergeCells count="29">
    <mergeCell ref="B87:I87"/>
    <mergeCell ref="B88:F88"/>
    <mergeCell ref="B89:H89"/>
    <mergeCell ref="B90:H90"/>
    <mergeCell ref="A93:E93"/>
    <mergeCell ref="B86:F86"/>
    <mergeCell ref="A37:A38"/>
    <mergeCell ref="B37:B38"/>
    <mergeCell ref="A59:F59"/>
    <mergeCell ref="B60:F60"/>
    <mergeCell ref="C61:D61"/>
    <mergeCell ref="E61:F61"/>
    <mergeCell ref="A62:A64"/>
    <mergeCell ref="B62:B64"/>
    <mergeCell ref="B82:F82"/>
    <mergeCell ref="B83:F83"/>
    <mergeCell ref="B85:F85"/>
    <mergeCell ref="A36:D36"/>
    <mergeCell ref="A3:F3"/>
    <mergeCell ref="B4:F4"/>
    <mergeCell ref="C5:D5"/>
    <mergeCell ref="E5:F5"/>
    <mergeCell ref="A6:A7"/>
    <mergeCell ref="B6:B7"/>
    <mergeCell ref="B26:F26"/>
    <mergeCell ref="B28:F28"/>
    <mergeCell ref="B29:F29"/>
    <mergeCell ref="B31:F31"/>
    <mergeCell ref="A35:D35"/>
  </mergeCells>
  <hyperlinks>
    <hyperlink ref="B55" location="Nota" display="Ver Nota Informativa"/>
    <hyperlink ref="B91" location="Nota" display="Ver Nota Informativ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3" customWidth="1"/>
    <col min="3" max="3" width="21.140625" style="3" customWidth="1"/>
    <col min="4" max="6" width="19" style="3" customWidth="1"/>
    <col min="7" max="57" width="19" style="4" customWidth="1"/>
    <col min="58" max="58" width="16.5703125" style="4" customWidth="1"/>
    <col min="59" max="59" width="11.42578125" style="4" customWidth="1"/>
    <col min="60" max="16384" width="11.42578125" style="4"/>
  </cols>
  <sheetData>
    <row r="1" spans="1:6" ht="15.75" x14ac:dyDescent="0.25">
      <c r="B1" s="2" t="s">
        <v>107</v>
      </c>
    </row>
    <row r="2" spans="1:6" x14ac:dyDescent="0.25">
      <c r="B2" s="5"/>
    </row>
    <row r="3" spans="1:6" ht="13.5" thickBot="1" x14ac:dyDescent="0.3">
      <c r="A3" s="131" t="s">
        <v>1</v>
      </c>
      <c r="B3" s="131"/>
      <c r="C3" s="131"/>
      <c r="D3" s="131"/>
      <c r="E3" s="131"/>
      <c r="F3" s="131"/>
    </row>
    <row r="4" spans="1:6" ht="34.5" customHeight="1" thickTop="1" thickBot="1" x14ac:dyDescent="0.3">
      <c r="A4" s="6"/>
      <c r="B4" s="132" t="s">
        <v>2</v>
      </c>
      <c r="C4" s="133"/>
      <c r="D4" s="133"/>
      <c r="E4" s="133"/>
      <c r="F4" s="134"/>
    </row>
    <row r="5" spans="1:6" ht="34.5" customHeight="1" thickTop="1" thickBot="1" x14ac:dyDescent="0.3">
      <c r="A5" s="7"/>
      <c r="B5" s="8" t="s">
        <v>3</v>
      </c>
      <c r="C5" s="135" t="s">
        <v>4</v>
      </c>
      <c r="D5" s="136"/>
      <c r="E5" s="137" t="s">
        <v>95</v>
      </c>
      <c r="F5" s="138"/>
    </row>
    <row r="6" spans="1:6" s="12" customFormat="1" ht="35.25" customHeight="1" thickTop="1" x14ac:dyDescent="0.25">
      <c r="A6" s="139" t="s">
        <v>6</v>
      </c>
      <c r="B6" s="141" t="s">
        <v>7</v>
      </c>
      <c r="C6" s="9" t="s">
        <v>8</v>
      </c>
      <c r="D6" s="10" t="s">
        <v>9</v>
      </c>
      <c r="E6" s="11" t="s">
        <v>8</v>
      </c>
      <c r="F6" s="10" t="s">
        <v>9</v>
      </c>
    </row>
    <row r="7" spans="1:6" s="12" customFormat="1" x14ac:dyDescent="0.25">
      <c r="A7" s="140"/>
      <c r="B7" s="142"/>
      <c r="C7" s="13" t="s">
        <v>10</v>
      </c>
      <c r="D7" s="14" t="s">
        <v>10</v>
      </c>
      <c r="E7" s="15" t="s">
        <v>10</v>
      </c>
      <c r="F7" s="14" t="s">
        <v>10</v>
      </c>
    </row>
    <row r="8" spans="1:6" ht="18" customHeight="1" x14ac:dyDescent="0.25">
      <c r="A8" s="16" t="s">
        <v>11</v>
      </c>
      <c r="B8" s="17" t="s">
        <v>12</v>
      </c>
      <c r="C8" s="18">
        <v>3630.32</v>
      </c>
      <c r="D8" s="22">
        <v>3381.0488710199993</v>
      </c>
      <c r="E8" s="20">
        <v>3630.32</v>
      </c>
      <c r="F8" s="19">
        <v>3978.5699999999997</v>
      </c>
    </row>
    <row r="9" spans="1:6" ht="18" customHeight="1" x14ac:dyDescent="0.25">
      <c r="A9" s="16" t="s">
        <v>13</v>
      </c>
      <c r="B9" s="21" t="s">
        <v>14</v>
      </c>
      <c r="C9" s="18" t="s">
        <v>15</v>
      </c>
      <c r="D9" s="22" t="s">
        <v>15</v>
      </c>
      <c r="E9" s="20">
        <v>1213.5675225081191</v>
      </c>
      <c r="F9" s="22">
        <v>1189.3</v>
      </c>
    </row>
    <row r="10" spans="1:6" ht="18" customHeight="1" x14ac:dyDescent="0.25">
      <c r="A10" s="16" t="s">
        <v>16</v>
      </c>
      <c r="B10" s="17" t="s">
        <v>17</v>
      </c>
      <c r="C10" s="23" t="s">
        <v>18</v>
      </c>
      <c r="D10" s="24" t="s">
        <v>18</v>
      </c>
      <c r="E10" s="23" t="s">
        <v>18</v>
      </c>
      <c r="F10" s="24" t="s">
        <v>18</v>
      </c>
    </row>
    <row r="11" spans="1:6" ht="18" customHeight="1" x14ac:dyDescent="0.25">
      <c r="A11" s="16" t="s">
        <v>19</v>
      </c>
      <c r="B11" s="17" t="s">
        <v>20</v>
      </c>
      <c r="C11" s="18">
        <v>18.582266130890762</v>
      </c>
      <c r="D11" s="22">
        <v>18.582266130890762</v>
      </c>
      <c r="E11" s="20">
        <v>18.582266130890762</v>
      </c>
      <c r="F11" s="22">
        <v>18.582266130890762</v>
      </c>
    </row>
    <row r="12" spans="1:6" ht="18" customHeight="1" x14ac:dyDescent="0.25">
      <c r="A12" s="16" t="s">
        <v>21</v>
      </c>
      <c r="B12" s="17" t="s">
        <v>22</v>
      </c>
      <c r="C12" s="18">
        <v>88.98</v>
      </c>
      <c r="D12" s="22">
        <v>88.98</v>
      </c>
      <c r="E12" s="20">
        <v>88.975023056669968</v>
      </c>
      <c r="F12" s="22">
        <v>88.975023056669968</v>
      </c>
    </row>
    <row r="13" spans="1:6" ht="18" customHeight="1" x14ac:dyDescent="0.25">
      <c r="A13" s="16" t="s">
        <v>23</v>
      </c>
      <c r="B13" s="21" t="s">
        <v>24</v>
      </c>
      <c r="C13" s="18">
        <v>11.160667999999999</v>
      </c>
      <c r="D13" s="22">
        <v>11.160667999999999</v>
      </c>
      <c r="E13" s="20">
        <v>11.160667999999999</v>
      </c>
      <c r="F13" s="22">
        <v>11.160667999999999</v>
      </c>
    </row>
    <row r="14" spans="1:6" ht="18" customHeight="1" x14ac:dyDescent="0.25">
      <c r="A14" s="16"/>
      <c r="B14" s="17" t="s">
        <v>25</v>
      </c>
      <c r="C14" s="18">
        <v>71.510000000000005</v>
      </c>
      <c r="D14" s="22">
        <v>71.510000000000005</v>
      </c>
      <c r="E14" s="20">
        <v>71.510000000000005</v>
      </c>
      <c r="F14" s="22">
        <v>71.510000000000005</v>
      </c>
    </row>
    <row r="15" spans="1:6" ht="18" customHeight="1" x14ac:dyDescent="0.25">
      <c r="A15" s="25" t="s">
        <v>26</v>
      </c>
      <c r="B15" s="26" t="s">
        <v>27</v>
      </c>
      <c r="C15" s="27">
        <v>3820.5529341308911</v>
      </c>
      <c r="D15" s="27">
        <v>3571.2818051508902</v>
      </c>
      <c r="E15" s="27">
        <v>5034.1154796956798</v>
      </c>
      <c r="F15" s="28">
        <v>5358.0979571875614</v>
      </c>
    </row>
    <row r="16" spans="1:6" ht="18" customHeight="1" x14ac:dyDescent="0.25">
      <c r="A16" s="16" t="s">
        <v>28</v>
      </c>
      <c r="B16" s="17" t="s">
        <v>29</v>
      </c>
      <c r="C16" s="18">
        <v>285</v>
      </c>
      <c r="D16" s="22">
        <v>285</v>
      </c>
      <c r="E16" s="18" t="s">
        <v>77</v>
      </c>
      <c r="F16" s="22" t="s">
        <v>77</v>
      </c>
    </row>
    <row r="17" spans="1:6" ht="18" customHeight="1" x14ac:dyDescent="0.25">
      <c r="A17" s="16" t="s">
        <v>31</v>
      </c>
      <c r="B17" s="17" t="s">
        <v>32</v>
      </c>
      <c r="C17" s="18" t="s">
        <v>96</v>
      </c>
      <c r="D17" s="22" t="s">
        <v>96</v>
      </c>
      <c r="E17" s="20" t="s">
        <v>96</v>
      </c>
      <c r="F17" s="22" t="s">
        <v>96</v>
      </c>
    </row>
    <row r="18" spans="1:6" ht="18" customHeight="1" x14ac:dyDescent="0.25">
      <c r="A18" s="16" t="s">
        <v>33</v>
      </c>
      <c r="B18" s="17" t="s">
        <v>34</v>
      </c>
      <c r="C18" s="18" t="s">
        <v>97</v>
      </c>
      <c r="D18" s="22" t="s">
        <v>97</v>
      </c>
      <c r="E18" s="20" t="s">
        <v>97</v>
      </c>
      <c r="F18" s="22" t="s">
        <v>97</v>
      </c>
    </row>
    <row r="19" spans="1:6" ht="18" customHeight="1" x14ac:dyDescent="0.25">
      <c r="A19" s="25" t="s">
        <v>36</v>
      </c>
      <c r="B19" s="26" t="s">
        <v>37</v>
      </c>
      <c r="C19" s="27">
        <v>4105.5529341308911</v>
      </c>
      <c r="D19" s="28">
        <v>3856.2818051508902</v>
      </c>
      <c r="E19" s="29">
        <v>5034.1154796956798</v>
      </c>
      <c r="F19" s="28">
        <v>5358.0979571875614</v>
      </c>
    </row>
    <row r="20" spans="1:6" ht="18" customHeight="1" x14ac:dyDescent="0.25">
      <c r="A20" s="16" t="s">
        <v>38</v>
      </c>
      <c r="B20" s="17" t="s">
        <v>39</v>
      </c>
      <c r="C20" s="18">
        <v>543.25</v>
      </c>
      <c r="D20" s="22">
        <v>543.25</v>
      </c>
      <c r="E20" s="20" t="s">
        <v>98</v>
      </c>
      <c r="F20" s="22" t="s">
        <v>98</v>
      </c>
    </row>
    <row r="21" spans="1:6" ht="18" customHeight="1" x14ac:dyDescent="0.25">
      <c r="A21" s="16" t="s">
        <v>40</v>
      </c>
      <c r="B21" s="17" t="s">
        <v>41</v>
      </c>
      <c r="C21" s="18" t="s">
        <v>99</v>
      </c>
      <c r="D21" s="22" t="s">
        <v>42</v>
      </c>
      <c r="E21" s="20" t="s">
        <v>99</v>
      </c>
      <c r="F21" s="22" t="s">
        <v>42</v>
      </c>
    </row>
    <row r="22" spans="1:6" ht="18" customHeight="1" x14ac:dyDescent="0.25">
      <c r="A22" s="16" t="s">
        <v>43</v>
      </c>
      <c r="B22" s="17" t="s">
        <v>44</v>
      </c>
      <c r="C22" s="18" t="s">
        <v>100</v>
      </c>
      <c r="D22" s="19" t="s">
        <v>100</v>
      </c>
      <c r="E22" s="20" t="s">
        <v>100</v>
      </c>
      <c r="F22" s="19" t="s">
        <v>100</v>
      </c>
    </row>
    <row r="23" spans="1:6" ht="18" customHeight="1" thickBot="1" x14ac:dyDescent="0.3">
      <c r="A23" s="32" t="s">
        <v>46</v>
      </c>
      <c r="B23" s="33" t="s">
        <v>47</v>
      </c>
      <c r="C23" s="34">
        <v>5582.9628573481423</v>
      </c>
      <c r="D23" s="35">
        <v>5052.4917283681407</v>
      </c>
      <c r="E23" s="36"/>
      <c r="F23" s="35"/>
    </row>
    <row r="24" spans="1:6" ht="13.5" thickTop="1" x14ac:dyDescent="0.25">
      <c r="A24" s="37"/>
      <c r="B24" s="38"/>
      <c r="C24" s="39"/>
      <c r="D24" s="39"/>
      <c r="E24" s="39"/>
      <c r="F24" s="39"/>
    </row>
    <row r="25" spans="1:6" x14ac:dyDescent="0.25">
      <c r="A25" s="45" t="s">
        <v>18</v>
      </c>
      <c r="B25" s="46" t="s">
        <v>51</v>
      </c>
      <c r="C25" s="39"/>
      <c r="D25" s="39"/>
      <c r="E25" s="39"/>
      <c r="F25" s="39"/>
    </row>
    <row r="26" spans="1:6" x14ac:dyDescent="0.25">
      <c r="A26" s="45" t="s">
        <v>77</v>
      </c>
      <c r="B26" s="143" t="s">
        <v>101</v>
      </c>
      <c r="C26" s="143"/>
      <c r="D26" s="143"/>
      <c r="E26" s="143"/>
      <c r="F26" s="143"/>
    </row>
    <row r="27" spans="1:6" x14ac:dyDescent="0.25">
      <c r="A27" s="45" t="s">
        <v>96</v>
      </c>
      <c r="B27" s="46" t="s">
        <v>102</v>
      </c>
      <c r="C27" s="39"/>
      <c r="D27" s="39"/>
      <c r="E27" s="39"/>
      <c r="F27" s="39"/>
    </row>
    <row r="28" spans="1:6" s="41" customFormat="1" ht="15" x14ac:dyDescent="0.25">
      <c r="A28" s="45" t="s">
        <v>97</v>
      </c>
      <c r="B28" s="143" t="s">
        <v>103</v>
      </c>
      <c r="C28" s="143"/>
      <c r="D28" s="143"/>
      <c r="E28" s="143"/>
      <c r="F28" s="143"/>
    </row>
    <row r="29" spans="1:6" x14ac:dyDescent="0.25">
      <c r="A29" s="45" t="s">
        <v>98</v>
      </c>
      <c r="B29" s="143" t="s">
        <v>104</v>
      </c>
      <c r="C29" s="143"/>
      <c r="D29" s="143"/>
      <c r="E29" s="143"/>
      <c r="F29" s="143"/>
    </row>
    <row r="30" spans="1:6" ht="12.75" customHeight="1" x14ac:dyDescent="0.25">
      <c r="A30" s="45" t="s">
        <v>99</v>
      </c>
      <c r="B30" s="46" t="s">
        <v>105</v>
      </c>
      <c r="C30" s="46"/>
      <c r="D30" s="46"/>
      <c r="E30" s="46"/>
      <c r="F30" s="46"/>
    </row>
    <row r="31" spans="1:6" x14ac:dyDescent="0.25">
      <c r="A31" s="45" t="s">
        <v>100</v>
      </c>
      <c r="B31" s="143" t="s">
        <v>106</v>
      </c>
      <c r="C31" s="143"/>
      <c r="D31" s="143"/>
      <c r="E31" s="143"/>
      <c r="F31" s="143"/>
    </row>
    <row r="33" spans="1:58" ht="15.75" hidden="1" customHeight="1" outlineLevel="1" x14ac:dyDescent="0.25">
      <c r="B33" s="2" t="s">
        <v>107</v>
      </c>
    </row>
    <row r="34" spans="1:58" ht="16.5" hidden="1" customHeight="1" outlineLevel="1" x14ac:dyDescent="0.25">
      <c r="B34" s="2"/>
    </row>
    <row r="35" spans="1:58" ht="33" hidden="1" customHeight="1" outlineLevel="1" x14ac:dyDescent="0.25">
      <c r="A35" s="132" t="s">
        <v>52</v>
      </c>
      <c r="B35" s="133"/>
      <c r="C35" s="133"/>
      <c r="D35" s="133"/>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7.25" hidden="1" customHeight="1" outlineLevel="1" x14ac:dyDescent="0.25">
      <c r="A36" s="144" t="s">
        <v>53</v>
      </c>
      <c r="B36" s="145"/>
      <c r="C36" s="145"/>
      <c r="D36" s="145"/>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51" customFormat="1" ht="23.25" hidden="1" customHeight="1" outlineLevel="1" x14ac:dyDescent="0.25">
      <c r="A37" s="127" t="s">
        <v>54</v>
      </c>
      <c r="B37" s="129" t="s">
        <v>55</v>
      </c>
      <c r="C37" s="49"/>
      <c r="D37" s="50" t="s">
        <v>56</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s="51" customFormat="1" ht="19.5" hidden="1" customHeight="1" outlineLevel="1" x14ac:dyDescent="0.25">
      <c r="A38" s="128"/>
      <c r="B38" s="130"/>
      <c r="C38" s="53" t="s">
        <v>57</v>
      </c>
      <c r="D38" s="54" t="s">
        <v>58</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s="43" customFormat="1" ht="15" hidden="1" customHeight="1" outlineLevel="1" x14ac:dyDescent="0.25">
      <c r="A39" s="55">
        <v>1</v>
      </c>
      <c r="B39" s="56" t="s">
        <v>59</v>
      </c>
      <c r="C39" s="57">
        <v>3875.45</v>
      </c>
      <c r="D39" s="57">
        <v>3784.61</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row r="40" spans="1:58" s="43" customFormat="1" ht="15" hidden="1" customHeight="1" outlineLevel="1" x14ac:dyDescent="0.25">
      <c r="A40" s="55">
        <v>2</v>
      </c>
      <c r="B40" s="58" t="s">
        <v>60</v>
      </c>
      <c r="C40" s="59">
        <v>58.03</v>
      </c>
      <c r="D40" s="59">
        <v>58.03</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row>
    <row r="41" spans="1:58" s="43" customFormat="1" ht="15" hidden="1" customHeight="1" outlineLevel="1" x14ac:dyDescent="0.25">
      <c r="A41" s="55">
        <v>3</v>
      </c>
      <c r="B41" s="58" t="s">
        <v>61</v>
      </c>
      <c r="C41" s="59">
        <v>16.47</v>
      </c>
      <c r="D41" s="59">
        <v>16.47</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row>
    <row r="42" spans="1:58" s="43" customFormat="1" ht="15" hidden="1" customHeight="1" outlineLevel="1" x14ac:dyDescent="0.25">
      <c r="A42" s="55">
        <v>5</v>
      </c>
      <c r="B42" s="58" t="s">
        <v>62</v>
      </c>
      <c r="C42" s="59">
        <v>3.5</v>
      </c>
      <c r="D42" s="59">
        <v>3.5</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1:58" s="43" customFormat="1" ht="15" hidden="1" customHeight="1" outlineLevel="1" x14ac:dyDescent="0.25">
      <c r="A43" s="55">
        <v>6</v>
      </c>
      <c r="B43" s="58" t="s">
        <v>25</v>
      </c>
      <c r="C43" s="59">
        <v>71.510000000000005</v>
      </c>
      <c r="D43" s="59">
        <v>71.510000000000005</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row>
    <row r="44" spans="1:58" s="43" customFormat="1" ht="15" hidden="1" customHeight="1" outlineLevel="1" x14ac:dyDescent="0.25">
      <c r="A44" s="60">
        <v>4</v>
      </c>
      <c r="B44" s="61" t="s">
        <v>63</v>
      </c>
      <c r="C44" s="62">
        <v>4024.96</v>
      </c>
      <c r="D44" s="63">
        <v>3934.1200000000003</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row>
    <row r="45" spans="1:58" s="43" customFormat="1" ht="15" hidden="1" customHeight="1" outlineLevel="1" x14ac:dyDescent="0.25">
      <c r="A45" s="55">
        <v>8</v>
      </c>
      <c r="B45" s="64" t="s">
        <v>64</v>
      </c>
      <c r="C45" s="65">
        <v>240</v>
      </c>
      <c r="D45" s="66">
        <v>240</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row>
    <row r="46" spans="1:58" s="43" customFormat="1" ht="15" hidden="1" customHeight="1" outlineLevel="1" x14ac:dyDescent="0.25">
      <c r="A46" s="55">
        <v>9</v>
      </c>
      <c r="B46" s="64" t="s">
        <v>65</v>
      </c>
      <c r="C46" s="67">
        <v>475</v>
      </c>
      <c r="D46" s="68">
        <v>114</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row>
    <row r="47" spans="1:58" s="69" customFormat="1" ht="15" hidden="1" customHeight="1" outlineLevel="1" x14ac:dyDescent="0.25">
      <c r="A47" s="60">
        <v>10</v>
      </c>
      <c r="B47" s="61" t="s">
        <v>66</v>
      </c>
      <c r="C47" s="62">
        <v>4739.96</v>
      </c>
      <c r="D47" s="63">
        <v>4288.1200000000008</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row>
    <row r="48" spans="1:58" s="69" customFormat="1" ht="15" hidden="1" customHeight="1" outlineLevel="1" x14ac:dyDescent="0.25">
      <c r="A48" s="55">
        <v>11</v>
      </c>
      <c r="B48" s="64" t="s">
        <v>67</v>
      </c>
      <c r="C48" s="65">
        <v>400</v>
      </c>
      <c r="D48" s="66">
        <v>400</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row>
    <row r="49" spans="1:58" s="69" customFormat="1" ht="15" hidden="1" customHeight="1" outlineLevel="1" x14ac:dyDescent="0.25">
      <c r="A49" s="55">
        <v>12</v>
      </c>
      <c r="B49" s="58" t="s">
        <v>68</v>
      </c>
      <c r="C49" s="70">
        <v>19.02</v>
      </c>
      <c r="D49" s="71" t="s">
        <v>69</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s="69" customFormat="1" ht="15" hidden="1" customHeight="1" outlineLevel="1" x14ac:dyDescent="0.25">
      <c r="A50" s="55">
        <v>13</v>
      </c>
      <c r="B50" s="58" t="s">
        <v>70</v>
      </c>
      <c r="C50" s="70">
        <v>47.82</v>
      </c>
      <c r="D50" s="71">
        <v>47.82</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row>
    <row r="51" spans="1:58" s="74" customFormat="1" ht="21" hidden="1" customHeight="1" outlineLevel="1" x14ac:dyDescent="0.25">
      <c r="A51" s="32" t="s">
        <v>71</v>
      </c>
      <c r="B51" s="33" t="s">
        <v>47</v>
      </c>
      <c r="C51" s="72">
        <v>5206.8</v>
      </c>
      <c r="D51" s="73">
        <v>4735.9400000000005</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row>
    <row r="52" spans="1:58" ht="13.5" hidden="1" customHeight="1" outlineLevel="1" x14ac:dyDescent="0.25"/>
    <row r="53" spans="1:58" ht="12.75" hidden="1" customHeight="1" outlineLevel="1" x14ac:dyDescent="0.25">
      <c r="A53" s="4"/>
      <c r="B53" s="4"/>
      <c r="C53" s="75"/>
      <c r="D53" s="75"/>
      <c r="E53" s="75"/>
      <c r="F53" s="75"/>
    </row>
    <row r="54" spans="1:58" ht="12.75" customHeight="1" collapsed="1" x14ac:dyDescent="0.25">
      <c r="A54" s="76" t="s">
        <v>71</v>
      </c>
      <c r="B54" s="75" t="s">
        <v>71</v>
      </c>
      <c r="C54" s="75"/>
      <c r="D54" s="75"/>
      <c r="E54" s="75"/>
      <c r="F54" s="75"/>
    </row>
    <row r="55" spans="1:58" ht="12.75" hidden="1" customHeight="1" outlineLevel="1" x14ac:dyDescent="0.25">
      <c r="B55" s="77" t="s">
        <v>72</v>
      </c>
      <c r="C55" s="75"/>
      <c r="D55" s="75"/>
      <c r="E55" s="75"/>
      <c r="F55" s="75"/>
    </row>
    <row r="56" spans="1:58" hidden="1" outlineLevel="1" x14ac:dyDescent="0.25">
      <c r="C56" s="78"/>
      <c r="D56" s="78"/>
    </row>
    <row r="57" spans="1:58" ht="15" hidden="1" outlineLevel="1" x14ac:dyDescent="0.25">
      <c r="B57" s="79" t="s">
        <v>73</v>
      </c>
      <c r="C57" s="80"/>
      <c r="D57" s="80"/>
      <c r="E57" s="1"/>
      <c r="F57" s="1"/>
      <c r="G57" s="81"/>
      <c r="H57" s="81"/>
      <c r="I57" s="81"/>
    </row>
    <row r="58" spans="1:58" ht="15" hidden="1" outlineLevel="1" x14ac:dyDescent="0.25">
      <c r="B58" s="79"/>
      <c r="C58" s="80"/>
      <c r="D58" s="80"/>
      <c r="E58" s="1"/>
      <c r="F58" s="1"/>
      <c r="G58" s="81"/>
      <c r="H58" s="81"/>
      <c r="I58" s="81"/>
    </row>
    <row r="59" spans="1:58" hidden="1" outlineLevel="1" x14ac:dyDescent="0.25">
      <c r="A59" s="131" t="s">
        <v>1</v>
      </c>
      <c r="B59" s="131"/>
      <c r="C59" s="131"/>
      <c r="D59" s="131"/>
      <c r="E59" s="131"/>
      <c r="F59" s="131"/>
    </row>
    <row r="60" spans="1:58" ht="35.25" hidden="1" customHeight="1" outlineLevel="1" x14ac:dyDescent="0.25">
      <c r="A60" s="6"/>
      <c r="B60" s="132" t="s">
        <v>2</v>
      </c>
      <c r="C60" s="133"/>
      <c r="D60" s="133"/>
      <c r="E60" s="133"/>
      <c r="F60" s="134"/>
    </row>
    <row r="61" spans="1:58" ht="35.25" hidden="1" customHeight="1" outlineLevel="1" x14ac:dyDescent="0.25">
      <c r="A61" s="7"/>
      <c r="B61" s="8" t="s">
        <v>74</v>
      </c>
      <c r="C61" s="135" t="s">
        <v>4</v>
      </c>
      <c r="D61" s="136"/>
      <c r="E61" s="135" t="s">
        <v>75</v>
      </c>
      <c r="F61" s="136"/>
    </row>
    <row r="62" spans="1:58" ht="28.5" hidden="1" customHeight="1" outlineLevel="1" x14ac:dyDescent="0.25">
      <c r="A62" s="139" t="s">
        <v>6</v>
      </c>
      <c r="B62" s="141" t="s">
        <v>7</v>
      </c>
      <c r="C62" s="9" t="s">
        <v>8</v>
      </c>
      <c r="D62" s="10" t="s">
        <v>76</v>
      </c>
      <c r="E62" s="11" t="s">
        <v>8</v>
      </c>
      <c r="F62" s="10" t="s">
        <v>76</v>
      </c>
      <c r="G62" s="12"/>
      <c r="H62" s="12"/>
    </row>
    <row r="63" spans="1:58" ht="18.75" hidden="1" customHeight="1" outlineLevel="1" x14ac:dyDescent="0.25">
      <c r="A63" s="139"/>
      <c r="B63" s="141"/>
      <c r="C63" s="82"/>
      <c r="D63" s="82">
        <v>0.1</v>
      </c>
      <c r="E63" s="82"/>
      <c r="F63" s="82">
        <v>0.1</v>
      </c>
      <c r="G63" s="12"/>
      <c r="H63" s="12"/>
    </row>
    <row r="64" spans="1:58" ht="16.5" hidden="1" customHeight="1" outlineLevel="1" x14ac:dyDescent="0.25">
      <c r="A64" s="140"/>
      <c r="B64" s="142"/>
      <c r="C64" s="13" t="s">
        <v>10</v>
      </c>
      <c r="D64" s="14" t="s">
        <v>10</v>
      </c>
      <c r="E64" s="15" t="s">
        <v>10</v>
      </c>
      <c r="F64" s="14" t="s">
        <v>10</v>
      </c>
      <c r="G64" s="12"/>
      <c r="H64" s="12"/>
    </row>
    <row r="65" spans="1:6" ht="14.25" hidden="1" customHeight="1" outlineLevel="1" x14ac:dyDescent="0.25">
      <c r="A65" s="16" t="s">
        <v>11</v>
      </c>
      <c r="B65" s="17" t="s">
        <v>12</v>
      </c>
      <c r="C65" s="18">
        <v>3322.4688640000004</v>
      </c>
      <c r="D65" s="19">
        <v>3773.3410227000004</v>
      </c>
      <c r="E65" s="20">
        <v>3630.32</v>
      </c>
      <c r="F65" s="19">
        <v>4544.4799999999996</v>
      </c>
    </row>
    <row r="66" spans="1:6" ht="14.25" hidden="1" customHeight="1" outlineLevel="1" x14ac:dyDescent="0.25">
      <c r="A66" s="16" t="s">
        <v>13</v>
      </c>
      <c r="B66" s="21" t="s">
        <v>14</v>
      </c>
      <c r="C66" s="18" t="s">
        <v>15</v>
      </c>
      <c r="D66" s="22" t="s">
        <v>15</v>
      </c>
      <c r="E66" s="20">
        <v>1213.5675225081191</v>
      </c>
      <c r="F66" s="19">
        <v>1092.21</v>
      </c>
    </row>
    <row r="67" spans="1:6" ht="14.25" hidden="1" customHeight="1" outlineLevel="1" x14ac:dyDescent="0.25">
      <c r="A67" s="16" t="s">
        <v>16</v>
      </c>
      <c r="B67" s="17" t="s">
        <v>17</v>
      </c>
      <c r="C67" s="18" t="s">
        <v>77</v>
      </c>
      <c r="D67" s="19" t="s">
        <v>77</v>
      </c>
      <c r="E67" s="20" t="s">
        <v>77</v>
      </c>
      <c r="F67" s="22" t="s">
        <v>77</v>
      </c>
    </row>
    <row r="68" spans="1:6" ht="14.25" hidden="1" customHeight="1" outlineLevel="1" x14ac:dyDescent="0.25">
      <c r="A68" s="16" t="s">
        <v>19</v>
      </c>
      <c r="B68" s="17" t="s">
        <v>20</v>
      </c>
      <c r="C68" s="18">
        <v>18.582266130890762</v>
      </c>
      <c r="D68" s="22">
        <v>18.582266130890762</v>
      </c>
      <c r="E68" s="20">
        <v>18.582266130890762</v>
      </c>
      <c r="F68" s="22">
        <v>18.582266130890762</v>
      </c>
    </row>
    <row r="69" spans="1:6" ht="14.25" hidden="1" customHeight="1" outlineLevel="1" x14ac:dyDescent="0.25">
      <c r="A69" s="16" t="s">
        <v>21</v>
      </c>
      <c r="B69" s="17" t="s">
        <v>22</v>
      </c>
      <c r="C69" s="18">
        <v>75.86</v>
      </c>
      <c r="D69" s="22">
        <v>75.86</v>
      </c>
      <c r="E69" s="20">
        <v>75.86</v>
      </c>
      <c r="F69" s="22">
        <v>75.86</v>
      </c>
    </row>
    <row r="70" spans="1:6" ht="14.25" hidden="1" customHeight="1" outlineLevel="1" x14ac:dyDescent="0.25">
      <c r="A70" s="16" t="s">
        <v>23</v>
      </c>
      <c r="B70" s="17" t="s">
        <v>78</v>
      </c>
      <c r="C70" s="18">
        <v>7.2405999999999997</v>
      </c>
      <c r="D70" s="22">
        <v>7.2405999999999997</v>
      </c>
      <c r="E70" s="20">
        <v>6.15</v>
      </c>
      <c r="F70" s="22">
        <v>5.25</v>
      </c>
    </row>
    <row r="71" spans="1:6" ht="14.25" hidden="1" customHeight="1" outlineLevel="1" x14ac:dyDescent="0.25">
      <c r="A71" s="16"/>
      <c r="B71" s="17" t="s">
        <v>25</v>
      </c>
      <c r="C71" s="18">
        <v>86.42</v>
      </c>
      <c r="D71" s="22">
        <v>86.42</v>
      </c>
      <c r="E71" s="20">
        <v>86.42</v>
      </c>
      <c r="F71" s="22">
        <v>86.42</v>
      </c>
    </row>
    <row r="72" spans="1:6" ht="14.25" hidden="1" customHeight="1" outlineLevel="1" x14ac:dyDescent="0.25">
      <c r="A72" s="25" t="s">
        <v>26</v>
      </c>
      <c r="B72" s="26" t="s">
        <v>27</v>
      </c>
      <c r="C72" s="83">
        <v>3510.5717301308914</v>
      </c>
      <c r="D72" s="84">
        <v>3961.4438888308914</v>
      </c>
      <c r="E72" s="83">
        <v>5030.8997886390098</v>
      </c>
      <c r="F72" s="28">
        <v>5822.8022661308905</v>
      </c>
    </row>
    <row r="73" spans="1:6" ht="14.25" hidden="1" customHeight="1" outlineLevel="1" x14ac:dyDescent="0.25">
      <c r="A73" s="16" t="s">
        <v>28</v>
      </c>
      <c r="B73" s="17" t="s">
        <v>29</v>
      </c>
      <c r="C73" s="18">
        <v>285</v>
      </c>
      <c r="D73" s="22">
        <v>285</v>
      </c>
      <c r="E73" s="20" t="s">
        <v>79</v>
      </c>
      <c r="F73" s="22" t="s">
        <v>79</v>
      </c>
    </row>
    <row r="74" spans="1:6" ht="14.25" hidden="1" customHeight="1" outlineLevel="1" x14ac:dyDescent="0.25">
      <c r="A74" s="16" t="s">
        <v>31</v>
      </c>
      <c r="B74" s="17" t="s">
        <v>32</v>
      </c>
      <c r="C74" s="30" t="s">
        <v>35</v>
      </c>
      <c r="D74" s="19" t="s">
        <v>35</v>
      </c>
      <c r="E74" s="31" t="s">
        <v>35</v>
      </c>
      <c r="F74" s="19" t="s">
        <v>35</v>
      </c>
    </row>
    <row r="75" spans="1:6" ht="14.25" hidden="1" customHeight="1" outlineLevel="1" x14ac:dyDescent="0.25">
      <c r="A75" s="16" t="s">
        <v>33</v>
      </c>
      <c r="B75" s="85" t="s">
        <v>34</v>
      </c>
      <c r="C75" s="30">
        <v>475</v>
      </c>
      <c r="D75" s="22">
        <v>204</v>
      </c>
      <c r="E75" s="20">
        <v>1168.1099999999999</v>
      </c>
      <c r="F75" s="22">
        <v>301.48</v>
      </c>
    </row>
    <row r="76" spans="1:6" ht="14.25" hidden="1" customHeight="1" outlineLevel="1" x14ac:dyDescent="0.25">
      <c r="A76" s="25" t="s">
        <v>36</v>
      </c>
      <c r="B76" s="26" t="s">
        <v>37</v>
      </c>
      <c r="C76" s="86">
        <v>4270.5717301308914</v>
      </c>
      <c r="D76" s="28">
        <v>4450.4438888308914</v>
      </c>
      <c r="E76" s="86">
        <v>6199.0097886390095</v>
      </c>
      <c r="F76" s="86">
        <v>6124.282266130891</v>
      </c>
    </row>
    <row r="77" spans="1:6" ht="14.25" hidden="1" customHeight="1" outlineLevel="1" x14ac:dyDescent="0.25">
      <c r="A77" s="16" t="s">
        <v>38</v>
      </c>
      <c r="B77" s="17" t="s">
        <v>39</v>
      </c>
      <c r="C77" s="18">
        <v>543.25</v>
      </c>
      <c r="D77" s="22">
        <v>543.25</v>
      </c>
      <c r="E77" s="20" t="s">
        <v>79</v>
      </c>
      <c r="F77" s="22" t="s">
        <v>79</v>
      </c>
    </row>
    <row r="78" spans="1:6" ht="14.25" hidden="1" customHeight="1" outlineLevel="1" x14ac:dyDescent="0.25">
      <c r="A78" s="16" t="s">
        <v>40</v>
      </c>
      <c r="B78" s="17" t="s">
        <v>41</v>
      </c>
      <c r="C78" s="87" t="s">
        <v>80</v>
      </c>
      <c r="D78" s="88" t="s">
        <v>42</v>
      </c>
      <c r="E78" s="89" t="s">
        <v>80</v>
      </c>
      <c r="F78" s="22" t="s">
        <v>42</v>
      </c>
    </row>
    <row r="79" spans="1:6" ht="14.25" hidden="1" customHeight="1" outlineLevel="1" x14ac:dyDescent="0.25">
      <c r="A79" s="16" t="s">
        <v>43</v>
      </c>
      <c r="B79" s="17" t="s">
        <v>44</v>
      </c>
      <c r="C79" s="30" t="s">
        <v>81</v>
      </c>
      <c r="D79" s="19" t="s">
        <v>81</v>
      </c>
      <c r="E79" s="30" t="s">
        <v>81</v>
      </c>
      <c r="F79" s="19" t="s">
        <v>81</v>
      </c>
    </row>
    <row r="80" spans="1:6" ht="21" hidden="1" customHeight="1" outlineLevel="1" x14ac:dyDescent="0.25">
      <c r="A80" s="32" t="s">
        <v>46</v>
      </c>
      <c r="B80" s="33" t="s">
        <v>47</v>
      </c>
      <c r="C80" s="34"/>
      <c r="D80" s="35"/>
      <c r="E80" s="34"/>
      <c r="F80" s="34"/>
    </row>
    <row r="81" spans="1:9" hidden="1" outlineLevel="1" x14ac:dyDescent="0.25">
      <c r="A81" s="37"/>
      <c r="B81" s="38"/>
      <c r="C81" s="39"/>
      <c r="D81" s="39"/>
      <c r="E81" s="39"/>
      <c r="F81" s="39"/>
    </row>
    <row r="82" spans="1:9" hidden="1" outlineLevel="1" x14ac:dyDescent="0.25">
      <c r="A82" s="45"/>
      <c r="B82" s="147"/>
      <c r="C82" s="147"/>
      <c r="D82" s="147"/>
      <c r="E82" s="147"/>
      <c r="F82" s="147"/>
    </row>
    <row r="83" spans="1:9" hidden="1" outlineLevel="1" x14ac:dyDescent="0.25">
      <c r="A83" s="45"/>
      <c r="B83" s="148" t="s">
        <v>82</v>
      </c>
      <c r="C83" s="148"/>
      <c r="D83" s="148"/>
      <c r="E83" s="148"/>
      <c r="F83" s="148"/>
      <c r="G83" s="90"/>
      <c r="H83" s="90"/>
      <c r="I83" s="90"/>
    </row>
    <row r="84" spans="1:9" ht="12.75" hidden="1" customHeight="1" outlineLevel="1" x14ac:dyDescent="0.25">
      <c r="A84" s="45" t="s">
        <v>77</v>
      </c>
      <c r="B84" s="46" t="s">
        <v>51</v>
      </c>
      <c r="C84" s="91"/>
      <c r="D84" s="91"/>
      <c r="E84" s="91"/>
      <c r="F84" s="91"/>
      <c r="G84" s="90"/>
      <c r="H84" s="90"/>
      <c r="I84" s="90"/>
    </row>
    <row r="85" spans="1:9" ht="12.75" hidden="1" customHeight="1" outlineLevel="1" x14ac:dyDescent="0.25">
      <c r="A85" s="45" t="s">
        <v>30</v>
      </c>
      <c r="B85" s="143" t="s">
        <v>83</v>
      </c>
      <c r="C85" s="143"/>
      <c r="D85" s="143"/>
      <c r="E85" s="143"/>
      <c r="F85" s="143"/>
      <c r="G85" s="90"/>
      <c r="H85" s="90"/>
      <c r="I85" s="90"/>
    </row>
    <row r="86" spans="1:9" hidden="1" outlineLevel="1" x14ac:dyDescent="0.25">
      <c r="A86" s="45" t="s">
        <v>35</v>
      </c>
      <c r="B86" s="143" t="s">
        <v>84</v>
      </c>
      <c r="C86" s="143"/>
      <c r="D86" s="143"/>
      <c r="E86" s="143"/>
      <c r="F86" s="143"/>
      <c r="G86" s="90"/>
      <c r="H86" s="90"/>
      <c r="I86" s="90"/>
    </row>
    <row r="87" spans="1:9" ht="12.75" hidden="1" customHeight="1" outlineLevel="1" x14ac:dyDescent="0.25">
      <c r="A87" s="45" t="s">
        <v>45</v>
      </c>
      <c r="B87" s="143" t="s">
        <v>49</v>
      </c>
      <c r="C87" s="143"/>
      <c r="D87" s="143"/>
      <c r="E87" s="143"/>
      <c r="F87" s="143"/>
      <c r="G87" s="143"/>
      <c r="H87" s="143"/>
      <c r="I87" s="143"/>
    </row>
    <row r="88" spans="1:9" ht="12.75" hidden="1" customHeight="1" outlineLevel="1" x14ac:dyDescent="0.25">
      <c r="A88" s="40" t="s">
        <v>80</v>
      </c>
      <c r="B88" s="143" t="s">
        <v>85</v>
      </c>
      <c r="C88" s="143"/>
      <c r="D88" s="143"/>
      <c r="E88" s="143"/>
      <c r="F88" s="143"/>
      <c r="G88" s="90"/>
      <c r="H88" s="90"/>
      <c r="I88" s="90"/>
    </row>
    <row r="89" spans="1:9" hidden="1" outlineLevel="1" x14ac:dyDescent="0.25">
      <c r="A89" s="45" t="s">
        <v>81</v>
      </c>
      <c r="B89" s="143" t="s">
        <v>86</v>
      </c>
      <c r="C89" s="143"/>
      <c r="D89" s="143"/>
      <c r="E89" s="143"/>
      <c r="F89" s="143"/>
      <c r="G89" s="143"/>
      <c r="H89" s="143"/>
      <c r="I89" s="90"/>
    </row>
    <row r="90" spans="1:9" s="92" customFormat="1" ht="15" hidden="1" customHeight="1" outlineLevel="1" x14ac:dyDescent="0.25">
      <c r="A90" s="45" t="s">
        <v>79</v>
      </c>
      <c r="B90" s="143" t="s">
        <v>48</v>
      </c>
      <c r="C90" s="143"/>
      <c r="D90" s="143"/>
      <c r="E90" s="143"/>
      <c r="F90" s="143"/>
      <c r="G90" s="143"/>
      <c r="H90" s="143"/>
    </row>
    <row r="91" spans="1:9" hidden="1" outlineLevel="1" x14ac:dyDescent="0.25">
      <c r="B91" s="77" t="s">
        <v>72</v>
      </c>
      <c r="C91" s="75"/>
      <c r="D91" s="75"/>
      <c r="E91" s="75"/>
      <c r="F91" s="75"/>
      <c r="G91" s="90"/>
      <c r="H91" s="90"/>
      <c r="I91" s="90"/>
    </row>
    <row r="92" spans="1:9" collapsed="1" x14ac:dyDescent="0.25"/>
    <row r="93" spans="1:9" ht="83.25" customHeight="1" x14ac:dyDescent="0.25">
      <c r="A93" s="146" t="s">
        <v>87</v>
      </c>
      <c r="B93" s="146"/>
      <c r="C93" s="146"/>
      <c r="D93" s="146"/>
      <c r="E93" s="146"/>
    </row>
  </sheetData>
  <sheetProtection algorithmName="SHA-512" hashValue="Fv0c1yVjzX9QEvCTuHvTr8CLbGjozRtLYZmGOrR2luvdyRE5VfFcRWTdP45BEfLbDs6sdKDnTDS3/XtJz6F7Zw==" saltValue="8E+WLiRjmcy+nBWqxR+EGA==" spinCount="100000" sheet="1" objects="1" scenarios="1"/>
  <mergeCells count="29">
    <mergeCell ref="B87:I87"/>
    <mergeCell ref="B88:F88"/>
    <mergeCell ref="B89:H89"/>
    <mergeCell ref="B90:H90"/>
    <mergeCell ref="A93:E93"/>
    <mergeCell ref="B86:F86"/>
    <mergeCell ref="A37:A38"/>
    <mergeCell ref="B37:B38"/>
    <mergeCell ref="A59:F59"/>
    <mergeCell ref="B60:F60"/>
    <mergeCell ref="C61:D61"/>
    <mergeCell ref="E61:F61"/>
    <mergeCell ref="A62:A64"/>
    <mergeCell ref="B62:B64"/>
    <mergeCell ref="B82:F82"/>
    <mergeCell ref="B83:F83"/>
    <mergeCell ref="B85:F85"/>
    <mergeCell ref="A36:D36"/>
    <mergeCell ref="A3:F3"/>
    <mergeCell ref="B4:F4"/>
    <mergeCell ref="C5:D5"/>
    <mergeCell ref="E5:F5"/>
    <mergeCell ref="A6:A7"/>
    <mergeCell ref="B6:B7"/>
    <mergeCell ref="B26:F26"/>
    <mergeCell ref="B28:F28"/>
    <mergeCell ref="B29:F29"/>
    <mergeCell ref="B31:F31"/>
    <mergeCell ref="A35:D35"/>
  </mergeCells>
  <hyperlinks>
    <hyperlink ref="B55" location="Nota" display="Ver Nota Informativa"/>
    <hyperlink ref="B91" location="Nota" display="Ver Nota Informativ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Enero 1-3</vt:lpstr>
      <vt:lpstr>Enero 4-5</vt:lpstr>
      <vt:lpstr>Enero 6-31</vt:lpstr>
      <vt:lpstr>Febrero</vt:lpstr>
      <vt:lpstr>Marzo</vt:lpstr>
      <vt:lpstr>Abril 1-4</vt:lpstr>
      <vt:lpstr>Abril 5-30</vt:lpstr>
      <vt:lpstr>Mayo 1-20</vt:lpstr>
      <vt:lpstr>Mayo 21-27</vt:lpstr>
      <vt:lpstr>Mayo 28-31</vt:lpstr>
      <vt:lpstr>Junio 1-3</vt:lpstr>
      <vt:lpstr>Junio 4-10</vt:lpstr>
      <vt:lpstr>Junio 11-30</vt:lpstr>
      <vt:lpstr>Julio 1-14</vt:lpstr>
      <vt:lpstr>Julio 15-27</vt:lpstr>
      <vt:lpstr>Julio 28-31</vt:lpstr>
      <vt:lpstr>Agosto 1-27</vt:lpstr>
      <vt:lpstr>Agosto 28-31</vt:lpstr>
      <vt:lpstr>Septiembre</vt:lpstr>
      <vt:lpstr>Octubre</vt:lpstr>
      <vt:lpstr>Noviembre 1-2</vt:lpstr>
      <vt:lpstr>Noviembre 3-30</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Pinzon</dc:creator>
  <cp:lastModifiedBy>everis</cp:lastModifiedBy>
  <dcterms:created xsi:type="dcterms:W3CDTF">2017-01-11T16:05:04Z</dcterms:created>
  <dcterms:modified xsi:type="dcterms:W3CDTF">2020-03-04T20:35:01Z</dcterms:modified>
</cp:coreProperties>
</file>