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 - Ecopetrol S.A\COMBUSTIBLES\2019\GLP\OPC\Enero - Junio 2020\Documentos contractuales\"/>
    </mc:Choice>
  </mc:AlternateContent>
  <bookViews>
    <workbookView xWindow="0" yWindow="0" windowWidth="19200" windowHeight="7035" tabRatio="721"/>
  </bookViews>
  <sheets>
    <sheet name="SolicitudInforme" sheetId="14" r:id="rId1"/>
    <sheet name="CALIFICACION" sheetId="7" state="hidden" r:id="rId2"/>
    <sheet name="ANALISIS FINANCIERO" sheetId="2" state="hidden" r:id="rId3"/>
    <sheet name="CREDIT APP FORM" sheetId="4" state="hidden" r:id="rId4"/>
    <sheet name="INFORME CUALITATIVO" sheetId="5" state="hidden" r:id="rId5"/>
    <sheet name="Cuentas" sheetId="8" state="hidden" r:id="rId6"/>
    <sheet name="Listas Desplegables" sheetId="9" state="hidden" r:id="rId7"/>
    <sheet name="COMPARATIVO" sheetId="10" state="hidden" r:id="rId8"/>
    <sheet name="INDICADORES" sheetId="11" state="hidden" r:id="rId9"/>
  </sheets>
  <externalReferences>
    <externalReference r:id="rId10"/>
  </externalReferences>
  <definedNames>
    <definedName name="abc">'Listas Desplegables'!$E$4:$E$26</definedName>
    <definedName name="_xlnm.Print_Area" localSheetId="2">'ANALISIS FINANCIERO'!$A$1:$E$77</definedName>
    <definedName name="_xlnm.Print_Area" localSheetId="1">CALIFICACION!$A$1:$E$37</definedName>
    <definedName name="_xlnm.Print_Area" localSheetId="4">'INFORME CUALITATIVO'!$A$1:$D$46</definedName>
    <definedName name="_xlnm.Print_Area" localSheetId="0">SolicitudInforme!$A$1:$E$52</definedName>
    <definedName name="Calif_FRISK_Score">'Listas Desplegables'!$P$4:$P$14</definedName>
    <definedName name="Calif_Moodys">'Listas Desplegables'!$L$4:$L$13</definedName>
    <definedName name="Calif_SandP">'Listas Desplegables'!$E$4:$E$26</definedName>
    <definedName name="Calif_Z_Score">'Listas Desplegables'!$S$4:$S$7</definedName>
    <definedName name="Calificación_Moodys">'Listas Desplegables'!$L$4:$L$13</definedName>
    <definedName name="Calificación_SandP">'Listas Desplegables'!$G$4:$G$26</definedName>
    <definedName name="Desc_calif_SandP">'Listas Desplegables'!$F$4:$F$26</definedName>
    <definedName name="Desc_FRISK_Score">'Listas Desplegables'!$Q$4:$Q$14</definedName>
    <definedName name="Desc_Moodys">'Listas Desplegables'!$M$4:$M$13</definedName>
    <definedName name="Desc_SandP">'Listas Desplegables'!$F$4:$F$26</definedName>
    <definedName name="Desc_Z_Score">'Listas Desplegables'!$T$4:$T$7</definedName>
    <definedName name="Descripción_calificación_SandP">'Listas Desplegables'!$F$4:$F$26</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"01/13/2015 15:32:58"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A">'Listas Desplegables'!$P$16</definedName>
    <definedName name="Not_rated">'Listas Desplegables'!$E$31</definedName>
    <definedName name="Origen_solicitud">'Listas Desplegables'!$D$3:$D$5</definedName>
    <definedName name="Outlook_SandP">'Listas Desplegables'!$H$4:$H$9</definedName>
    <definedName name="Tipo_de_compañía">'Listas Desplegables'!$B$3:$B$5</definedName>
    <definedName name="Tipo_de_solicitud">'Listas Desplegables'!$C$4:$C$5</definedName>
    <definedName name="Tipo_Solic">'Listas Desplegables'!$C$4:$C$5</definedName>
    <definedName name="Tipo_Solicitud">[1]Hoja2!$D$2:$D$4</definedName>
  </definedNames>
  <calcPr calcId="152511"/>
</workbook>
</file>

<file path=xl/calcChain.xml><?xml version="1.0" encoding="utf-8"?>
<calcChain xmlns="http://schemas.openxmlformats.org/spreadsheetml/2006/main">
  <c r="H3" i="2" l="1"/>
  <c r="E67" i="2"/>
  <c r="H2" i="2"/>
  <c r="D54" i="2"/>
  <c r="D55" i="2"/>
  <c r="D62" i="2"/>
  <c r="E14" i="10"/>
  <c r="B68" i="2"/>
  <c r="C43" i="2"/>
  <c r="B37" i="2"/>
  <c r="B26" i="2"/>
  <c r="C14" i="2"/>
  <c r="E75" i="2"/>
  <c r="D75" i="2"/>
  <c r="C75" i="2"/>
  <c r="B75" i="2"/>
  <c r="E51" i="2"/>
  <c r="D51" i="2"/>
  <c r="C51" i="2"/>
  <c r="B51" i="2"/>
  <c r="E29" i="2"/>
  <c r="D29" i="2"/>
  <c r="C29" i="2"/>
  <c r="B29" i="2"/>
  <c r="E6" i="2"/>
  <c r="D6" i="2"/>
  <c r="E36" i="2"/>
  <c r="B43" i="2"/>
  <c r="B44" i="2"/>
  <c r="B48" i="2"/>
  <c r="D13" i="2"/>
  <c r="B14" i="2"/>
  <c r="E25" i="2"/>
  <c r="D8" i="2"/>
  <c r="D31" i="5"/>
  <c r="D32" i="5"/>
  <c r="D29" i="5"/>
  <c r="F26" i="9"/>
  <c r="F25" i="9"/>
  <c r="F24" i="9"/>
  <c r="F23" i="9"/>
  <c r="D28" i="5"/>
  <c r="F22" i="9"/>
  <c r="F21" i="9"/>
  <c r="F20" i="9"/>
  <c r="F19" i="9"/>
  <c r="F18" i="9"/>
  <c r="F17" i="9"/>
  <c r="F16" i="9"/>
  <c r="F15" i="9"/>
  <c r="F14" i="9"/>
  <c r="F13" i="9"/>
  <c r="F12" i="9"/>
  <c r="F11" i="9"/>
  <c r="F10" i="9"/>
  <c r="F9" i="9"/>
  <c r="F8" i="9"/>
  <c r="F7" i="9"/>
  <c r="F6" i="9"/>
  <c r="F5" i="9"/>
  <c r="F4" i="9"/>
  <c r="B3" i="7"/>
  <c r="D3" i="2"/>
  <c r="D12" i="7"/>
  <c r="D34" i="7"/>
  <c r="D33" i="7"/>
  <c r="D32" i="7"/>
  <c r="D30" i="7"/>
  <c r="D29" i="7"/>
  <c r="D28" i="7"/>
  <c r="D23" i="7"/>
  <c r="D21" i="7"/>
  <c r="D24" i="7"/>
  <c r="D18" i="7"/>
  <c r="D19" i="7"/>
  <c r="D17" i="7"/>
  <c r="D16" i="7"/>
  <c r="D15" i="7"/>
  <c r="D11" i="7"/>
  <c r="D10" i="7"/>
  <c r="D26" i="7"/>
  <c r="D9" i="7"/>
  <c r="D8" i="7"/>
  <c r="F36" i="7"/>
  <c r="E77" i="2"/>
  <c r="E71" i="2"/>
  <c r="E66" i="2"/>
  <c r="E68" i="2"/>
  <c r="E64" i="2"/>
  <c r="E63" i="2"/>
  <c r="E61" i="2"/>
  <c r="E60" i="2"/>
  <c r="E59" i="2"/>
  <c r="E58" i="2"/>
  <c r="E57" i="2"/>
  <c r="E56" i="2"/>
  <c r="E53" i="2"/>
  <c r="C21" i="7"/>
  <c r="D77" i="2"/>
  <c r="D71" i="2"/>
  <c r="D70" i="2"/>
  <c r="D66" i="2"/>
  <c r="D63" i="2"/>
  <c r="D61" i="2"/>
  <c r="D60" i="2"/>
  <c r="D59" i="2"/>
  <c r="D58" i="2"/>
  <c r="D57" i="2"/>
  <c r="D56" i="2"/>
  <c r="D53" i="2"/>
  <c r="B21" i="7"/>
  <c r="E46" i="2"/>
  <c r="C10" i="7"/>
  <c r="E41" i="2"/>
  <c r="E40" i="2"/>
  <c r="E39" i="2"/>
  <c r="E38" i="2"/>
  <c r="C15" i="7"/>
  <c r="E35" i="2"/>
  <c r="E34" i="2"/>
  <c r="E33" i="2"/>
  <c r="E37" i="2"/>
  <c r="C17" i="7"/>
  <c r="E32" i="2"/>
  <c r="E31" i="2"/>
  <c r="C14" i="7"/>
  <c r="C34" i="7"/>
  <c r="D46" i="2"/>
  <c r="B10" i="7"/>
  <c r="D42" i="2"/>
  <c r="D41" i="2"/>
  <c r="D43" i="2"/>
  <c r="D40" i="2"/>
  <c r="D39" i="2"/>
  <c r="D38" i="2"/>
  <c r="B15" i="7"/>
  <c r="D36" i="2"/>
  <c r="D35" i="2"/>
  <c r="D34" i="2"/>
  <c r="D33" i="2"/>
  <c r="D37" i="2"/>
  <c r="D32" i="2"/>
  <c r="B29" i="7"/>
  <c r="E29" i="7"/>
  <c r="D31" i="2"/>
  <c r="B14" i="7"/>
  <c r="E24" i="2"/>
  <c r="E23" i="2"/>
  <c r="E26" i="2"/>
  <c r="E27" i="2"/>
  <c r="C8" i="7"/>
  <c r="E21" i="2"/>
  <c r="E19" i="2"/>
  <c r="E18" i="2"/>
  <c r="E17" i="2"/>
  <c r="E16" i="2"/>
  <c r="E15" i="2"/>
  <c r="E20" i="2"/>
  <c r="E22" i="2"/>
  <c r="E13" i="2"/>
  <c r="E12" i="2"/>
  <c r="E11" i="2"/>
  <c r="E10" i="2"/>
  <c r="E14" i="2"/>
  <c r="C33" i="7"/>
  <c r="E9" i="2"/>
  <c r="E8" i="2"/>
  <c r="D12" i="2"/>
  <c r="D14" i="2"/>
  <c r="B32" i="7"/>
  <c r="D11" i="2"/>
  <c r="B30" i="7"/>
  <c r="D10" i="2"/>
  <c r="D9" i="2"/>
  <c r="D24" i="2"/>
  <c r="D23" i="2"/>
  <c r="D21" i="2"/>
  <c r="D19" i="2"/>
  <c r="D18" i="2"/>
  <c r="D17" i="2"/>
  <c r="D16" i="2"/>
  <c r="D15" i="2"/>
  <c r="D20" i="2"/>
  <c r="D22" i="2"/>
  <c r="C68" i="2"/>
  <c r="C65" i="2"/>
  <c r="C55" i="2"/>
  <c r="C62" i="2"/>
  <c r="C69" i="2"/>
  <c r="C72" i="2"/>
  <c r="B65" i="2"/>
  <c r="C20" i="2"/>
  <c r="C22" i="2"/>
  <c r="C27" i="2"/>
  <c r="B20" i="2"/>
  <c r="B22" i="2"/>
  <c r="B27" i="2"/>
  <c r="B55" i="2"/>
  <c r="B62" i="2"/>
  <c r="B69" i="2"/>
  <c r="B72" i="2"/>
  <c r="C37" i="2"/>
  <c r="C26" i="2"/>
  <c r="D25" i="7"/>
  <c r="D22" i="7"/>
  <c r="E42" i="2"/>
  <c r="E70" i="2"/>
  <c r="E54" i="2"/>
  <c r="C29" i="7"/>
  <c r="E65" i="2"/>
  <c r="B34" i="7"/>
  <c r="E55" i="2"/>
  <c r="E62" i="2"/>
  <c r="E69" i="2"/>
  <c r="E72" i="2"/>
  <c r="C23" i="7"/>
  <c r="C30" i="7"/>
  <c r="C28" i="7"/>
  <c r="C44" i="2"/>
  <c r="C48" i="2"/>
  <c r="C22" i="7"/>
  <c r="C12" i="7"/>
  <c r="D26" i="2"/>
  <c r="D27" i="2"/>
  <c r="B8" i="7"/>
  <c r="E8" i="7"/>
  <c r="B17" i="7"/>
  <c r="B18" i="7"/>
  <c r="D44" i="2"/>
  <c r="B22" i="7"/>
  <c r="C26" i="7"/>
  <c r="C24" i="7"/>
  <c r="C25" i="7"/>
  <c r="B28" i="7"/>
  <c r="E28" i="7"/>
  <c r="D65" i="2"/>
  <c r="D69" i="2"/>
  <c r="D72" i="2"/>
  <c r="B23" i="7"/>
  <c r="C18" i="7"/>
  <c r="C19" i="7"/>
  <c r="C16" i="7"/>
  <c r="C32" i="7"/>
  <c r="E32" i="7"/>
  <c r="B33" i="7"/>
  <c r="E33" i="7"/>
  <c r="E43" i="2"/>
  <c r="E44" i="2"/>
  <c r="D25" i="2"/>
  <c r="D64" i="2"/>
  <c r="D67" i="2"/>
  <c r="D68" i="2"/>
  <c r="B24" i="7"/>
  <c r="E24" i="7"/>
  <c r="B26" i="7"/>
  <c r="E26" i="7"/>
  <c r="B25" i="7"/>
  <c r="B9" i="7"/>
  <c r="B11" i="7"/>
  <c r="D48" i="2"/>
  <c r="B12" i="7"/>
  <c r="E12" i="7"/>
  <c r="E48" i="2"/>
  <c r="C9" i="7"/>
  <c r="C11" i="7"/>
  <c r="B16" i="7"/>
  <c r="E16" i="7"/>
  <c r="B19" i="7"/>
  <c r="E19" i="7"/>
  <c r="E18" i="7"/>
  <c r="E11" i="7"/>
  <c r="E36" i="7"/>
  <c r="E37" i="7"/>
</calcChain>
</file>

<file path=xl/comments1.xml><?xml version="1.0" encoding="utf-8"?>
<comments xmlns="http://schemas.openxmlformats.org/spreadsheetml/2006/main">
  <authors>
    <author>Viviana Vega Celis</author>
  </authors>
  <commentList>
    <comment ref="D14" authorId="0" shapeId="0">
      <text>
        <r>
          <rPr>
            <b/>
            <sz val="9"/>
            <color indexed="81"/>
            <rFont val="Tahoma"/>
            <family val="2"/>
          </rPr>
          <t>Viviana Vega Celis:</t>
        </r>
        <r>
          <rPr>
            <sz val="9"/>
            <color indexed="81"/>
            <rFont val="Tahoma"/>
            <family val="2"/>
          </rPr>
          <t xml:space="preserve">
Pendiente descargar de Bloomberg</t>
        </r>
      </text>
    </comment>
    <comment ref="A17" authorId="0" shapeId="0">
      <text>
        <r>
          <rPr>
            <b/>
            <sz val="9"/>
            <color indexed="81"/>
            <rFont val="Tahoma"/>
            <family val="2"/>
          </rPr>
          <t>Viviana Vega Celis:</t>
        </r>
        <r>
          <rPr>
            <sz val="9"/>
            <color indexed="81"/>
            <rFont val="Tahoma"/>
            <family val="2"/>
          </rPr>
          <t xml:space="preserve">
(Caja+Cuentas x Cobrar+Inventarios+Otros Act Corrientes)-(Pasivo Corriente-Obligaciones Bancarias)</t>
        </r>
      </text>
    </comment>
  </commentList>
</comments>
</file>

<file path=xl/comments2.xml><?xml version="1.0" encoding="utf-8"?>
<comments xmlns="http://schemas.openxmlformats.org/spreadsheetml/2006/main">
  <authors>
    <author>Viviana Vega Celis</author>
  </authors>
  <commentList>
    <comment ref="A8" authorId="0" shapeId="0">
      <text>
        <r>
          <rPr>
            <b/>
            <sz val="9"/>
            <color indexed="81"/>
            <rFont val="Tahoma"/>
            <family val="2"/>
          </rPr>
          <t>Viviana Vega Celis:</t>
        </r>
        <r>
          <rPr>
            <sz val="9"/>
            <color indexed="81"/>
            <rFont val="Tahoma"/>
            <family val="2"/>
          </rPr>
          <t xml:space="preserve">
(Caja+Cuentas x Cobrar+Inventarios+Otros Act Corrientes)-(Pasivo Corriente-Obligaciones Bancarias)</t>
        </r>
      </text>
    </comment>
  </commentList>
</comments>
</file>

<file path=xl/sharedStrings.xml><?xml version="1.0" encoding="utf-8"?>
<sst xmlns="http://schemas.openxmlformats.org/spreadsheetml/2006/main" count="713" uniqueCount="440">
  <si>
    <t>BUSINESS CONTACT INFORMATION</t>
  </si>
  <si>
    <t xml:space="preserve">Company Name:  </t>
  </si>
  <si>
    <t xml:space="preserve">Phone: </t>
  </si>
  <si>
    <t xml:space="preserve">Fax: </t>
  </si>
  <si>
    <t xml:space="preserve">Web Site: </t>
  </si>
  <si>
    <t>Registered Company Address:</t>
  </si>
  <si>
    <t xml:space="preserve">City: </t>
  </si>
  <si>
    <t xml:space="preserve">State: </t>
  </si>
  <si>
    <t>Country:</t>
  </si>
  <si>
    <t xml:space="preserve">ZIP: </t>
  </si>
  <si>
    <t xml:space="preserve">Type of Company: </t>
  </si>
  <si>
    <t xml:space="preserve">Tax ID: </t>
  </si>
  <si>
    <t>Credit Rating:</t>
  </si>
  <si>
    <t>S&amp;P (LT)</t>
  </si>
  <si>
    <t>Moodys (LT)</t>
  </si>
  <si>
    <t>Fitch (LT)</t>
  </si>
  <si>
    <t>Subsidiaries/Affiliates:</t>
  </si>
  <si>
    <t xml:space="preserve">Officer Name: </t>
  </si>
  <si>
    <t xml:space="preserve">Title: </t>
  </si>
  <si>
    <t>Shareholder/Partners*:</t>
  </si>
  <si>
    <t>Name</t>
  </si>
  <si>
    <t>Participation</t>
  </si>
  <si>
    <t>Nationality</t>
  </si>
  <si>
    <t>Id Number</t>
  </si>
  <si>
    <t>(*) In case stockholders are companies, please indicate companies’ share.</t>
  </si>
  <si>
    <t>BUSINESS AND CREDIT INFORMATION</t>
  </si>
  <si>
    <t xml:space="preserve">Billing Address: </t>
  </si>
  <si>
    <t xml:space="preserve">Country: </t>
  </si>
  <si>
    <t xml:space="preserve">Billing Contact: </t>
  </si>
  <si>
    <t xml:space="preserve">Tel: </t>
  </si>
  <si>
    <t xml:space="preserve">E-mail: </t>
  </si>
  <si>
    <t xml:space="preserve">Yahoo ID: </t>
  </si>
  <si>
    <t>BANK REFERENCES</t>
  </si>
  <si>
    <t xml:space="preserve">Bank Name: </t>
  </si>
  <si>
    <t xml:space="preserve">Bank Address: </t>
  </si>
  <si>
    <t xml:space="preserve">Contact: </t>
  </si>
  <si>
    <t>BUSINESS/TRADE REFERENCES</t>
  </si>
  <si>
    <t xml:space="preserve">Company Name: </t>
  </si>
  <si>
    <t xml:space="preserve">Address: </t>
  </si>
  <si>
    <t xml:space="preserve">Type of Account: </t>
  </si>
  <si>
    <t>OPERATIONS</t>
  </si>
  <si>
    <t>MAJOR CLIENTS (minimum 3)</t>
  </si>
  <si>
    <t>Client Name</t>
  </si>
  <si>
    <t>Payment days</t>
  </si>
  <si>
    <t>% Sales</t>
  </si>
  <si>
    <t>Collateral -Guarantee / Amount</t>
  </si>
  <si>
    <t>Client Since</t>
  </si>
  <si>
    <t>Country</t>
  </si>
  <si>
    <t>MAJOR SUPPLIER (minimum 3)</t>
  </si>
  <si>
    <t>Supplier Name</t>
  </si>
  <si>
    <t>CURRENT TRADING ACTIVITY</t>
  </si>
  <si>
    <t>Please indicate Volume Traded in the Past 3 Years. Volume to be indicated in Barrels only.</t>
  </si>
  <si>
    <t>PRODUCT</t>
  </si>
  <si>
    <t>Crude Oil</t>
  </si>
  <si>
    <t xml:space="preserve">Petroleum Products </t>
  </si>
  <si>
    <t>LPG</t>
  </si>
  <si>
    <t>Naphtha</t>
  </si>
  <si>
    <t>Gasoline</t>
  </si>
  <si>
    <t>Gasoil</t>
  </si>
  <si>
    <t>Jet/Kero</t>
  </si>
  <si>
    <t>Fuel Oil</t>
  </si>
  <si>
    <t xml:space="preserve">Other Special Products (Pls Specify) </t>
  </si>
  <si>
    <t>YEAR 1</t>
  </si>
  <si>
    <t>YEAR 2</t>
  </si>
  <si>
    <t>YEAR 3</t>
  </si>
  <si>
    <t>FINANCIAL INFORMATION</t>
  </si>
  <si>
    <t>Please provide Latest Annual Report along with audited consolidated financial statements certified by independent certified public accountants for each of the last three years. 
Also provide summary of financial data for the last three years, in the following format:
(In US$)</t>
  </si>
  <si>
    <t>Cash and Cash Equivalents</t>
  </si>
  <si>
    <t>Accounts Payable</t>
  </si>
  <si>
    <t>Inventory</t>
  </si>
  <si>
    <t>Total Current Assets</t>
  </si>
  <si>
    <t>Fixed Assets</t>
  </si>
  <si>
    <t>Depreciation &amp; Amortization</t>
  </si>
  <si>
    <t>Total Assets</t>
  </si>
  <si>
    <t>Short Term Debt</t>
  </si>
  <si>
    <t>Total Current Liabilities</t>
  </si>
  <si>
    <t>Long Term Debt</t>
  </si>
  <si>
    <t>Total Debt</t>
  </si>
  <si>
    <t>Total Equity</t>
  </si>
  <si>
    <t>Gross Income</t>
  </si>
  <si>
    <t>Cost of Sales</t>
  </si>
  <si>
    <t>Administrative Expenses</t>
  </si>
  <si>
    <t>Sales Expenses</t>
  </si>
  <si>
    <t>Operative Income</t>
  </si>
  <si>
    <t>Interest Expenses</t>
  </si>
  <si>
    <t xml:space="preserve">Taxes </t>
  </si>
  <si>
    <t>Net Profit</t>
  </si>
  <si>
    <t>Funds from Operations</t>
  </si>
  <si>
    <t>Capital Expenditure</t>
  </si>
  <si>
    <t>Free Cash Flow</t>
  </si>
  <si>
    <t>CONTACTS LIST</t>
  </si>
  <si>
    <t>TRADING</t>
  </si>
  <si>
    <t>NAME</t>
  </si>
  <si>
    <t>POSITION</t>
  </si>
  <si>
    <t>EMAIL</t>
  </si>
  <si>
    <t>PHONE</t>
  </si>
  <si>
    <t>CHARTERING</t>
  </si>
  <si>
    <t>CREDIT</t>
  </si>
  <si>
    <t>AUTHORIZED SIGNATURES</t>
  </si>
  <si>
    <t>Please indicate here people authorized to sign documents on behalf of your company.</t>
  </si>
  <si>
    <t>ID NUMBER</t>
  </si>
  <si>
    <t>SIGNATURE</t>
  </si>
  <si>
    <t>Please indicate your business interest, with volumes in barrels:</t>
  </si>
  <si>
    <t>SALES (ULSD, Virgin Naphta, Jet, Gasoline):</t>
  </si>
  <si>
    <t>PURCHASES (Crude, Fuel Oil, HSD, LPG, Naphta, Gasoline):</t>
  </si>
  <si>
    <t>I hereby certify that the details given above are true and correct to the best of my knowledge.</t>
  </si>
  <si>
    <t xml:space="preserve">Place: </t>
  </si>
  <si>
    <t xml:space="preserve">Date:  </t>
  </si>
  <si>
    <t xml:space="preserve">Name: </t>
  </si>
  <si>
    <t xml:space="preserve">Signature: </t>
  </si>
  <si>
    <t>Product/ Service</t>
  </si>
  <si>
    <t>COMPAÑÍA</t>
  </si>
  <si>
    <t>BALANCE GENERAL</t>
  </si>
  <si>
    <t>ACTIVO</t>
  </si>
  <si>
    <t>CASH</t>
  </si>
  <si>
    <t>ACCOUNTS RECEIVABLE</t>
  </si>
  <si>
    <t>INVENTORIES / STOCKS</t>
  </si>
  <si>
    <t>OTHER CURRENT ASSETS</t>
  </si>
  <si>
    <t>INTEREST RECEIVABLES</t>
  </si>
  <si>
    <t>TOTAL CURRENT ASSET</t>
  </si>
  <si>
    <t>TANGIBLES</t>
  </si>
  <si>
    <t>AVAILABLE FOR SALE</t>
  </si>
  <si>
    <t>LONG TERM INVESTMENT</t>
  </si>
  <si>
    <t xml:space="preserve">RECEIVABLES TO LONG TERM </t>
  </si>
  <si>
    <t>OTHER</t>
  </si>
  <si>
    <t>TOTAL ACTIVO FIJO BRUTO</t>
  </si>
  <si>
    <t>DEPRECIACIONES</t>
  </si>
  <si>
    <t>TOTAL ACTIVO FIJO NETO</t>
  </si>
  <si>
    <t>OTROS ACTIVOS</t>
  </si>
  <si>
    <t>INTANGIBLES</t>
  </si>
  <si>
    <t>GOODWILL</t>
  </si>
  <si>
    <t>TOTAL OTROS ACTIVOS</t>
  </si>
  <si>
    <t>TOTAL ACTIVOS</t>
  </si>
  <si>
    <t>PASIVO</t>
  </si>
  <si>
    <t>OBLIGACIONES BANCARIAS</t>
  </si>
  <si>
    <t>ACCOUNTS PAYABLE</t>
  </si>
  <si>
    <t>TAXES AN FEES PAYABLE</t>
  </si>
  <si>
    <t>INTEREST PAYABLE</t>
  </si>
  <si>
    <t>CURRENT PORTION OF NON CURRENT</t>
  </si>
  <si>
    <t>TOTAL PASIVO CORRIENTE</t>
  </si>
  <si>
    <t>LONG-TERM DEBT</t>
  </si>
  <si>
    <t>DEFERRED INCOME</t>
  </si>
  <si>
    <t>DEFERRED TAXES</t>
  </si>
  <si>
    <t>OTHER NON-CURRENT LIABILITIES</t>
  </si>
  <si>
    <t>TOTAL PASIVO A LARGO PLAZO</t>
  </si>
  <si>
    <t>TOTAL PASIVO</t>
  </si>
  <si>
    <t>TOTAL PATRIMONIO</t>
  </si>
  <si>
    <t>TOTAL PASIVO Y PATRIMONIO</t>
  </si>
  <si>
    <t>USD</t>
  </si>
  <si>
    <t>2012 RATE</t>
  </si>
  <si>
    <t>ESTADO DE PERDIDAS Y GANANCIAS</t>
  </si>
  <si>
    <t>VENTAS NETAS</t>
  </si>
  <si>
    <t>COSTO DE VENTAS</t>
  </si>
  <si>
    <t>UTILIDAD BRUTA</t>
  </si>
  <si>
    <t>GASTOS OPERACIONALES</t>
  </si>
  <si>
    <t>DE VENTA</t>
  </si>
  <si>
    <t>ADMINISTRATIVOS</t>
  </si>
  <si>
    <t>DEPRECIACIONES Y AMORT</t>
  </si>
  <si>
    <t>OTROS GASTOS OPERACIONALES</t>
  </si>
  <si>
    <t>OTROS INGRESOS OPERATIVOS</t>
  </si>
  <si>
    <t>UTILIDAD OPERACIONAL</t>
  </si>
  <si>
    <t>OTROS INGRESOS</t>
  </si>
  <si>
    <t>INTEREST INCOME</t>
  </si>
  <si>
    <t>OTROS EGRESOS</t>
  </si>
  <si>
    <t>INTERESES</t>
  </si>
  <si>
    <t>UTILIDAD ANTES DE IMPUESTOS</t>
  </si>
  <si>
    <t>IMPUESTOS</t>
  </si>
  <si>
    <t>UTILIDAD NETA</t>
  </si>
  <si>
    <t>TOTA INGRESOS NO OPERATIVOS</t>
  </si>
  <si>
    <t>TOTA EGRESOS NO OPERATIVOS</t>
  </si>
  <si>
    <t>FLUJO DE CAJA LIBRE OPERATIVO</t>
  </si>
  <si>
    <t>UTILIDADES/PERDIDAS ACUMULADAS</t>
  </si>
  <si>
    <t>ESTADO DE FLUJO DE CAJA</t>
  </si>
  <si>
    <t>REPORTE DE INFORMACIÓN CUALITATIVA</t>
  </si>
  <si>
    <t>1. DATOS DE IDENTIFICACIÓN DE LA COMPAÑÍA</t>
  </si>
  <si>
    <t>Tipo de Compañía</t>
  </si>
  <si>
    <t>Tipo de Solicitud</t>
  </si>
  <si>
    <t>Dirección</t>
  </si>
  <si>
    <t>Teléfono</t>
  </si>
  <si>
    <t>Contacto</t>
  </si>
  <si>
    <t>E- mail</t>
  </si>
  <si>
    <t>Origen de la solicitud</t>
  </si>
  <si>
    <t>Página web</t>
  </si>
  <si>
    <t>2. DESCRIPCIÓN GENERAL DE LA COMPAÑÍA</t>
  </si>
  <si>
    <t>Fecha de constitución</t>
  </si>
  <si>
    <t>Lugar de constitución</t>
  </si>
  <si>
    <t>Objeto social</t>
  </si>
  <si>
    <t>Generalidades</t>
  </si>
  <si>
    <t xml:space="preserve">3. DESCRIPCIÓN DE LA CASA MATRIZ Y/O SUBSIDIARIAS </t>
  </si>
  <si>
    <t>4. EXPERIENCIA DE LA COMPAÑÍA EN EL SECTOR ENERGÉTICO</t>
  </si>
  <si>
    <t>Perfil Operacional</t>
  </si>
  <si>
    <t>Información Adicional</t>
  </si>
  <si>
    <t>5. CALIFICACIÓN INTERNACIONAL</t>
  </si>
  <si>
    <t>Compañía Calificadora</t>
  </si>
  <si>
    <t>Calificación</t>
  </si>
  <si>
    <t>Descripción</t>
  </si>
  <si>
    <t xml:space="preserve">Frisk Score </t>
  </si>
  <si>
    <t>Z Score</t>
  </si>
  <si>
    <t>A</t>
  </si>
  <si>
    <t>Compañía integrada</t>
  </si>
  <si>
    <t>B</t>
  </si>
  <si>
    <t>Refinería grande</t>
  </si>
  <si>
    <t>C</t>
  </si>
  <si>
    <t>Grandes traders</t>
  </si>
  <si>
    <t>D</t>
  </si>
  <si>
    <t>Compañía con activos relativamente pequeña</t>
  </si>
  <si>
    <t>E</t>
  </si>
  <si>
    <t>Compañía pequeña</t>
  </si>
  <si>
    <t>BENCHMARK POR TIPO DE COMPAÑÍA</t>
  </si>
  <si>
    <t>TAMAÑO</t>
  </si>
  <si>
    <t>Benchmark</t>
  </si>
  <si>
    <t>PUNTAJE</t>
  </si>
  <si>
    <t>Total Activos</t>
  </si>
  <si>
    <t>Total Pasivos</t>
  </si>
  <si>
    <t>Total Patrimonio</t>
  </si>
  <si>
    <t>Total Pasivos/Total Activos</t>
  </si>
  <si>
    <t>Total Patrimonio/Total Activos</t>
  </si>
  <si>
    <t>APALANCAMIENTO</t>
  </si>
  <si>
    <t>Necesitad Op. de Fondos</t>
  </si>
  <si>
    <t>Calidad inferior</t>
  </si>
  <si>
    <t>Prepago</t>
  </si>
  <si>
    <t>Working Capital - FM</t>
  </si>
  <si>
    <t>Promedio inferior</t>
  </si>
  <si>
    <t>Carta de crédito comercial previo visto bueno de Div Jurídica</t>
  </si>
  <si>
    <t>RENTABILIDAD</t>
  </si>
  <si>
    <t>Ventas</t>
  </si>
  <si>
    <t>Promedio</t>
  </si>
  <si>
    <t>Transferencia directa revisión anual + Carta de GARANTIA de Casa matriz</t>
  </si>
  <si>
    <t>Ventas / Total Activos</t>
  </si>
  <si>
    <t>Transferencia directa con carta de compromiso de Casa matriz</t>
  </si>
  <si>
    <t>Utilidad Neta</t>
  </si>
  <si>
    <t>Superior</t>
  </si>
  <si>
    <t>Margen de Utilidad (U. Neta/Ventas)</t>
  </si>
  <si>
    <t>Retorno sobre Activos (ROA)</t>
  </si>
  <si>
    <t>Retorno sobre Patrimonio (ROE)</t>
  </si>
  <si>
    <t>EFICIENCIA</t>
  </si>
  <si>
    <t>Accounts Receivable Days</t>
  </si>
  <si>
    <t>Accounts Payable Days</t>
  </si>
  <si>
    <t>Inventory Days</t>
  </si>
  <si>
    <t>LIQUIDEZ</t>
  </si>
  <si>
    <t>Current Ratio</t>
  </si>
  <si>
    <t>Quick Ratio</t>
  </si>
  <si>
    <t>TOTAL</t>
  </si>
  <si>
    <t xml:space="preserve">C A L I F I C A C I O N   I N T E R N A  </t>
  </si>
  <si>
    <t>I N F O R M A C I O N  F I N A N C I E R A</t>
  </si>
  <si>
    <t>Total Deuda Financiera/ Activos</t>
  </si>
  <si>
    <t>WK / NOF</t>
  </si>
  <si>
    <t>Free Cash Flow/Deuda Financiera</t>
  </si>
  <si>
    <t>NOMBRE DE LA CUENTA</t>
  </si>
  <si>
    <t>TOTAL PASIVOS</t>
  </si>
  <si>
    <t>CAPITAL</t>
  </si>
  <si>
    <t>SHORT TERM DEBT</t>
  </si>
  <si>
    <t>LONG TERM DEBT</t>
  </si>
  <si>
    <t>CUENTAS POR PAGAR</t>
  </si>
  <si>
    <t>CUENTAS POR COBRAR</t>
  </si>
  <si>
    <t>INVENTARIOS</t>
  </si>
  <si>
    <t>FUNDS FROM OPERATIONS</t>
  </si>
  <si>
    <t>GASTO POR INTERESES</t>
  </si>
  <si>
    <t>NET INCOME</t>
  </si>
  <si>
    <t>VENTAS</t>
  </si>
  <si>
    <t>OTROS ACTIVOS CORRIENTES</t>
  </si>
  <si>
    <t>TOTAL ACTIVO CORRIENTE</t>
  </si>
  <si>
    <t>ACTIVO FIJO NETO</t>
  </si>
  <si>
    <t>CALIFICACION INTERNA</t>
  </si>
  <si>
    <t xml:space="preserve">Total Deuda Financiera </t>
  </si>
  <si>
    <t>TRADER</t>
  </si>
  <si>
    <t>REFINERÍA</t>
  </si>
  <si>
    <t>INTEGRADA</t>
  </si>
  <si>
    <t>Tipo de compañía en INFORME CUALITATIVO</t>
  </si>
  <si>
    <t>Tipo de solicitud en INFORME CUALITATIVO</t>
  </si>
  <si>
    <t>Origen de la solicitud en INFORME CUALITATIVO</t>
  </si>
  <si>
    <t>Solicitud remitida del área de trading</t>
  </si>
  <si>
    <t>Solicitud recibida al buzón de customer</t>
  </si>
  <si>
    <t>Otro</t>
  </si>
  <si>
    <t>NA</t>
  </si>
  <si>
    <t>Aceptación comercial:</t>
  </si>
  <si>
    <t>Rechazo comercial:</t>
  </si>
  <si>
    <t>Outlook</t>
  </si>
  <si>
    <t>AAA</t>
  </si>
  <si>
    <t>AA+</t>
  </si>
  <si>
    <t>AA</t>
  </si>
  <si>
    <t>AA-</t>
  </si>
  <si>
    <t>A+</t>
  </si>
  <si>
    <t>A-</t>
  </si>
  <si>
    <t>BBB+</t>
  </si>
  <si>
    <t>BBB</t>
  </si>
  <si>
    <t>BBB-</t>
  </si>
  <si>
    <t>BB+</t>
  </si>
  <si>
    <t>BB</t>
  </si>
  <si>
    <t>BB-</t>
  </si>
  <si>
    <t>B+</t>
  </si>
  <si>
    <t>B-</t>
  </si>
  <si>
    <t>CCC+</t>
  </si>
  <si>
    <t>CCC</t>
  </si>
  <si>
    <t>CCC-</t>
  </si>
  <si>
    <t>CC</t>
  </si>
  <si>
    <t>R</t>
  </si>
  <si>
    <t>Calificación S&amp;P en INFORME CUALITATIVO</t>
  </si>
  <si>
    <t>Outlook S&amp;P en INFORME CUALITATIVO</t>
  </si>
  <si>
    <t>Positive</t>
  </si>
  <si>
    <t>Negative</t>
  </si>
  <si>
    <t>Stable</t>
  </si>
  <si>
    <t>Developing</t>
  </si>
  <si>
    <t>Not meaningful</t>
  </si>
  <si>
    <t>STANDARD &amp; POOR'S</t>
  </si>
  <si>
    <t>Columna1</t>
  </si>
  <si>
    <t>SD / D</t>
  </si>
  <si>
    <t>Descripción S&amp;P en INFORME CUALITATIVO</t>
  </si>
  <si>
    <t>Columna2</t>
  </si>
  <si>
    <t>Cuenta con una capacidad extremadamente fuerte para hacer frente a sus obligaciones financieras. Se encuentra en el primer lugar en la escala de rating crediticio.</t>
  </si>
  <si>
    <t>Cuenta con una capacidad muy fuerte para hacer frente a sus obligaciones financieras. Difiere del nivel más alto de la escala en un grado mínimo.</t>
  </si>
  <si>
    <t>Cuenta con una capacidad fuerte para hacer frente a sus obligaciones financieras, pero es más susceptible a efectos adversos y cambios en el mercado.</t>
  </si>
  <si>
    <t xml:space="preserve">Cuenta con una capacidad adecuada para hacer frente a sus obligaciones financieras. Sin embargo, los efectos adversos y cambios en el mercado pueden llevar a la compañía a obtener una capacidad crediticia débil.   </t>
  </si>
  <si>
    <t>Es menos vulnerable en el corto plazo a efectos adversos y cambios en el mercado. Sin embargo, su exposición a estos cambios la puede llevar a obtener una capacidad poco manejable frente a sus obligaciones financieras.</t>
  </si>
  <si>
    <t xml:space="preserve">Es más vulnerable a los efectos adversos y cambios en el mercado, pero conserva la capacidad para seguir al frente de sus obligaciones financieras. Sin embargo, dichos cambios y condiciones externas pueden perjudicar la disponibilidad de recursos para asumir sus obligaciones. </t>
  </si>
  <si>
    <t xml:space="preserve">Permanentemente se encuentra vulnerable y dependiente de los efectos adversos y cambios presentados en el mercado. </t>
  </si>
  <si>
    <t>Compañía altamente vulnerable a los efectos adversos y cambios del mercado.</t>
  </si>
  <si>
    <t>Es una compañía que sólo está supervisada y monitoreada por las condiciones financieras internas de la organización. La misma compañía determina la prioridad para cada una de sus obligaciones financieras.</t>
  </si>
  <si>
    <t>Incumplimiento financiero. La compañía requiere solicitar periodos de gracia y demás excepciones para hacer frente a sus obligaciones financieras. Esta calificación se asigna cuando una compañía ha entrado en bancarrota o ha incurrido en obligaciones financieras de alto riesgo.</t>
  </si>
  <si>
    <t>Calificación Moody's en INFORME CUALITATIVO</t>
  </si>
  <si>
    <t>Aaa</t>
  </si>
  <si>
    <t>Aa</t>
  </si>
  <si>
    <t>Baa</t>
  </si>
  <si>
    <t>Ba</t>
  </si>
  <si>
    <t>Caa</t>
  </si>
  <si>
    <t>Ca</t>
  </si>
  <si>
    <t>Descripción Moody's en INFORME CUALITATIVO</t>
  </si>
  <si>
    <t>Las obligaciones financieras están calificadas con el nivel de calidad más alto y cuentan con el mínimo de riesgo crediticio.</t>
  </si>
  <si>
    <t>Las obligaciones financieras están calificadas con un nivel de calidad alto y están sujetas a un nivel muy bajo de riesgo crediticio.</t>
  </si>
  <si>
    <t>Las obligaciones financieras están calificadas con un nivel de calidad medio - alto y están sujetas a un nivel bajo de riesgo crediticio.</t>
  </si>
  <si>
    <t>Las obligaciones financieras están sujetas a un riesgo crediticio moderado. Están calificadas con un nivel de calidad medio y puede ser afectado levemente por especulaciones presentadas en el mercado.</t>
  </si>
  <si>
    <t>Las obligaciones financieras se encuentran expuestas a factores especulativos del mercado y están sujetas a un nivel riesgo crediticio medio.</t>
  </si>
  <si>
    <t>Las obligaciones financieras tienen un desempeño débil y están sujetas a un nivel alto de riesgo crediticio.</t>
  </si>
  <si>
    <t>Las obligaciones financieras están fuertemente expuestas a especulaciones externas y están propensas a  incurrir en incumplimiento de pago con un prospecto de recuperación en el pago de las deudas e intereses.</t>
  </si>
  <si>
    <t>Las obligaciones financieras están calificadas en el nivel más bajo y fácilmente se exponen a incumplimiento crediticio, con un prospecto mínimo de recuperación frente a los pagos e intereses.</t>
  </si>
  <si>
    <t>Not rated</t>
  </si>
  <si>
    <t>Descripción S&amp;P</t>
  </si>
  <si>
    <t>Calificación FRISK Score en INFORME CUALITATIVO</t>
  </si>
  <si>
    <t>MOODY'S</t>
  </si>
  <si>
    <t>CREDIT RISK MONITOR</t>
  </si>
  <si>
    <t>Descripción FRISK Score en INFORME CUALITATIVO</t>
  </si>
  <si>
    <t>Probabilidad de entrar en bancarrota: 0,00% - 0,11%</t>
  </si>
  <si>
    <t>Probabilidad de entrar en bancarrota: 0,11% - 0,23%</t>
  </si>
  <si>
    <t>Probabilidad de entrar en bancarrota: 0,23% - 0,38%</t>
  </si>
  <si>
    <t>Probabilidad de entrar en bancarrota: 0,38% - 0,54%</t>
  </si>
  <si>
    <t>Probabilidad de entrar en bancarrota: 0,54% - 1,05%</t>
  </si>
  <si>
    <t>Probabilidad de entrar en bancarrota: 1,05% - 1,74%</t>
  </si>
  <si>
    <t>Probabilidad de entrar en bancarrota: 1,74% - 3,15%</t>
  </si>
  <si>
    <t>Probabilidad de entrar en bancarrota: 3,15% - 5,05%</t>
  </si>
  <si>
    <t>Probabilidad de entrar en bancarrota: 5,05% - 10,34%</t>
  </si>
  <si>
    <t>Probabilidad de entrar en bancarrota: 10,34% - 50,00%</t>
  </si>
  <si>
    <t>Calificación Z Score en INFORME CUALITATIVO</t>
  </si>
  <si>
    <t>2,60 o superior</t>
  </si>
  <si>
    <t>1,10 - 2,60</t>
  </si>
  <si>
    <t>Menor a 1,10</t>
  </si>
  <si>
    <t>Descripción Z Score en INFORME CUALITATIVO</t>
  </si>
  <si>
    <t>La compañía refleja un desempeño financiero favorable y se encuentra en una posición superior gracias a los altos rendimientos obtenidos por su operación.</t>
  </si>
  <si>
    <t>La compañía refleja un desempeño medio y se encuentra en una posición neutral en cuanto al rendimiento de su operación.</t>
  </si>
  <si>
    <t>La compañía refleja un desempeño inferior y es susceptible a obtener resultados perjudiciales en términos de endeudamiento.</t>
  </si>
  <si>
    <t>Tipo de Compañía a Registrar</t>
  </si>
  <si>
    <t>Tipo de Compañía Credit Party</t>
  </si>
  <si>
    <t>Nombre Credit Party</t>
  </si>
  <si>
    <t>CHEVRON CORP.</t>
  </si>
  <si>
    <t>EXXON MOBIL CORP.</t>
  </si>
  <si>
    <t>PHILLIPS 66</t>
  </si>
  <si>
    <t>GLENCORE XSTRATA PLC</t>
  </si>
  <si>
    <t>VALERO ENERGY CORP.</t>
  </si>
  <si>
    <t>BUSINESS INTEREST</t>
  </si>
  <si>
    <t>abc</t>
  </si>
  <si>
    <t>INDICADORES</t>
  </si>
  <si>
    <t>Registro_nuevo</t>
  </si>
  <si>
    <t>Registro_reconsideración</t>
  </si>
  <si>
    <t>Nombre Compañía a Registrar</t>
  </si>
  <si>
    <t>7. RESULTADO DE CONSULTA EN WORLDCOMPLIANCE</t>
  </si>
  <si>
    <t>8. CONSULTA EN FUENTES EXTERNAS DE INFORMACIÓN</t>
  </si>
  <si>
    <t>9. RESULTADO ANÁLISIS COMERCIAL</t>
  </si>
  <si>
    <t>10. JUSTIFICACIÓN DEL RESULTADO DEL ANÁLISIS COMERCIAL</t>
  </si>
  <si>
    <t>6. INTERÉS COMERCIAL DE LA COMPAÑÍA</t>
  </si>
  <si>
    <t>Datos como aparecen en los EEFF auditados</t>
  </si>
  <si>
    <t>BENCHMARK GIC</t>
  </si>
  <si>
    <t xml:space="preserve">TRADER </t>
  </si>
  <si>
    <t xml:space="preserve">INTEGRADA </t>
  </si>
  <si>
    <t xml:space="preserve">REFINERIA </t>
  </si>
  <si>
    <t>OCCIDENTAL PETROLEUM</t>
  </si>
  <si>
    <t>CHEMOIL INTERNATIONAL</t>
  </si>
  <si>
    <t>MARUBENI INTERNATIONAL</t>
  </si>
  <si>
    <t>INVERSIONES CORTO PLAZO</t>
  </si>
  <si>
    <t>MARATHON PETROLEUM COMPANY</t>
  </si>
  <si>
    <t>CEPSA TRADING S.A.U.</t>
  </si>
  <si>
    <t>Paseo de la Castellana 259 A, Madrid, España</t>
  </si>
  <si>
    <t>34-913376199</t>
  </si>
  <si>
    <t>Eva Marquez</t>
  </si>
  <si>
    <t>eva.marquez@cepsa.com</t>
  </si>
  <si>
    <t>www.cepsa.com</t>
  </si>
  <si>
    <t>28 de Noviembre de 2.012</t>
  </si>
  <si>
    <t>Madrid, España</t>
  </si>
  <si>
    <t>2013 RATE</t>
  </si>
  <si>
    <t>CEPSA TRADING fue constituida en 2012, con el fin de ser el brazo comercial de la COMPAÑÍA ESPAÑOLA DE PETROLEOS - CEPSA. 
CEPSA TRADING se dedica al trading de crudos, petroquímicos y refinados, esta interesado en adquirir de Ecopetrol cargamentos de crudo Vasconia, lo cual es de interés de la Gerencia Internacional de Crudos y Productos, con el fin de diversificar destino y opciones de comercialización para este tipo de crudo.
La compañía presenta su balance general de los años 2012 (inicio de operación) y 2013 (primer año completo de operación). En este análisis solo se tendran en cuenta las cifras a Dic-2013, porque es el primer año completo de operación.</t>
  </si>
  <si>
    <t>Proveedor</t>
  </si>
  <si>
    <t>4. ¿Para qué tipo de contraparte solicita el análisis de riesgo reputacional?</t>
  </si>
  <si>
    <t>Nueva</t>
  </si>
  <si>
    <t>Activa</t>
  </si>
  <si>
    <t>Inactiva</t>
  </si>
  <si>
    <t>2. Gerencia que solicita el análisis de riesgo reputacional:</t>
  </si>
  <si>
    <t>3. Nombre de quien realiza la solicitud:</t>
  </si>
  <si>
    <t>Cliente</t>
  </si>
  <si>
    <t>Suplente</t>
  </si>
  <si>
    <t>Principal</t>
  </si>
  <si>
    <t>Nombre del accionista</t>
  </si>
  <si>
    <t>% de participación</t>
  </si>
  <si>
    <t>* Adicione las filas que sean necesarias.</t>
  </si>
  <si>
    <t>Identificación</t>
  </si>
  <si>
    <t>Ecopetrol S.A.</t>
  </si>
  <si>
    <t>Reficar S.A.</t>
  </si>
  <si>
    <t>Para:</t>
  </si>
  <si>
    <r>
      <rPr>
        <b/>
        <i/>
        <sz val="10"/>
        <color theme="1"/>
        <rFont val="Calibri"/>
        <family val="2"/>
        <scheme val="minor"/>
      </rPr>
      <t>Nota 4</t>
    </r>
    <r>
      <rPr>
        <i/>
        <sz val="10"/>
        <color theme="1"/>
        <rFont val="Calibri"/>
        <family val="2"/>
        <scheme val="minor"/>
      </rPr>
      <t>: Solo se debe enviar esta solicitud diligenciada, no se requiere enviar más documentos.</t>
    </r>
  </si>
  <si>
    <t>1. Fecha de solicitud del análisis de riesgo reputacional (DD/MM/AAAA):</t>
  </si>
  <si>
    <t>5. Contraparte:</t>
  </si>
  <si>
    <t>NIT/ID:</t>
  </si>
  <si>
    <t>6. La contraparte es:</t>
  </si>
  <si>
    <t>7. Domicilio principal de la contraparte, (País) como aparece en el certificado de cámara de comercio:</t>
  </si>
  <si>
    <t>8. Actividad económica principal de la contraparte, como aparece en el certificado de cámara de comercio:</t>
  </si>
  <si>
    <t>SI:</t>
  </si>
  <si>
    <t xml:space="preserve">NO: </t>
  </si>
  <si>
    <t>Cual (es):</t>
  </si>
  <si>
    <t>10. Relacione los nombres completos del Representante Legal y del suplente(s) de la contraparte, como aparecen en el certificado de cámara de comercio:</t>
  </si>
  <si>
    <t>11. Relacione los nombres completos de los miembros de la Junta Directiva de la contraparte tanto principales como suplentes, como aparecen en el certificado de cámara de comercio:</t>
  </si>
  <si>
    <t>12. Relacione los nombres completos de los accionistas (Personas Naturales y/o Personas Jurídicas) que tengan participación del 5% o más del capital de la contraparte, de acuerdo con el formato de participación accionaria:</t>
  </si>
  <si>
    <r>
      <rPr>
        <b/>
        <i/>
        <sz val="10"/>
        <color theme="1"/>
        <rFont val="Calibri"/>
        <family val="2"/>
        <scheme val="minor"/>
      </rPr>
      <t>Nota 2:</t>
    </r>
    <r>
      <rPr>
        <i/>
        <sz val="10"/>
        <color theme="1"/>
        <rFont val="Calibri"/>
        <family val="2"/>
        <scheme val="minor"/>
      </rPr>
      <t xml:space="preserve"> Las consultas al área de Ética y Cumplimiento producto de la verificación en las listas restrictivas y de control deben ser realizadas por el área / funcionario solicitante del informe.</t>
    </r>
  </si>
  <si>
    <r>
      <rPr>
        <b/>
        <i/>
        <sz val="10"/>
        <color theme="1"/>
        <rFont val="Calibri"/>
        <family val="2"/>
        <scheme val="minor"/>
      </rPr>
      <t>Nota 1:</t>
    </r>
    <r>
      <rPr>
        <i/>
        <sz val="10"/>
        <color theme="1"/>
        <rFont val="Calibri"/>
        <family val="2"/>
        <scheme val="minor"/>
      </rPr>
      <t xml:space="preserve"> El certificado de cámara de comercio debe tener una vigencia de máximo un mes a la fecha de la solicitud de análisis de riesgo reputacional.</t>
    </r>
  </si>
  <si>
    <t>9. La contraparte comercializa algunos de los siguientes productos controlados:
Apiasol, Disolventes 1 y 2, Hexano, Tolueno, Ácido Sulfúrico, Gasolina Motor, ACPM o Agroindustriales.</t>
  </si>
  <si>
    <t>FORMATO SOLICITUD ANALISIS REPUTACIONAL VCM</t>
  </si>
  <si>
    <t xml:space="preserve">
VICEPRESIDENCIA COMERCIAL Y DE MERCADEO</t>
  </si>
  <si>
    <t>COMPRA Y VENTA DE MATERIAS PRIMAS PRODUCTOS Y SERVICIOS
VICEPRESIDENCIA COMERCIAL Y DE MERCADEO</t>
  </si>
  <si>
    <t>Versión: 1</t>
  </si>
  <si>
    <t>CÓDIGO
CYV-F-090</t>
  </si>
  <si>
    <t>Elaborado
12/03/2019</t>
  </si>
  <si>
    <r>
      <rPr>
        <b/>
        <i/>
        <sz val="10"/>
        <color theme="1"/>
        <rFont val="Calibri"/>
        <family val="2"/>
        <scheme val="minor"/>
      </rPr>
      <t>Nota 3:</t>
    </r>
    <r>
      <rPr>
        <i/>
        <sz val="10"/>
        <color theme="1"/>
        <rFont val="Calibri"/>
        <family val="2"/>
        <scheme val="minor"/>
      </rPr>
      <t xml:space="preserve"> El área / solicitante certifica que la información suministrada para el análisis es veráz.</t>
    </r>
  </si>
  <si>
    <t>GERENCIA DE PRODUCTOS Y PETROQUIMICOS</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</si>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</sst>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quot;$&quot;\ * #,##0.00_);_(&quot;$&quot;\ * \(#,##0.00\);_(&quot;$&quot;\ * &quot;-&quot;??_);_(@_)"/>
    <numFmt numFmtId="165" formatCode="_-&quot;$&quot;* #,##0.00_-;\-&quot;$&quot;* #,##0.00_-;_-&quot;$&quot;* &quot;-&quot;??_-;_-@_-"/>
    <numFmt numFmtId="166" formatCode="_-&quot;$&quot;* #,##0_-;\-&quot;$&quot;* #,##0_-;_-&quot;$&quot;* &quot;-&quot;??_-;_-@_-"/>
    <numFmt numFmtId="167" formatCode="&quot;$&quot;\ #,##0"/>
    <numFmt numFmtId="168" formatCode="0.0%"/>
    <numFmt numFmtId="169" formatCode="#,##0.0000"/>
    <numFmt numFmtId="170" formatCode="#,##0.00,,\ ;\-#,##0.00,,\ "/>
    <numFmt numFmtId="171" formatCode="_(* #,##0.0_);_(* \(#,##0.0\);_(* &quot;-&quot;??_);_(@_)"/>
    <numFmt numFmtId="172" formatCode="_-* #,##0_-;\-* #,##0_-;_-* &quot;-&quot;??_-;_-@_-"/>
    <numFmt numFmtId="173" formatCode="_ * #,##0.00_ ;_ * \-#,##0.00_ ;_ * &quot;-&quot;??_ ;_ @_ "/>
    <numFmt numFmtId="174" formatCode="_-[$€-2]* #,##0.00_-;\-[$€-2]* #,##0.00_-;_-[$€-2]* &quot;-&quot;??_-"/>
    <numFmt numFmtId="175" formatCode="_(&quot;$&quot;\ * #,##0_);_(&quot;$&quot;\ * \(#,##0\);_(&quot;$&quot;\ * &quot;-&quot;??_);_(@_)"/>
    <numFmt numFmtId="176" formatCode="[$-240A]d&quot; de &quot;mmmm&quot; de &quot;yyyy;@"/>
  </numFmts>
  <fonts count="39" x14ac:knownFonts="1">
    <font>
      <sz val="11"/>
      <color theme="1"/>
      <name val="Calibri"/>
      <family val="2"/>
      <scheme val="minor"/>
    </font>
    <font>
      <sz val="10"/>
      <name val="Arial"/>
      <family val="2"/>
    </font>
    <font>
      <b/>
      <sz val="10"/>
      <color indexed="18"/>
      <name val="Calibri"/>
      <family val="2"/>
    </font>
    <font>
      <sz val="10"/>
      <name val="Calibri"/>
      <family val="2"/>
    </font>
    <font>
      <b/>
      <sz val="10"/>
      <color indexed="9"/>
      <name val="Calibri"/>
      <family val="2"/>
    </font>
    <font>
      <b/>
      <sz val="10"/>
      <name val="Calibri"/>
      <family val="2"/>
    </font>
    <font>
      <b/>
      <u/>
      <sz val="10"/>
      <name val="Calibri"/>
      <family val="2"/>
    </font>
    <font>
      <b/>
      <sz val="12"/>
      <color indexed="9"/>
      <name val="Calibri"/>
      <family val="2"/>
    </font>
    <font>
      <b/>
      <sz val="12"/>
      <name val="Calibri"/>
      <family val="2"/>
    </font>
    <font>
      <sz val="12"/>
      <name val="Calibri"/>
      <family val="2"/>
    </font>
    <font>
      <sz val="9"/>
      <color indexed="81"/>
      <name val="Tahoma"/>
      <family val="2"/>
    </font>
    <font>
      <b/>
      <sz val="9"/>
      <color indexed="81"/>
      <name val="Tahoma"/>
      <family val="2"/>
    </font>
    <font>
      <b/>
      <sz val="14"/>
      <name val="Calibri"/>
      <family val="2"/>
    </font>
    <font>
      <b/>
      <sz val="18"/>
      <name val="Calibri"/>
      <family val="2"/>
    </font>
    <font>
      <sz val="11"/>
      <color theme="1"/>
      <name val="Calibri"/>
      <family val="2"/>
      <scheme val="minor"/>
    </font>
    <font>
      <u/>
      <sz val="11"/>
      <color theme="10"/>
      <name val="Calibri"/>
      <family val="2"/>
      <scheme val="minor"/>
    </font>
    <font>
      <u/>
      <sz val="11"/>
      <color theme="10"/>
      <name val="Calibri"/>
      <family val="2"/>
    </font>
    <font>
      <b/>
      <sz val="11"/>
      <color theme="1"/>
      <name val="Calibri"/>
      <family val="2"/>
      <scheme val="minor"/>
    </font>
    <font>
      <b/>
      <sz val="11"/>
      <name val="Calibri"/>
      <family val="2"/>
      <scheme val="minor"/>
    </font>
    <font>
      <sz val="11"/>
      <name val="Calibri"/>
      <family val="2"/>
      <scheme val="minor"/>
    </font>
    <font>
      <sz val="10"/>
      <name val="Calibri"/>
      <family val="2"/>
      <scheme val="minor"/>
    </font>
    <font>
      <b/>
      <sz val="12"/>
      <name val="Calibri"/>
      <family val="2"/>
      <scheme val="minor"/>
    </font>
    <font>
      <b/>
      <sz val="14"/>
      <name val="Calibri"/>
      <family val="2"/>
      <scheme val="minor"/>
    </font>
    <font>
      <sz val="10"/>
      <color theme="1"/>
      <name val="Calibri"/>
      <family val="2"/>
      <scheme val="minor"/>
    </font>
    <font>
      <b/>
      <sz val="12"/>
      <color theme="1"/>
      <name val="Calibri"/>
      <family val="2"/>
    </font>
    <font>
      <sz val="12"/>
      <color theme="1"/>
      <name val="Calibri"/>
      <family val="2"/>
    </font>
    <font>
      <b/>
      <sz val="18"/>
      <color theme="0"/>
      <name val="Calibri"/>
      <family val="2"/>
    </font>
    <font>
      <sz val="11"/>
      <color theme="0" tint="-0.499984740745262"/>
      <name val="Calibri"/>
      <family val="2"/>
      <scheme val="minor"/>
    </font>
    <font>
      <b/>
      <sz val="10"/>
      <name val="Calibri"/>
      <family val="2"/>
      <scheme val="minor"/>
    </font>
    <font>
      <sz val="9"/>
      <name val="Calibri"/>
      <family val="2"/>
      <scheme val="minor"/>
    </font>
    <font>
      <sz val="9"/>
      <color theme="1"/>
      <name val="Calibri"/>
      <family val="2"/>
      <scheme val="minor"/>
    </font>
    <font>
      <b/>
      <sz val="14"/>
      <color theme="1"/>
      <name val="Calibri"/>
      <family val="2"/>
      <scheme val="minor"/>
    </font>
    <font>
      <b/>
      <sz val="18"/>
      <name val="Calibri"/>
      <family val="2"/>
      <scheme val="minor"/>
    </font>
    <font>
      <b/>
      <sz val="12"/>
      <color theme="1"/>
      <name val="Calibri"/>
      <family val="2"/>
      <scheme val="minor"/>
    </font>
    <font>
      <b/>
      <sz val="11"/>
      <color theme="0" tint="-0.499984740745262"/>
      <name val="Calibri"/>
      <family val="2"/>
      <scheme val="minor"/>
    </font>
    <font>
      <b/>
      <sz val="9"/>
      <color theme="1"/>
      <name val="Verdana"/>
      <family val="2"/>
    </font>
    <font>
      <i/>
      <sz val="10"/>
      <color theme="1"/>
      <name val="Calibri"/>
      <family val="2"/>
      <scheme val="minor"/>
    </font>
    <font>
      <b/>
      <i/>
      <sz val="10"/>
      <color theme="1"/>
      <name val="Calibri"/>
      <family val="2"/>
      <scheme val="minor"/>
    </font>
    <font>
      <b/>
      <sz val="10"/>
      <color theme="1"/>
      <name val="Calibri"/>
      <family val="2"/>
      <scheme val="minor"/>
    </font>
  </fonts>
  <fills count="16">
    <fill>
      <patternFill patternType="none"/>
    </fill>
    <fill>
      <patternFill patternType="gray125"/>
    </fill>
    <fill>
      <patternFill patternType="solid">
        <fgColor indexed="9"/>
        <bgColor indexed="64"/>
      </patternFill>
    </fill>
    <fill>
      <patternFill patternType="gray125">
        <fgColor indexed="45"/>
        <bgColor indexed="9"/>
      </patternFill>
    </fill>
    <fill>
      <patternFill patternType="gray125">
        <fgColor indexed="48"/>
        <bgColor indexed="9"/>
      </patternFill>
    </fill>
    <fill>
      <patternFill patternType="gray125">
        <fgColor indexed="13"/>
        <bgColor indexed="9"/>
      </patternFill>
    </fill>
    <fill>
      <patternFill patternType="gray125">
        <fgColor indexed="50"/>
        <bgColor indexed="9"/>
      </patternFill>
    </fill>
    <fill>
      <patternFill patternType="solid">
        <fgColor indexed="8"/>
        <bgColor indexed="64"/>
      </patternFill>
    </fill>
    <fill>
      <patternFill patternType="solid">
        <fgColor theme="0"/>
        <bgColor indexed="64"/>
      </patternFill>
    </fill>
    <fill>
      <patternFill patternType="solid">
        <fgColor rgb="FFFFD653"/>
        <bgColor indexed="64"/>
      </patternFill>
    </fill>
    <fill>
      <patternFill patternType="solid">
        <fgColor theme="3" tint="0.79998168889431442"/>
        <bgColor indexed="64"/>
      </patternFill>
    </fill>
    <fill>
      <patternFill patternType="gray125">
        <fgColor indexed="45"/>
        <bgColor theme="3" tint="0.79998168889431442"/>
      </patternFill>
    </fill>
    <fill>
      <patternFill patternType="solid">
        <fgColor rgb="FFFFFF00"/>
        <bgColor indexed="64"/>
      </patternFill>
    </fill>
    <fill>
      <patternFill patternType="solid">
        <fgColor rgb="FFB5DC10"/>
        <bgColor indexed="64"/>
      </patternFill>
    </fill>
    <fill>
      <patternFill patternType="solid">
        <fgColor rgb="FF92D050"/>
        <bgColor indexed="64"/>
      </patternFill>
    </fill>
    <fill>
      <patternFill patternType="solid">
        <fgColor theme="0" tint="-4.9989318521683403E-2"/>
        <bgColor indexed="64"/>
      </patternFill>
    </fill>
  </fills>
  <borders count="70">
    <border>
      <left/>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s>
  <cellStyleXfs count="12">
    <xf numFmtId="0" fontId="0" fillId="0" borderId="0"/>
    <xf numFmtId="17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43" fontId="1" fillId="0" borderId="0" applyFont="0" applyFill="0" applyBorder="0" applyAlignment="0" applyProtection="0"/>
    <xf numFmtId="164" fontId="14"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1" fillId="0" borderId="0"/>
    <xf numFmtId="9" fontId="14" fillId="0" borderId="0" applyFont="0" applyFill="0" applyBorder="0" applyAlignment="0" applyProtection="0"/>
    <xf numFmtId="9" fontId="1" fillId="0" borderId="0" applyFont="0" applyFill="0" applyBorder="0" applyAlignment="0" applyProtection="0"/>
  </cellStyleXfs>
  <cellXfs count="565">
    <xf numFmtId="0" fontId="0" fillId="0" borderId="0" xfId="0"/>
    <xf numFmtId="0" fontId="0" fillId="0" borderId="0" xfId="0" applyAlignment="1">
      <alignment horizontal="center"/>
    </xf>
    <xf numFmtId="0" fontId="0" fillId="0" borderId="0" xfId="0" applyAlignment="1"/>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center"/>
    </xf>
    <xf numFmtId="0" fontId="0" fillId="0" borderId="1" xfId="0" applyBorder="1" applyAlignment="1"/>
    <xf numFmtId="0" fontId="18" fillId="0" borderId="2" xfId="0" applyFont="1" applyFill="1" applyBorder="1" applyAlignment="1">
      <alignment horizontal="center"/>
    </xf>
    <xf numFmtId="0" fontId="19" fillId="0" borderId="0" xfId="0" applyFont="1" applyFill="1" applyBorder="1" applyAlignment="1"/>
    <xf numFmtId="3" fontId="19" fillId="0" borderId="3" xfId="0" applyNumberFormat="1" applyFont="1" applyFill="1" applyBorder="1" applyAlignment="1"/>
    <xf numFmtId="3" fontId="19" fillId="0" borderId="4" xfId="0" applyNumberFormat="1" applyFont="1" applyFill="1" applyBorder="1" applyAlignment="1"/>
    <xf numFmtId="0" fontId="18" fillId="0" borderId="4" xfId="0" applyFont="1" applyFill="1" applyBorder="1" applyAlignment="1">
      <alignment horizontal="center"/>
    </xf>
    <xf numFmtId="0" fontId="18" fillId="0" borderId="5" xfId="0" applyFont="1" applyFill="1" applyBorder="1" applyAlignment="1">
      <alignment horizontal="center"/>
    </xf>
    <xf numFmtId="0" fontId="20" fillId="0" borderId="0" xfId="0" applyFont="1" applyFill="1" applyBorder="1"/>
    <xf numFmtId="3" fontId="19" fillId="0" borderId="0" xfId="0" applyNumberFormat="1" applyFont="1" applyFill="1" applyBorder="1" applyAlignment="1"/>
    <xf numFmtId="0" fontId="18" fillId="0" borderId="6" xfId="0" applyFont="1" applyFill="1" applyBorder="1" applyAlignment="1">
      <alignment horizontal="center"/>
    </xf>
    <xf numFmtId="0" fontId="21" fillId="0" borderId="0" xfId="0" applyFont="1" applyFill="1" applyBorder="1" applyAlignment="1"/>
    <xf numFmtId="0" fontId="22" fillId="0" borderId="0" xfId="0" applyFont="1" applyFill="1" applyBorder="1" applyAlignment="1">
      <alignment vertical="center"/>
    </xf>
    <xf numFmtId="0" fontId="19" fillId="0" borderId="3" xfId="0" applyFont="1" applyFill="1" applyBorder="1" applyAlignment="1"/>
    <xf numFmtId="0" fontId="19" fillId="0" borderId="4" xfId="0" applyFont="1" applyFill="1" applyBorder="1" applyAlignment="1"/>
    <xf numFmtId="0" fontId="19" fillId="0" borderId="7" xfId="0" applyFont="1" applyFill="1" applyBorder="1" applyAlignment="1"/>
    <xf numFmtId="0" fontId="19" fillId="0" borderId="8" xfId="0" applyFont="1" applyFill="1" applyBorder="1" applyAlignment="1"/>
    <xf numFmtId="0" fontId="21" fillId="0" borderId="6" xfId="0" applyFont="1" applyFill="1" applyBorder="1" applyAlignment="1">
      <alignment horizontal="center"/>
    </xf>
    <xf numFmtId="3" fontId="19" fillId="0" borderId="9" xfId="0" applyNumberFormat="1" applyFont="1" applyFill="1" applyBorder="1" applyAlignment="1"/>
    <xf numFmtId="0" fontId="18" fillId="0" borderId="10" xfId="0" applyFont="1" applyFill="1" applyBorder="1" applyAlignment="1">
      <alignment horizontal="center"/>
    </xf>
    <xf numFmtId="0" fontId="18" fillId="0" borderId="11" xfId="0" applyFont="1" applyFill="1" applyBorder="1" applyAlignment="1">
      <alignment horizontal="center"/>
    </xf>
    <xf numFmtId="0" fontId="23" fillId="8" borderId="0" xfId="0" applyFont="1" applyFill="1" applyAlignment="1"/>
    <xf numFmtId="0" fontId="23" fillId="8" borderId="0" xfId="0" applyFont="1" applyFill="1"/>
    <xf numFmtId="0" fontId="23" fillId="8" borderId="0" xfId="0" applyFont="1" applyFill="1" applyBorder="1" applyAlignment="1"/>
    <xf numFmtId="0" fontId="23" fillId="8" borderId="0" xfId="0" applyFont="1" applyFill="1" applyAlignment="1">
      <alignment wrapText="1"/>
    </xf>
    <xf numFmtId="0" fontId="23" fillId="8" borderId="0" xfId="0" applyFont="1" applyFill="1" applyAlignment="1">
      <alignment vertical="center" wrapText="1"/>
    </xf>
    <xf numFmtId="0" fontId="2" fillId="2" borderId="0" xfId="7" applyFont="1" applyFill="1" applyBorder="1" applyAlignment="1">
      <alignment vertical="center"/>
    </xf>
    <xf numFmtId="0" fontId="3" fillId="0" borderId="12" xfId="7" applyFont="1" applyBorder="1"/>
    <xf numFmtId="0" fontId="3" fillId="0" borderId="13" xfId="7" applyFont="1" applyBorder="1"/>
    <xf numFmtId="0" fontId="4" fillId="2" borderId="0" xfId="7" applyFont="1" applyFill="1" applyBorder="1" applyAlignment="1">
      <alignment horizontal="center" vertical="center" wrapText="1"/>
    </xf>
    <xf numFmtId="0" fontId="5" fillId="8" borderId="0" xfId="7" applyFont="1" applyFill="1" applyBorder="1" applyAlignment="1">
      <alignment horizontal="center" vertical="center" wrapText="1"/>
    </xf>
    <xf numFmtId="0" fontId="3" fillId="2" borderId="0" xfId="7" applyFont="1" applyFill="1" applyBorder="1" applyAlignment="1">
      <alignment vertical="center"/>
    </xf>
    <xf numFmtId="0" fontId="3" fillId="0" borderId="14" xfId="7" applyFont="1" applyBorder="1"/>
    <xf numFmtId="0" fontId="3" fillId="0" borderId="15" xfId="7" applyFont="1" applyBorder="1"/>
    <xf numFmtId="0" fontId="3" fillId="2" borderId="0" xfId="7" applyFont="1" applyFill="1" applyBorder="1"/>
    <xf numFmtId="0" fontId="3" fillId="2" borderId="0" xfId="7" applyFont="1" applyFill="1"/>
    <xf numFmtId="0" fontId="3" fillId="2" borderId="0" xfId="7" applyFont="1" applyFill="1" applyAlignment="1">
      <alignment horizontal="center"/>
    </xf>
    <xf numFmtId="0" fontId="3" fillId="0" borderId="0" xfId="7" applyFont="1"/>
    <xf numFmtId="0" fontId="5" fillId="2" borderId="0" xfId="7" applyFont="1" applyFill="1" applyBorder="1"/>
    <xf numFmtId="170" fontId="5" fillId="2" borderId="0" xfId="4" applyNumberFormat="1" applyFont="1" applyFill="1" applyBorder="1" applyAlignment="1">
      <alignment horizontal="center"/>
    </xf>
    <xf numFmtId="171" fontId="3" fillId="2" borderId="0" xfId="4" applyNumberFormat="1" applyFont="1" applyFill="1" applyBorder="1"/>
    <xf numFmtId="172" fontId="3" fillId="2" borderId="0" xfId="4" applyNumberFormat="1" applyFont="1" applyFill="1" applyBorder="1"/>
    <xf numFmtId="173" fontId="3" fillId="2" borderId="0" xfId="7" applyNumberFormat="1" applyFont="1" applyFill="1"/>
    <xf numFmtId="3" fontId="3" fillId="2" borderId="0" xfId="7" applyNumberFormat="1" applyFont="1" applyFill="1"/>
    <xf numFmtId="0" fontId="3" fillId="0" borderId="0" xfId="7" applyFont="1" applyAlignment="1">
      <alignment horizontal="center"/>
    </xf>
    <xf numFmtId="0" fontId="5" fillId="0" borderId="0" xfId="7" applyFont="1" applyAlignment="1">
      <alignment horizontal="center"/>
    </xf>
    <xf numFmtId="0" fontId="5" fillId="0" borderId="0" xfId="7" applyFont="1" applyAlignment="1">
      <alignment horizontal="left"/>
    </xf>
    <xf numFmtId="0" fontId="5" fillId="0" borderId="0" xfId="7" applyFont="1"/>
    <xf numFmtId="0" fontId="9" fillId="8" borderId="0" xfId="7" applyFont="1" applyFill="1" applyBorder="1" applyAlignment="1">
      <alignment horizontal="center" vertical="center"/>
    </xf>
    <xf numFmtId="0" fontId="9" fillId="2" borderId="0" xfId="7" applyFont="1" applyFill="1" applyBorder="1" applyAlignment="1">
      <alignment vertical="center"/>
    </xf>
    <xf numFmtId="0" fontId="9" fillId="0" borderId="14" xfId="7" applyFont="1" applyBorder="1"/>
    <xf numFmtId="0" fontId="9" fillId="0" borderId="15" xfId="7" applyFont="1" applyBorder="1"/>
    <xf numFmtId="0" fontId="9" fillId="0" borderId="0" xfId="7" applyFont="1"/>
    <xf numFmtId="0" fontId="9" fillId="2" borderId="0" xfId="7" applyFont="1" applyFill="1" applyBorder="1" applyAlignment="1">
      <alignment horizontal="center"/>
    </xf>
    <xf numFmtId="0" fontId="9" fillId="2" borderId="0" xfId="7" applyFont="1" applyFill="1" applyBorder="1"/>
    <xf numFmtId="0" fontId="9" fillId="2" borderId="0" xfId="7" applyFont="1" applyFill="1"/>
    <xf numFmtId="0" fontId="8" fillId="2" borderId="0" xfId="7" applyFont="1" applyFill="1" applyBorder="1" applyAlignment="1">
      <alignment horizontal="center"/>
    </xf>
    <xf numFmtId="0" fontId="9" fillId="0" borderId="0" xfId="7" applyFont="1" applyBorder="1"/>
    <xf numFmtId="0" fontId="9" fillId="2" borderId="0" xfId="7" applyFont="1" applyFill="1" applyAlignment="1">
      <alignment horizontal="center"/>
    </xf>
    <xf numFmtId="0" fontId="9" fillId="2" borderId="16" xfId="7" applyFont="1" applyFill="1" applyBorder="1"/>
    <xf numFmtId="3" fontId="9" fillId="2" borderId="17" xfId="7" applyNumberFormat="1" applyFont="1" applyFill="1" applyBorder="1"/>
    <xf numFmtId="3" fontId="8" fillId="2" borderId="17" xfId="7" applyNumberFormat="1" applyFont="1" applyFill="1" applyBorder="1" applyAlignment="1">
      <alignment horizontal="center"/>
    </xf>
    <xf numFmtId="0" fontId="9" fillId="2" borderId="17" xfId="7" applyFont="1" applyFill="1" applyBorder="1" applyAlignment="1">
      <alignment horizontal="center"/>
    </xf>
    <xf numFmtId="3" fontId="9" fillId="2" borderId="14" xfId="7" applyNumberFormat="1" applyFont="1" applyFill="1" applyBorder="1"/>
    <xf numFmtId="3" fontId="9" fillId="2" borderId="0" xfId="7" applyNumberFormat="1" applyFont="1" applyFill="1" applyBorder="1"/>
    <xf numFmtId="3" fontId="9" fillId="2" borderId="15" xfId="7" applyNumberFormat="1" applyFont="1" applyFill="1" applyBorder="1"/>
    <xf numFmtId="0" fontId="24" fillId="0" borderId="18" xfId="8" applyFont="1" applyFill="1" applyBorder="1"/>
    <xf numFmtId="0" fontId="8" fillId="2" borderId="19" xfId="7" applyFont="1" applyFill="1" applyBorder="1" applyAlignment="1">
      <alignment horizontal="center" vertical="center"/>
    </xf>
    <xf numFmtId="0" fontId="8" fillId="2" borderId="20" xfId="7" applyFont="1" applyFill="1" applyBorder="1" applyAlignment="1">
      <alignment horizontal="center" vertical="center" wrapText="1"/>
    </xf>
    <xf numFmtId="3" fontId="9" fillId="8" borderId="14" xfId="7" applyNumberFormat="1" applyFont="1" applyFill="1" applyBorder="1" applyAlignment="1">
      <alignment vertical="center"/>
    </xf>
    <xf numFmtId="3" fontId="9" fillId="8" borderId="0" xfId="7" applyNumberFormat="1" applyFont="1" applyFill="1" applyBorder="1" applyAlignment="1">
      <alignment vertical="center"/>
    </xf>
    <xf numFmtId="3" fontId="9" fillId="8" borderId="15" xfId="7" applyNumberFormat="1" applyFont="1" applyFill="1" applyBorder="1" applyAlignment="1">
      <alignment vertical="center"/>
    </xf>
    <xf numFmtId="0" fontId="25" fillId="0" borderId="21" xfId="8" applyFont="1" applyBorder="1" applyAlignment="1">
      <alignment vertical="center"/>
    </xf>
    <xf numFmtId="167" fontId="9" fillId="0" borderId="21" xfId="7" applyNumberFormat="1" applyFont="1" applyBorder="1" applyAlignment="1">
      <alignment horizontal="center"/>
    </xf>
    <xf numFmtId="167" fontId="9" fillId="0" borderId="22" xfId="7" applyNumberFormat="1" applyFont="1" applyBorder="1" applyAlignment="1">
      <alignment horizontal="center"/>
    </xf>
    <xf numFmtId="0" fontId="25" fillId="0" borderId="0" xfId="8" applyFont="1" applyAlignment="1">
      <alignment horizontal="center"/>
    </xf>
    <xf numFmtId="2" fontId="9" fillId="3" borderId="23" xfId="7" applyNumberFormat="1" applyFont="1" applyFill="1" applyBorder="1"/>
    <xf numFmtId="2" fontId="9" fillId="3" borderId="24" xfId="7" applyNumberFormat="1" applyFont="1" applyFill="1" applyBorder="1"/>
    <xf numFmtId="2" fontId="9" fillId="3" borderId="25" xfId="7" applyNumberFormat="1" applyFont="1" applyFill="1" applyBorder="1"/>
    <xf numFmtId="0" fontId="25" fillId="0" borderId="22" xfId="8" applyFont="1" applyBorder="1" applyAlignment="1">
      <alignment vertical="center"/>
    </xf>
    <xf numFmtId="167" fontId="9" fillId="0" borderId="26" xfId="7" applyNumberFormat="1" applyFont="1" applyBorder="1" applyAlignment="1">
      <alignment horizontal="center"/>
    </xf>
    <xf numFmtId="1" fontId="9" fillId="0" borderId="26" xfId="7" applyNumberFormat="1" applyFont="1" applyBorder="1" applyAlignment="1">
      <alignment horizontal="center"/>
    </xf>
    <xf numFmtId="168" fontId="9" fillId="0" borderId="22" xfId="11" applyNumberFormat="1" applyFont="1" applyBorder="1" applyAlignment="1">
      <alignment horizontal="center"/>
    </xf>
    <xf numFmtId="1" fontId="9" fillId="0" borderId="22" xfId="7" applyNumberFormat="1" applyFont="1" applyBorder="1" applyAlignment="1">
      <alignment horizontal="center"/>
    </xf>
    <xf numFmtId="0" fontId="25" fillId="0" borderId="27" xfId="8" applyFont="1" applyBorder="1" applyAlignment="1">
      <alignment vertical="center"/>
    </xf>
    <xf numFmtId="0" fontId="24" fillId="0" borderId="18" xfId="8" applyFont="1" applyBorder="1" applyAlignment="1">
      <alignment vertical="center"/>
    </xf>
    <xf numFmtId="167" fontId="9" fillId="0" borderId="18" xfId="7" applyNumberFormat="1" applyFont="1" applyBorder="1" applyAlignment="1">
      <alignment horizontal="center"/>
    </xf>
    <xf numFmtId="1" fontId="9" fillId="0" borderId="18" xfId="7" applyNumberFormat="1" applyFont="1" applyBorder="1" applyAlignment="1">
      <alignment horizontal="center"/>
    </xf>
    <xf numFmtId="0" fontId="9" fillId="0" borderId="0" xfId="7" applyFont="1" applyAlignment="1">
      <alignment horizontal="center"/>
    </xf>
    <xf numFmtId="2" fontId="9" fillId="3" borderId="14" xfId="7" applyNumberFormat="1" applyFont="1" applyFill="1" applyBorder="1"/>
    <xf numFmtId="2" fontId="9" fillId="3" borderId="0" xfId="7" applyNumberFormat="1" applyFont="1" applyFill="1" applyBorder="1"/>
    <xf numFmtId="2" fontId="9" fillId="3" borderId="15" xfId="7" applyNumberFormat="1" applyFont="1" applyFill="1" applyBorder="1"/>
    <xf numFmtId="0" fontId="25" fillId="0" borderId="26" xfId="8" applyFont="1" applyBorder="1" applyAlignment="1">
      <alignment vertical="center"/>
    </xf>
    <xf numFmtId="1" fontId="9" fillId="0" borderId="26" xfId="11" applyNumberFormat="1" applyFont="1" applyBorder="1" applyAlignment="1">
      <alignment horizontal="center"/>
    </xf>
    <xf numFmtId="2" fontId="9" fillId="0" borderId="14" xfId="4" applyNumberFormat="1" applyFont="1" applyFill="1" applyBorder="1"/>
    <xf numFmtId="2" fontId="9" fillId="0" borderId="0" xfId="4" applyNumberFormat="1" applyFont="1" applyFill="1" applyBorder="1"/>
    <xf numFmtId="2" fontId="9" fillId="0" borderId="15" xfId="4" applyNumberFormat="1" applyFont="1" applyFill="1" applyBorder="1"/>
    <xf numFmtId="0" fontId="9" fillId="2" borderId="14" xfId="7" applyFont="1" applyFill="1" applyBorder="1" applyAlignment="1">
      <alignment horizontal="center"/>
    </xf>
    <xf numFmtId="0" fontId="9" fillId="2" borderId="15" xfId="7" applyFont="1" applyFill="1" applyBorder="1"/>
    <xf numFmtId="2" fontId="9" fillId="4" borderId="23" xfId="7" applyNumberFormat="1" applyFont="1" applyFill="1" applyBorder="1"/>
    <xf numFmtId="2" fontId="9" fillId="4" borderId="24" xfId="7" applyNumberFormat="1" applyFont="1" applyFill="1" applyBorder="1"/>
    <xf numFmtId="2" fontId="9" fillId="4" borderId="25" xfId="7" applyNumberFormat="1" applyFont="1" applyFill="1" applyBorder="1"/>
    <xf numFmtId="0" fontId="25" fillId="0" borderId="28" xfId="8" applyFont="1" applyBorder="1" applyAlignment="1">
      <alignment vertical="center"/>
    </xf>
    <xf numFmtId="168" fontId="9" fillId="0" borderId="28" xfId="11" applyNumberFormat="1" applyFont="1" applyBorder="1" applyAlignment="1">
      <alignment horizontal="center"/>
    </xf>
    <xf numFmtId="0" fontId="25" fillId="0" borderId="0" xfId="8" applyFont="1" applyFill="1" applyAlignment="1">
      <alignment horizontal="center"/>
    </xf>
    <xf numFmtId="2" fontId="9" fillId="2" borderId="14" xfId="7" applyNumberFormat="1" applyFont="1" applyFill="1" applyBorder="1"/>
    <xf numFmtId="2" fontId="9" fillId="2" borderId="0" xfId="7" applyNumberFormat="1" applyFont="1" applyFill="1" applyBorder="1"/>
    <xf numFmtId="2" fontId="9" fillId="2" borderId="15" xfId="7" applyNumberFormat="1" applyFont="1" applyFill="1" applyBorder="1"/>
    <xf numFmtId="10" fontId="9" fillId="2" borderId="0" xfId="11" applyNumberFormat="1" applyFont="1" applyFill="1"/>
    <xf numFmtId="2" fontId="8" fillId="4" borderId="29" xfId="7" applyNumberFormat="1" applyFont="1" applyFill="1" applyBorder="1"/>
    <xf numFmtId="2" fontId="8" fillId="4" borderId="30" xfId="7" applyNumberFormat="1" applyFont="1" applyFill="1" applyBorder="1"/>
    <xf numFmtId="2" fontId="8" fillId="4" borderId="31" xfId="7" applyNumberFormat="1" applyFont="1" applyFill="1" applyBorder="1"/>
    <xf numFmtId="168" fontId="9" fillId="0" borderId="26" xfId="11" applyNumberFormat="1" applyFont="1" applyBorder="1" applyAlignment="1">
      <alignment horizontal="center"/>
    </xf>
    <xf numFmtId="0" fontId="9" fillId="8" borderId="0" xfId="7" applyFont="1" applyFill="1"/>
    <xf numFmtId="0" fontId="9" fillId="8" borderId="14" xfId="7" applyFont="1" applyFill="1" applyBorder="1" applyAlignment="1">
      <alignment horizontal="center"/>
    </xf>
    <xf numFmtId="0" fontId="9" fillId="8" borderId="0" xfId="7" applyFont="1" applyFill="1" applyBorder="1"/>
    <xf numFmtId="0" fontId="9" fillId="8" borderId="15" xfId="7" applyFont="1" applyFill="1" applyBorder="1"/>
    <xf numFmtId="2" fontId="8" fillId="4" borderId="32" xfId="7" applyNumberFormat="1" applyFont="1" applyFill="1" applyBorder="1"/>
    <xf numFmtId="2" fontId="8" fillId="4" borderId="33" xfId="7" applyNumberFormat="1" applyFont="1" applyFill="1" applyBorder="1"/>
    <xf numFmtId="2" fontId="8" fillId="4" borderId="34" xfId="7" applyNumberFormat="1" applyFont="1" applyFill="1" applyBorder="1"/>
    <xf numFmtId="10" fontId="9" fillId="0" borderId="22" xfId="11" applyNumberFormat="1" applyFont="1" applyBorder="1" applyAlignment="1">
      <alignment horizontal="center"/>
    </xf>
    <xf numFmtId="0" fontId="9" fillId="2" borderId="17" xfId="7" applyFont="1" applyFill="1" applyBorder="1"/>
    <xf numFmtId="1" fontId="9" fillId="0" borderId="22" xfId="11" applyNumberFormat="1" applyFont="1" applyBorder="1" applyAlignment="1">
      <alignment horizontal="center"/>
    </xf>
    <xf numFmtId="2" fontId="9" fillId="4" borderId="35" xfId="7" applyNumberFormat="1" applyFont="1" applyFill="1" applyBorder="1"/>
    <xf numFmtId="2" fontId="9" fillId="4" borderId="36" xfId="7" applyNumberFormat="1" applyFont="1" applyFill="1" applyBorder="1"/>
    <xf numFmtId="2" fontId="9" fillId="4" borderId="37" xfId="7" applyNumberFormat="1" applyFont="1" applyFill="1" applyBorder="1"/>
    <xf numFmtId="1" fontId="9" fillId="0" borderId="27" xfId="11" applyNumberFormat="1" applyFont="1" applyBorder="1" applyAlignment="1">
      <alignment horizontal="center"/>
    </xf>
    <xf numFmtId="169" fontId="9" fillId="0" borderId="18" xfId="7" applyNumberFormat="1" applyFont="1" applyBorder="1" applyAlignment="1">
      <alignment horizontal="center"/>
    </xf>
    <xf numFmtId="1" fontId="9" fillId="0" borderId="18" xfId="11" applyNumberFormat="1" applyFont="1" applyBorder="1" applyAlignment="1">
      <alignment horizontal="center"/>
    </xf>
    <xf numFmtId="2" fontId="9" fillId="5" borderId="14" xfId="7" applyNumberFormat="1" applyFont="1" applyFill="1" applyBorder="1"/>
    <xf numFmtId="2" fontId="9" fillId="5" borderId="0" xfId="7" applyNumberFormat="1" applyFont="1" applyFill="1" applyBorder="1"/>
    <xf numFmtId="2" fontId="9" fillId="5" borderId="15" xfId="7" applyNumberFormat="1" applyFont="1" applyFill="1" applyBorder="1"/>
    <xf numFmtId="2" fontId="9" fillId="0" borderId="26" xfId="7" applyNumberFormat="1" applyFont="1" applyBorder="1" applyAlignment="1">
      <alignment horizontal="center"/>
    </xf>
    <xf numFmtId="2" fontId="9" fillId="0" borderId="22" xfId="7" applyNumberFormat="1" applyFont="1" applyBorder="1" applyAlignment="1">
      <alignment horizontal="center"/>
    </xf>
    <xf numFmtId="4" fontId="9" fillId="0" borderId="22" xfId="7" applyNumberFormat="1" applyFont="1" applyBorder="1" applyAlignment="1">
      <alignment horizontal="center"/>
    </xf>
    <xf numFmtId="0" fontId="25" fillId="0" borderId="27" xfId="8" applyFont="1" applyFill="1" applyBorder="1" applyAlignment="1">
      <alignment vertical="center"/>
    </xf>
    <xf numFmtId="4" fontId="9" fillId="0" borderId="27" xfId="7" applyNumberFormat="1" applyFont="1" applyFill="1" applyBorder="1" applyAlignment="1">
      <alignment horizontal="center"/>
    </xf>
    <xf numFmtId="4" fontId="9" fillId="0" borderId="27" xfId="7" applyNumberFormat="1" applyFont="1" applyBorder="1" applyAlignment="1">
      <alignment horizontal="center"/>
    </xf>
    <xf numFmtId="0" fontId="25" fillId="8" borderId="0" xfId="8" applyFont="1" applyFill="1" applyAlignment="1">
      <alignment horizontal="center"/>
    </xf>
    <xf numFmtId="0" fontId="9" fillId="0" borderId="0" xfId="7" applyFont="1" applyFill="1"/>
    <xf numFmtId="2" fontId="9" fillId="0" borderId="14" xfId="7" applyNumberFormat="1" applyFont="1" applyFill="1" applyBorder="1"/>
    <xf numFmtId="2" fontId="9" fillId="0" borderId="0" xfId="7" applyNumberFormat="1" applyFont="1" applyFill="1" applyBorder="1"/>
    <xf numFmtId="2" fontId="9" fillId="0" borderId="15" xfId="7" applyNumberFormat="1" applyFont="1" applyFill="1" applyBorder="1"/>
    <xf numFmtId="0" fontId="24" fillId="0" borderId="18" xfId="8" applyFont="1" applyFill="1" applyBorder="1" applyAlignment="1">
      <alignment vertical="center"/>
    </xf>
    <xf numFmtId="4" fontId="9" fillId="0" borderId="18" xfId="7" applyNumberFormat="1" applyFont="1" applyFill="1" applyBorder="1" applyAlignment="1">
      <alignment horizontal="center"/>
    </xf>
    <xf numFmtId="0" fontId="9" fillId="0" borderId="0" xfId="7" applyFont="1" applyFill="1" applyAlignment="1">
      <alignment horizontal="center"/>
    </xf>
    <xf numFmtId="2" fontId="9" fillId="6" borderId="29" xfId="7" applyNumberFormat="1" applyFont="1" applyFill="1" applyBorder="1"/>
    <xf numFmtId="2" fontId="9" fillId="6" borderId="30" xfId="7" applyNumberFormat="1" applyFont="1" applyFill="1" applyBorder="1"/>
    <xf numFmtId="2" fontId="9" fillId="6" borderId="31" xfId="7" applyNumberFormat="1" applyFont="1" applyFill="1" applyBorder="1"/>
    <xf numFmtId="2" fontId="9" fillId="6" borderId="23" xfId="7" applyNumberFormat="1" applyFont="1" applyFill="1" applyBorder="1"/>
    <xf numFmtId="2" fontId="9" fillId="6" borderId="24" xfId="7" applyNumberFormat="1" applyFont="1" applyFill="1" applyBorder="1"/>
    <xf numFmtId="2" fontId="9" fillId="6" borderId="25" xfId="7" applyNumberFormat="1" applyFont="1" applyFill="1" applyBorder="1"/>
    <xf numFmtId="0" fontId="9" fillId="2" borderId="14" xfId="7" applyFont="1" applyFill="1" applyBorder="1"/>
    <xf numFmtId="1" fontId="8" fillId="0" borderId="0" xfId="4" applyNumberFormat="1" applyFont="1" applyFill="1" applyBorder="1" applyAlignment="1">
      <alignment horizontal="center"/>
    </xf>
    <xf numFmtId="0" fontId="9" fillId="0" borderId="0" xfId="7" applyFont="1" applyFill="1" applyBorder="1"/>
    <xf numFmtId="166" fontId="9" fillId="0" borderId="0" xfId="6" applyNumberFormat="1" applyFont="1" applyFill="1" applyBorder="1"/>
    <xf numFmtId="0" fontId="9" fillId="0" borderId="0" xfId="7" applyFont="1" applyFill="1" applyBorder="1" applyAlignment="1">
      <alignment horizontal="center"/>
    </xf>
    <xf numFmtId="9" fontId="9" fillId="0" borderId="0" xfId="7" applyNumberFormat="1" applyFont="1" applyFill="1" applyBorder="1"/>
    <xf numFmtId="0" fontId="26" fillId="0" borderId="0" xfId="7" applyFont="1" applyFill="1" applyBorder="1" applyAlignment="1">
      <alignment vertical="center" wrapText="1"/>
    </xf>
    <xf numFmtId="0" fontId="25" fillId="9" borderId="0" xfId="8" applyFont="1" applyFill="1" applyAlignment="1">
      <alignment horizontal="center"/>
    </xf>
    <xf numFmtId="0" fontId="25" fillId="10" borderId="22" xfId="8" applyFont="1" applyFill="1" applyBorder="1" applyAlignment="1">
      <alignment vertical="center"/>
    </xf>
    <xf numFmtId="167" fontId="9" fillId="10" borderId="26" xfId="7" applyNumberFormat="1" applyFont="1" applyFill="1" applyBorder="1" applyAlignment="1">
      <alignment horizontal="center"/>
    </xf>
    <xf numFmtId="167" fontId="9" fillId="10" borderId="22" xfId="7" applyNumberFormat="1" applyFont="1" applyFill="1" applyBorder="1" applyAlignment="1">
      <alignment horizontal="center"/>
    </xf>
    <xf numFmtId="1" fontId="9" fillId="10" borderId="26" xfId="7" applyNumberFormat="1" applyFont="1" applyFill="1" applyBorder="1" applyAlignment="1">
      <alignment horizontal="center"/>
    </xf>
    <xf numFmtId="0" fontId="25" fillId="10" borderId="0" xfId="8" applyFont="1" applyFill="1" applyAlignment="1">
      <alignment horizontal="center"/>
    </xf>
    <xf numFmtId="166" fontId="9" fillId="10" borderId="0" xfId="6" applyNumberFormat="1" applyFont="1" applyFill="1" applyBorder="1"/>
    <xf numFmtId="9" fontId="9" fillId="10" borderId="0" xfId="11" applyNumberFormat="1" applyFont="1" applyFill="1" applyBorder="1"/>
    <xf numFmtId="0" fontId="9" fillId="10" borderId="0" xfId="7" applyFont="1" applyFill="1" applyBorder="1" applyAlignment="1">
      <alignment horizontal="center"/>
    </xf>
    <xf numFmtId="0" fontId="9" fillId="10" borderId="0" xfId="7" applyFont="1" applyFill="1" applyBorder="1"/>
    <xf numFmtId="0" fontId="9" fillId="10" borderId="0" xfId="7" applyFont="1" applyFill="1"/>
    <xf numFmtId="2" fontId="9" fillId="11" borderId="23" xfId="7" applyNumberFormat="1" applyFont="1" applyFill="1" applyBorder="1"/>
    <xf numFmtId="2" fontId="9" fillId="11" borderId="24" xfId="7" applyNumberFormat="1" applyFont="1" applyFill="1" applyBorder="1"/>
    <xf numFmtId="2" fontId="9" fillId="11" borderId="25" xfId="7" applyNumberFormat="1" applyFont="1" applyFill="1" applyBorder="1"/>
    <xf numFmtId="9" fontId="9" fillId="10" borderId="0" xfId="7" applyNumberFormat="1" applyFont="1" applyFill="1" applyBorder="1"/>
    <xf numFmtId="168" fontId="9" fillId="10" borderId="0" xfId="11" applyNumberFormat="1" applyFont="1" applyFill="1" applyBorder="1" applyAlignment="1">
      <alignment horizontal="center"/>
    </xf>
    <xf numFmtId="0" fontId="25" fillId="10" borderId="26" xfId="8" applyFont="1" applyFill="1" applyBorder="1" applyAlignment="1">
      <alignment vertical="center"/>
    </xf>
    <xf numFmtId="167" fontId="9" fillId="10" borderId="38" xfId="7" applyNumberFormat="1" applyFont="1" applyFill="1" applyBorder="1" applyAlignment="1">
      <alignment horizontal="center"/>
    </xf>
    <xf numFmtId="1" fontId="9" fillId="10" borderId="38" xfId="7" applyNumberFormat="1" applyFont="1" applyFill="1" applyBorder="1" applyAlignment="1">
      <alignment horizontal="center"/>
    </xf>
    <xf numFmtId="0" fontId="9" fillId="10" borderId="0" xfId="7" applyFont="1" applyFill="1" applyAlignment="1">
      <alignment horizontal="center"/>
    </xf>
    <xf numFmtId="2" fontId="9" fillId="11" borderId="14" xfId="7" applyNumberFormat="1" applyFont="1" applyFill="1" applyBorder="1"/>
    <xf numFmtId="2" fontId="9" fillId="11" borderId="0" xfId="7" applyNumberFormat="1" applyFont="1" applyFill="1" applyBorder="1"/>
    <xf numFmtId="2" fontId="9" fillId="11" borderId="15" xfId="7" applyNumberFormat="1" applyFont="1" applyFill="1" applyBorder="1"/>
    <xf numFmtId="0" fontId="17" fillId="0" borderId="39" xfId="0" applyFont="1" applyFill="1" applyBorder="1" applyAlignment="1">
      <alignment horizontal="center"/>
    </xf>
    <xf numFmtId="0" fontId="0" fillId="0" borderId="39" xfId="0" applyFill="1" applyBorder="1"/>
    <xf numFmtId="0" fontId="0" fillId="0" borderId="0" xfId="0" applyFill="1"/>
    <xf numFmtId="0" fontId="5" fillId="0" borderId="39" xfId="7" applyFont="1" applyBorder="1" applyAlignment="1">
      <alignment horizontal="center"/>
    </xf>
    <xf numFmtId="167" fontId="3" fillId="0" borderId="39" xfId="7" applyNumberFormat="1" applyFont="1" applyBorder="1" applyAlignment="1">
      <alignment horizontal="center"/>
    </xf>
    <xf numFmtId="10" fontId="3" fillId="0" borderId="39" xfId="10" applyNumberFormat="1" applyFont="1" applyBorder="1" applyAlignment="1">
      <alignment horizontal="center"/>
    </xf>
    <xf numFmtId="4" fontId="3" fillId="0" borderId="39" xfId="7" applyNumberFormat="1" applyFont="1" applyBorder="1" applyAlignment="1">
      <alignment horizontal="center"/>
    </xf>
    <xf numFmtId="0" fontId="5" fillId="0" borderId="23" xfId="7" applyFont="1" applyBorder="1" applyAlignment="1">
      <alignment horizontal="center"/>
    </xf>
    <xf numFmtId="0" fontId="5" fillId="0" borderId="40" xfId="7" applyFont="1" applyBorder="1" applyAlignment="1">
      <alignment horizontal="center"/>
    </xf>
    <xf numFmtId="167" fontId="3" fillId="0" borderId="23" xfId="7" applyNumberFormat="1" applyFont="1" applyBorder="1" applyAlignment="1">
      <alignment horizontal="center"/>
    </xf>
    <xf numFmtId="167" fontId="3" fillId="0" borderId="40" xfId="7" applyNumberFormat="1" applyFont="1" applyBorder="1" applyAlignment="1">
      <alignment horizontal="center"/>
    </xf>
    <xf numFmtId="10" fontId="3" fillId="0" borderId="23" xfId="10" applyNumberFormat="1" applyFont="1" applyBorder="1" applyAlignment="1">
      <alignment horizontal="center"/>
    </xf>
    <xf numFmtId="10" fontId="3" fillId="0" borderId="40" xfId="10" applyNumberFormat="1" applyFont="1" applyBorder="1" applyAlignment="1">
      <alignment horizontal="center"/>
    </xf>
    <xf numFmtId="4" fontId="3" fillId="0" borderId="23" xfId="7" applyNumberFormat="1" applyFont="1" applyBorder="1" applyAlignment="1">
      <alignment horizontal="center"/>
    </xf>
    <xf numFmtId="4" fontId="3" fillId="0" borderId="40" xfId="7" applyNumberFormat="1" applyFont="1" applyBorder="1" applyAlignment="1">
      <alignment horizontal="center"/>
    </xf>
    <xf numFmtId="167" fontId="9" fillId="12" borderId="41" xfId="7" applyNumberFormat="1" applyFont="1" applyFill="1" applyBorder="1" applyAlignment="1"/>
    <xf numFmtId="4" fontId="9" fillId="0" borderId="21" xfId="7" applyNumberFormat="1" applyFont="1" applyBorder="1" applyAlignment="1">
      <alignment horizontal="center"/>
    </xf>
    <xf numFmtId="4" fontId="9" fillId="0" borderId="42" xfId="7" applyNumberFormat="1" applyFont="1" applyBorder="1" applyAlignment="1">
      <alignment horizontal="center"/>
    </xf>
    <xf numFmtId="0" fontId="6" fillId="2" borderId="0" xfId="7" applyFont="1" applyFill="1" applyBorder="1" applyAlignment="1"/>
    <xf numFmtId="0" fontId="3" fillId="2" borderId="0" xfId="7" applyFont="1" applyFill="1" applyBorder="1" applyAlignment="1"/>
    <xf numFmtId="0" fontId="17" fillId="0" borderId="0" xfId="0" applyFont="1" applyAlignment="1">
      <alignment horizontal="center" vertical="center" wrapText="1"/>
    </xf>
    <xf numFmtId="0" fontId="0" fillId="0" borderId="0" xfId="0" applyAlignment="1">
      <alignment horizontal="justify" vertical="justify" wrapText="1"/>
    </xf>
    <xf numFmtId="0" fontId="0" fillId="0" borderId="0" xfId="0" applyAlignment="1">
      <alignment horizontal="left"/>
    </xf>
    <xf numFmtId="0" fontId="17" fillId="0" borderId="0" xfId="0" applyFont="1" applyAlignment="1">
      <alignment horizontal="center"/>
    </xf>
    <xf numFmtId="38" fontId="0" fillId="0" borderId="0" xfId="0" applyNumberFormat="1"/>
    <xf numFmtId="38" fontId="17" fillId="0" borderId="0" xfId="0" applyNumberFormat="1" applyFont="1" applyAlignment="1">
      <alignment horizontal="center"/>
    </xf>
    <xf numFmtId="0" fontId="27" fillId="0" borderId="1" xfId="0" applyFont="1" applyBorder="1" applyAlignment="1">
      <alignment horizontal="left"/>
    </xf>
    <xf numFmtId="0" fontId="27" fillId="0" borderId="0" xfId="0" applyFont="1" applyAlignment="1">
      <alignment horizontal="left"/>
    </xf>
    <xf numFmtId="0" fontId="0" fillId="0" borderId="39" xfId="0" applyBorder="1" applyAlignment="1"/>
    <xf numFmtId="0" fontId="0" fillId="0" borderId="39" xfId="0" applyBorder="1" applyAlignment="1">
      <alignment horizontal="left"/>
    </xf>
    <xf numFmtId="0" fontId="17" fillId="0" borderId="39" xfId="0" applyFont="1" applyBorder="1" applyAlignment="1">
      <alignment horizontal="left"/>
    </xf>
    <xf numFmtId="0" fontId="19" fillId="0" borderId="0" xfId="0" applyFont="1" applyFill="1" applyBorder="1"/>
    <xf numFmtId="0" fontId="19" fillId="0" borderId="0" xfId="0" applyFont="1" applyFill="1" applyBorder="1" applyAlignment="1">
      <alignment horizontal="center"/>
    </xf>
    <xf numFmtId="0" fontId="19" fillId="0" borderId="39" xfId="0" applyFont="1" applyFill="1" applyBorder="1"/>
    <xf numFmtId="0" fontId="22" fillId="0" borderId="0" xfId="0" applyFont="1" applyFill="1" applyBorder="1" applyAlignment="1">
      <alignment horizontal="center"/>
    </xf>
    <xf numFmtId="0" fontId="19" fillId="0" borderId="19" xfId="0" applyFont="1" applyFill="1" applyBorder="1" applyAlignment="1">
      <alignment horizontal="center"/>
    </xf>
    <xf numFmtId="0" fontId="19" fillId="0" borderId="20" xfId="0" applyFont="1" applyFill="1" applyBorder="1" applyAlignment="1">
      <alignment horizontal="center"/>
    </xf>
    <xf numFmtId="0" fontId="18" fillId="13" borderId="5" xfId="0" applyFont="1" applyFill="1" applyBorder="1" applyAlignment="1">
      <alignment horizontal="center"/>
    </xf>
    <xf numFmtId="0" fontId="19" fillId="0" borderId="43" xfId="0" applyFont="1" applyFill="1" applyBorder="1" applyAlignment="1">
      <alignment horizontal="center"/>
    </xf>
    <xf numFmtId="0" fontId="18" fillId="13" borderId="6" xfId="0" applyFont="1" applyFill="1" applyBorder="1" applyAlignment="1">
      <alignment horizontal="center"/>
    </xf>
    <xf numFmtId="0" fontId="19" fillId="0" borderId="44" xfId="0" applyFont="1" applyFill="1" applyBorder="1" applyAlignment="1">
      <alignment horizontal="center"/>
    </xf>
    <xf numFmtId="0" fontId="20" fillId="0" borderId="25" xfId="0" applyFont="1" applyFill="1" applyBorder="1" applyAlignment="1">
      <alignment horizontal="center" vertical="center" wrapText="1"/>
    </xf>
    <xf numFmtId="0" fontId="12" fillId="13" borderId="0" xfId="7" applyFont="1" applyFill="1" applyBorder="1" applyAlignment="1">
      <alignment horizontal="center"/>
    </xf>
    <xf numFmtId="0" fontId="18" fillId="14" borderId="39" xfId="0" applyFont="1" applyFill="1" applyBorder="1" applyAlignment="1">
      <alignment horizontal="center"/>
    </xf>
    <xf numFmtId="175" fontId="20" fillId="0" borderId="29" xfId="5" applyNumberFormat="1" applyFont="1" applyFill="1" applyBorder="1" applyAlignment="1"/>
    <xf numFmtId="175" fontId="20" fillId="0" borderId="48" xfId="5" applyNumberFormat="1" applyFont="1" applyFill="1" applyBorder="1" applyAlignment="1"/>
    <xf numFmtId="175" fontId="19" fillId="0" borderId="29" xfId="5" applyNumberFormat="1" applyFont="1" applyFill="1" applyBorder="1" applyAlignment="1">
      <alignment horizontal="center"/>
    </xf>
    <xf numFmtId="175" fontId="19" fillId="0" borderId="48" xfId="5" applyNumberFormat="1" applyFont="1" applyFill="1" applyBorder="1" applyAlignment="1">
      <alignment horizontal="center"/>
    </xf>
    <xf numFmtId="175" fontId="20" fillId="0" borderId="23" xfId="5" applyNumberFormat="1" applyFont="1" applyFill="1" applyBorder="1" applyAlignment="1"/>
    <xf numFmtId="175" fontId="20" fillId="0" borderId="40" xfId="5" applyNumberFormat="1" applyFont="1" applyFill="1" applyBorder="1" applyAlignment="1"/>
    <xf numFmtId="175" fontId="19" fillId="0" borderId="23" xfId="5" applyNumberFormat="1" applyFont="1" applyFill="1" applyBorder="1" applyAlignment="1">
      <alignment horizontal="center"/>
    </xf>
    <xf numFmtId="175" fontId="19" fillId="0" borderId="40" xfId="5" applyNumberFormat="1" applyFont="1" applyFill="1" applyBorder="1" applyAlignment="1">
      <alignment horizontal="center"/>
    </xf>
    <xf numFmtId="175" fontId="20" fillId="0" borderId="49" xfId="5" applyNumberFormat="1" applyFont="1" applyFill="1" applyBorder="1" applyAlignment="1"/>
    <xf numFmtId="175" fontId="20" fillId="0" borderId="50" xfId="5" applyNumberFormat="1" applyFont="1" applyFill="1" applyBorder="1" applyAlignment="1"/>
    <xf numFmtId="175" fontId="19" fillId="0" borderId="49" xfId="5" applyNumberFormat="1" applyFont="1" applyFill="1" applyBorder="1" applyAlignment="1">
      <alignment horizontal="center"/>
    </xf>
    <xf numFmtId="175" fontId="19" fillId="0" borderId="50" xfId="5" applyNumberFormat="1" applyFont="1" applyFill="1" applyBorder="1" applyAlignment="1">
      <alignment horizontal="center"/>
    </xf>
    <xf numFmtId="175" fontId="28" fillId="0" borderId="51" xfId="5" applyNumberFormat="1" applyFont="1" applyFill="1" applyBorder="1" applyAlignment="1">
      <alignment horizontal="center"/>
    </xf>
    <xf numFmtId="175" fontId="28" fillId="0" borderId="52" xfId="5" applyNumberFormat="1" applyFont="1" applyFill="1" applyBorder="1" applyAlignment="1">
      <alignment horizontal="center"/>
    </xf>
    <xf numFmtId="175" fontId="19" fillId="0" borderId="51" xfId="5" applyNumberFormat="1" applyFont="1" applyFill="1" applyBorder="1" applyAlignment="1">
      <alignment horizontal="center"/>
    </xf>
    <xf numFmtId="175" fontId="19" fillId="0" borderId="52" xfId="5" applyNumberFormat="1" applyFont="1" applyFill="1" applyBorder="1" applyAlignment="1">
      <alignment horizontal="center"/>
    </xf>
    <xf numFmtId="175" fontId="20" fillId="0" borderId="29" xfId="5" applyNumberFormat="1" applyFont="1" applyFill="1" applyBorder="1" applyAlignment="1">
      <alignment horizontal="left"/>
    </xf>
    <xf numFmtId="175" fontId="20" fillId="0" borderId="48" xfId="5" applyNumberFormat="1" applyFont="1" applyFill="1" applyBorder="1" applyAlignment="1">
      <alignment horizontal="left"/>
    </xf>
    <xf numFmtId="175" fontId="20" fillId="0" borderId="23" xfId="5" applyNumberFormat="1" applyFont="1" applyFill="1" applyBorder="1" applyAlignment="1">
      <alignment horizontal="left"/>
    </xf>
    <xf numFmtId="175" fontId="20" fillId="0" borderId="40" xfId="5" applyNumberFormat="1" applyFont="1" applyFill="1" applyBorder="1" applyAlignment="1">
      <alignment horizontal="left"/>
    </xf>
    <xf numFmtId="175" fontId="20" fillId="0" borderId="49" xfId="5" applyNumberFormat="1" applyFont="1" applyFill="1" applyBorder="1" applyAlignment="1">
      <alignment horizontal="left"/>
    </xf>
    <xf numFmtId="175" fontId="20" fillId="0" borderId="50" xfId="5" applyNumberFormat="1" applyFont="1" applyFill="1" applyBorder="1" applyAlignment="1">
      <alignment horizontal="left"/>
    </xf>
    <xf numFmtId="175" fontId="28" fillId="0" borderId="32" xfId="5" applyNumberFormat="1" applyFont="1" applyFill="1" applyBorder="1" applyAlignment="1">
      <alignment horizontal="center"/>
    </xf>
    <xf numFmtId="175" fontId="28" fillId="0" borderId="47" xfId="5" applyNumberFormat="1" applyFont="1" applyFill="1" applyBorder="1" applyAlignment="1">
      <alignment horizontal="center"/>
    </xf>
    <xf numFmtId="175" fontId="19" fillId="0" borderId="32" xfId="5" applyNumberFormat="1" applyFont="1" applyFill="1" applyBorder="1" applyAlignment="1">
      <alignment horizontal="center"/>
    </xf>
    <xf numFmtId="175" fontId="19" fillId="0" borderId="47" xfId="5" applyNumberFormat="1" applyFont="1" applyFill="1" applyBorder="1" applyAlignment="1">
      <alignment horizontal="center"/>
    </xf>
    <xf numFmtId="175" fontId="28" fillId="0" borderId="35" xfId="5" applyNumberFormat="1" applyFont="1" applyFill="1" applyBorder="1" applyAlignment="1">
      <alignment horizontal="center"/>
    </xf>
    <xf numFmtId="175" fontId="28" fillId="0" borderId="53" xfId="5" applyNumberFormat="1" applyFont="1" applyFill="1" applyBorder="1" applyAlignment="1">
      <alignment horizontal="center"/>
    </xf>
    <xf numFmtId="175" fontId="19" fillId="0" borderId="35" xfId="5" applyNumberFormat="1" applyFont="1" applyFill="1" applyBorder="1" applyAlignment="1">
      <alignment horizontal="center"/>
    </xf>
    <xf numFmtId="175" fontId="19" fillId="0" borderId="53" xfId="5" applyNumberFormat="1" applyFont="1" applyFill="1" applyBorder="1" applyAlignment="1">
      <alignment horizontal="center"/>
    </xf>
    <xf numFmtId="175" fontId="28" fillId="13" borderId="51" xfId="5" applyNumberFormat="1" applyFont="1" applyFill="1" applyBorder="1" applyAlignment="1">
      <alignment horizontal="center"/>
    </xf>
    <xf numFmtId="175" fontId="28" fillId="13" borderId="52" xfId="5" applyNumberFormat="1" applyFont="1" applyFill="1" applyBorder="1" applyAlignment="1">
      <alignment horizontal="center"/>
    </xf>
    <xf numFmtId="175" fontId="19" fillId="13" borderId="51" xfId="5" applyNumberFormat="1" applyFont="1" applyFill="1" applyBorder="1" applyAlignment="1">
      <alignment horizontal="center"/>
    </xf>
    <xf numFmtId="175" fontId="19" fillId="13" borderId="52" xfId="5" applyNumberFormat="1" applyFont="1" applyFill="1" applyBorder="1" applyAlignment="1">
      <alignment horizontal="center"/>
    </xf>
    <xf numFmtId="175" fontId="20" fillId="0" borderId="35" xfId="5" applyNumberFormat="1" applyFont="1" applyFill="1" applyBorder="1" applyAlignment="1">
      <alignment horizontal="left"/>
    </xf>
    <xf numFmtId="175" fontId="20" fillId="0" borderId="53" xfId="5" applyNumberFormat="1" applyFont="1" applyFill="1" applyBorder="1" applyAlignment="1">
      <alignment horizontal="left"/>
    </xf>
    <xf numFmtId="175" fontId="28" fillId="0" borderId="35" xfId="5" applyNumberFormat="1" applyFont="1" applyFill="1" applyBorder="1" applyAlignment="1">
      <alignment horizontal="left"/>
    </xf>
    <xf numFmtId="175" fontId="28" fillId="0" borderId="53" xfId="5" applyNumberFormat="1" applyFont="1" applyFill="1" applyBorder="1" applyAlignment="1">
      <alignment horizontal="left"/>
    </xf>
    <xf numFmtId="175" fontId="20" fillId="13" borderId="51" xfId="5" applyNumberFormat="1" applyFont="1" applyFill="1" applyBorder="1" applyAlignment="1">
      <alignment horizontal="left"/>
    </xf>
    <xf numFmtId="175" fontId="20" fillId="13" borderId="52" xfId="5" applyNumberFormat="1" applyFont="1" applyFill="1" applyBorder="1" applyAlignment="1">
      <alignment horizontal="left"/>
    </xf>
    <xf numFmtId="175" fontId="28" fillId="0" borderId="0" xfId="5" applyNumberFormat="1" applyFont="1" applyFill="1" applyBorder="1" applyAlignment="1">
      <alignment horizontal="left"/>
    </xf>
    <xf numFmtId="175" fontId="19" fillId="0" borderId="0" xfId="5" applyNumberFormat="1" applyFont="1" applyFill="1" applyBorder="1" applyAlignment="1">
      <alignment horizontal="center"/>
    </xf>
    <xf numFmtId="175" fontId="19" fillId="13" borderId="20" xfId="5" applyNumberFormat="1" applyFont="1" applyFill="1" applyBorder="1" applyAlignment="1">
      <alignment horizontal="center"/>
    </xf>
    <xf numFmtId="175" fontId="28" fillId="0" borderId="0" xfId="5" applyNumberFormat="1" applyFont="1" applyFill="1" applyBorder="1" applyAlignment="1">
      <alignment horizontal="center"/>
    </xf>
    <xf numFmtId="175" fontId="19" fillId="0" borderId="54" xfId="5" applyNumberFormat="1" applyFont="1" applyFill="1" applyBorder="1" applyAlignment="1">
      <alignment horizontal="center"/>
    </xf>
    <xf numFmtId="175" fontId="19" fillId="0" borderId="20" xfId="5" applyNumberFormat="1" applyFont="1" applyFill="1" applyBorder="1" applyAlignment="1">
      <alignment horizontal="center"/>
    </xf>
    <xf numFmtId="175" fontId="28" fillId="0" borderId="35" xfId="5" applyNumberFormat="1" applyFont="1" applyFill="1" applyBorder="1" applyAlignment="1"/>
    <xf numFmtId="175" fontId="28" fillId="0" borderId="53" xfId="5" applyNumberFormat="1" applyFont="1" applyFill="1" applyBorder="1" applyAlignment="1"/>
    <xf numFmtId="175" fontId="20" fillId="0" borderId="23" xfId="5" applyNumberFormat="1" applyFont="1" applyFill="1" applyBorder="1"/>
    <xf numFmtId="175" fontId="20" fillId="0" borderId="40" xfId="5" applyNumberFormat="1" applyFont="1" applyFill="1" applyBorder="1"/>
    <xf numFmtId="175" fontId="20" fillId="0" borderId="53" xfId="5" applyNumberFormat="1" applyFont="1" applyFill="1" applyBorder="1" applyAlignment="1"/>
    <xf numFmtId="175" fontId="28" fillId="0" borderId="55" xfId="5" applyNumberFormat="1" applyFont="1" applyFill="1" applyBorder="1" applyAlignment="1"/>
    <xf numFmtId="175" fontId="28" fillId="0" borderId="56" xfId="5" applyNumberFormat="1" applyFont="1" applyFill="1" applyBorder="1" applyAlignment="1"/>
    <xf numFmtId="175" fontId="19" fillId="0" borderId="55" xfId="5" applyNumberFormat="1" applyFont="1" applyFill="1" applyBorder="1" applyAlignment="1">
      <alignment horizontal="center"/>
    </xf>
    <xf numFmtId="175" fontId="19" fillId="0" borderId="56" xfId="5" applyNumberFormat="1" applyFont="1" applyFill="1" applyBorder="1" applyAlignment="1">
      <alignment horizontal="center"/>
    </xf>
    <xf numFmtId="175" fontId="20" fillId="0" borderId="51" xfId="5" applyNumberFormat="1" applyFont="1" applyFill="1" applyBorder="1" applyAlignment="1"/>
    <xf numFmtId="175" fontId="20" fillId="0" borderId="52" xfId="5" applyNumberFormat="1" applyFont="1" applyFill="1" applyBorder="1" applyAlignment="1"/>
    <xf numFmtId="175" fontId="20" fillId="0" borderId="32" xfId="5" applyNumberFormat="1" applyFont="1" applyFill="1" applyBorder="1" applyAlignment="1"/>
    <xf numFmtId="175" fontId="20" fillId="0" borderId="47" xfId="5" applyNumberFormat="1" applyFont="1" applyFill="1" applyBorder="1" applyAlignment="1"/>
    <xf numFmtId="175" fontId="28" fillId="0" borderId="23" xfId="5" applyNumberFormat="1" applyFont="1" applyFill="1" applyBorder="1" applyAlignment="1"/>
    <xf numFmtId="175" fontId="28" fillId="0" borderId="40" xfId="5" applyNumberFormat="1" applyFont="1" applyFill="1" applyBorder="1" applyAlignment="1"/>
    <xf numFmtId="175" fontId="19" fillId="0" borderId="19" xfId="5" applyNumberFormat="1" applyFont="1" applyFill="1" applyBorder="1"/>
    <xf numFmtId="175" fontId="19" fillId="0" borderId="20" xfId="5" applyNumberFormat="1" applyFont="1" applyFill="1" applyBorder="1"/>
    <xf numFmtId="175" fontId="19" fillId="0" borderId="19" xfId="5" applyNumberFormat="1" applyFont="1" applyFill="1" applyBorder="1" applyAlignment="1">
      <alignment horizontal="center"/>
    </xf>
    <xf numFmtId="175" fontId="20" fillId="13" borderId="57" xfId="5" applyNumberFormat="1" applyFont="1" applyFill="1" applyBorder="1" applyAlignment="1">
      <alignment horizontal="center"/>
    </xf>
    <xf numFmtId="175" fontId="20" fillId="0" borderId="19" xfId="5" applyNumberFormat="1" applyFont="1" applyFill="1" applyBorder="1" applyAlignment="1">
      <alignment horizontal="center"/>
    </xf>
    <xf numFmtId="175" fontId="20" fillId="0" borderId="20" xfId="5" applyNumberFormat="1" applyFont="1" applyFill="1" applyBorder="1" applyAlignment="1">
      <alignment horizontal="center"/>
    </xf>
    <xf numFmtId="175" fontId="20" fillId="0" borderId="29" xfId="5" applyNumberFormat="1" applyFont="1" applyFill="1" applyBorder="1"/>
    <xf numFmtId="175" fontId="20" fillId="0" borderId="35" xfId="5" applyNumberFormat="1" applyFont="1" applyFill="1" applyBorder="1"/>
    <xf numFmtId="175" fontId="20" fillId="13" borderId="58" xfId="5" applyNumberFormat="1" applyFont="1" applyFill="1" applyBorder="1" applyAlignment="1">
      <alignment horizontal="center"/>
    </xf>
    <xf numFmtId="175" fontId="19" fillId="13" borderId="19" xfId="5" applyNumberFormat="1" applyFont="1" applyFill="1" applyBorder="1" applyAlignment="1">
      <alignment horizontal="center"/>
    </xf>
    <xf numFmtId="4" fontId="9" fillId="0" borderId="26" xfId="7" applyNumberFormat="1" applyFont="1" applyBorder="1" applyAlignment="1">
      <alignment horizontal="center"/>
    </xf>
    <xf numFmtId="0" fontId="17" fillId="8" borderId="23" xfId="0" applyFont="1" applyFill="1" applyBorder="1" applyAlignment="1">
      <alignment wrapText="1"/>
    </xf>
    <xf numFmtId="0" fontId="0" fillId="8" borderId="40" xfId="0" applyFont="1" applyFill="1" applyBorder="1"/>
    <xf numFmtId="0" fontId="0" fillId="0" borderId="40" xfId="0" applyFont="1" applyFill="1" applyBorder="1"/>
    <xf numFmtId="0" fontId="17" fillId="8" borderId="23" xfId="0" applyFont="1" applyFill="1" applyBorder="1" applyAlignment="1">
      <alignment vertical="center" wrapText="1"/>
    </xf>
    <xf numFmtId="0" fontId="18" fillId="0" borderId="23"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23" xfId="0" applyFont="1" applyFill="1" applyBorder="1" applyAlignment="1">
      <alignment horizontal="left" vertical="center"/>
    </xf>
    <xf numFmtId="0" fontId="19" fillId="0" borderId="39" xfId="0" applyFont="1" applyFill="1" applyBorder="1" applyAlignment="1">
      <alignment horizontal="center" vertical="center"/>
    </xf>
    <xf numFmtId="0" fontId="17" fillId="0" borderId="23" xfId="0" applyFont="1" applyFill="1" applyBorder="1" applyAlignment="1">
      <alignment horizontal="left" vertical="center"/>
    </xf>
    <xf numFmtId="0" fontId="0" fillId="0" borderId="39" xfId="0" applyFont="1" applyFill="1" applyBorder="1" applyAlignment="1">
      <alignment horizontal="center" vertical="center"/>
    </xf>
    <xf numFmtId="0" fontId="0" fillId="8" borderId="23" xfId="0" applyFont="1" applyFill="1" applyBorder="1" applyAlignment="1">
      <alignment horizontal="center" vertical="center"/>
    </xf>
    <xf numFmtId="0" fontId="0" fillId="8" borderId="39" xfId="0" applyFont="1" applyFill="1" applyBorder="1" applyAlignment="1">
      <alignment horizontal="center" vertical="center"/>
    </xf>
    <xf numFmtId="0" fontId="19" fillId="0" borderId="39" xfId="0" applyFont="1" applyFill="1" applyBorder="1" applyAlignment="1">
      <alignment horizontal="center" vertical="center" wrapText="1"/>
    </xf>
    <xf numFmtId="0" fontId="17" fillId="8" borderId="39" xfId="0" applyFont="1" applyFill="1" applyBorder="1" applyAlignment="1"/>
    <xf numFmtId="0" fontId="0" fillId="8" borderId="39" xfId="0" applyFont="1" applyFill="1" applyBorder="1"/>
    <xf numFmtId="0" fontId="15" fillId="8" borderId="39" xfId="2" applyFont="1" applyFill="1" applyBorder="1" applyAlignment="1">
      <alignment horizontal="center" vertical="justify" wrapText="1"/>
    </xf>
    <xf numFmtId="0" fontId="17" fillId="8" borderId="23" xfId="0" applyFont="1" applyFill="1" applyBorder="1" applyAlignment="1"/>
    <xf numFmtId="0" fontId="15" fillId="8" borderId="23" xfId="2" applyFont="1" applyFill="1" applyBorder="1" applyAlignment="1">
      <alignment horizontal="center" vertical="justify" wrapText="1"/>
    </xf>
    <xf numFmtId="0" fontId="15" fillId="8" borderId="40" xfId="2" applyFont="1" applyFill="1" applyBorder="1" applyAlignment="1">
      <alignment horizontal="center" vertical="justify" wrapText="1"/>
    </xf>
    <xf numFmtId="0" fontId="0" fillId="8" borderId="59" xfId="0" applyFont="1" applyFill="1" applyBorder="1" applyAlignment="1">
      <alignment vertical="justify" wrapText="1"/>
    </xf>
    <xf numFmtId="0" fontId="0" fillId="8" borderId="8" xfId="0" applyFont="1" applyFill="1" applyBorder="1" applyAlignment="1">
      <alignment horizontal="center" vertical="center" wrapText="1"/>
    </xf>
    <xf numFmtId="0" fontId="0" fillId="8" borderId="4" xfId="0" applyFont="1" applyFill="1" applyBorder="1" applyAlignment="1">
      <alignment vertical="center" wrapText="1"/>
    </xf>
    <xf numFmtId="0" fontId="0" fillId="8" borderId="25" xfId="0" applyFont="1" applyFill="1" applyBorder="1" applyAlignment="1">
      <alignment vertical="justify" wrapText="1"/>
    </xf>
    <xf numFmtId="0" fontId="5" fillId="0" borderId="0" xfId="7" applyFont="1" applyBorder="1" applyAlignment="1">
      <alignment horizontal="center"/>
    </xf>
    <xf numFmtId="167" fontId="3" fillId="0" borderId="0" xfId="7" applyNumberFormat="1" applyFont="1" applyBorder="1" applyAlignment="1">
      <alignment horizontal="center"/>
    </xf>
    <xf numFmtId="10" fontId="3" fillId="0" borderId="0" xfId="10" applyNumberFormat="1" applyFont="1" applyBorder="1" applyAlignment="1">
      <alignment horizontal="center"/>
    </xf>
    <xf numFmtId="4" fontId="3" fillId="0" borderId="0" xfId="7" applyNumberFormat="1" applyFont="1" applyBorder="1" applyAlignment="1">
      <alignment horizontal="center"/>
    </xf>
    <xf numFmtId="168" fontId="3" fillId="0" borderId="35" xfId="10" applyNumberFormat="1" applyFont="1" applyBorder="1" applyAlignment="1">
      <alignment horizontal="center"/>
    </xf>
    <xf numFmtId="168" fontId="3" fillId="0" borderId="46" xfId="10" applyNumberFormat="1" applyFont="1" applyBorder="1" applyAlignment="1">
      <alignment horizontal="center"/>
    </xf>
    <xf numFmtId="168" fontId="3" fillId="0" borderId="53" xfId="10" applyNumberFormat="1" applyFont="1" applyBorder="1" applyAlignment="1">
      <alignment horizontal="center"/>
    </xf>
    <xf numFmtId="0" fontId="29" fillId="0" borderId="40" xfId="0" applyFont="1" applyFill="1" applyBorder="1" applyAlignment="1">
      <alignment horizontal="center" vertical="center" wrapText="1"/>
    </xf>
    <xf numFmtId="0" fontId="30" fillId="0" borderId="40" xfId="0" applyFont="1" applyFill="1" applyBorder="1" applyAlignment="1">
      <alignment horizontal="center" vertical="center" wrapText="1"/>
    </xf>
    <xf numFmtId="10" fontId="9" fillId="0" borderId="22" xfId="10" applyNumberFormat="1" applyFont="1" applyBorder="1" applyAlignment="1">
      <alignment horizontal="center"/>
    </xf>
    <xf numFmtId="10" fontId="9" fillId="0" borderId="26" xfId="10" applyNumberFormat="1" applyFont="1" applyBorder="1" applyAlignment="1">
      <alignment horizontal="center"/>
    </xf>
    <xf numFmtId="10" fontId="9" fillId="0" borderId="28" xfId="10" applyNumberFormat="1" applyFont="1" applyBorder="1" applyAlignment="1">
      <alignment horizontal="center"/>
    </xf>
    <xf numFmtId="2" fontId="9" fillId="0" borderId="27" xfId="7" applyNumberFormat="1" applyFont="1" applyBorder="1" applyAlignment="1">
      <alignment horizontal="center"/>
    </xf>
    <xf numFmtId="0" fontId="0" fillId="0" borderId="0" xfId="0" applyBorder="1"/>
    <xf numFmtId="0" fontId="0" fillId="0" borderId="14" xfId="0" applyBorder="1"/>
    <xf numFmtId="0" fontId="0" fillId="0" borderId="15" xfId="0" applyBorder="1"/>
    <xf numFmtId="0" fontId="36" fillId="0" borderId="5" xfId="0" applyFont="1" applyBorder="1"/>
    <xf numFmtId="0" fontId="36" fillId="0" borderId="17" xfId="0" applyFont="1" applyBorder="1"/>
    <xf numFmtId="0" fontId="36" fillId="0" borderId="16" xfId="0" applyFont="1" applyBorder="1"/>
    <xf numFmtId="14" fontId="23" fillId="15" borderId="18" xfId="0" applyNumberFormat="1" applyFont="1" applyFill="1" applyBorder="1" applyAlignment="1">
      <alignment horizontal="center" vertical="center"/>
    </xf>
    <xf numFmtId="0" fontId="23" fillId="0" borderId="18" xfId="0" applyFont="1" applyBorder="1"/>
    <xf numFmtId="0" fontId="23" fillId="15" borderId="64" xfId="0" applyFont="1" applyFill="1" applyBorder="1" applyAlignment="1" applyProtection="1">
      <alignment horizontal="center" vertical="center"/>
      <protection locked="0"/>
    </xf>
    <xf numFmtId="0" fontId="23" fillId="15" borderId="41" xfId="0" applyFont="1" applyFill="1" applyBorder="1" applyAlignment="1">
      <alignment horizontal="center" vertical="center"/>
    </xf>
    <xf numFmtId="0" fontId="23" fillId="15" borderId="18" xfId="0" applyFont="1" applyFill="1" applyBorder="1" applyAlignment="1" applyProtection="1">
      <alignment horizontal="center" vertical="center"/>
      <protection locked="0"/>
    </xf>
    <xf numFmtId="0" fontId="38" fillId="0" borderId="18" xfId="0" applyFont="1" applyBorder="1"/>
    <xf numFmtId="0" fontId="38" fillId="0" borderId="14" xfId="0" applyFont="1" applyBorder="1"/>
    <xf numFmtId="0" fontId="23" fillId="8" borderId="15" xfId="0" applyFont="1" applyFill="1" applyBorder="1"/>
    <xf numFmtId="0" fontId="23" fillId="15" borderId="18" xfId="0" applyFont="1" applyFill="1" applyBorder="1" applyAlignment="1">
      <alignment horizontal="center" vertical="center"/>
    </xf>
    <xf numFmtId="0" fontId="23" fillId="15" borderId="6" xfId="0" applyFont="1" applyFill="1" applyBorder="1" applyAlignment="1"/>
    <xf numFmtId="0" fontId="23" fillId="15" borderId="63" xfId="0" applyFont="1" applyFill="1" applyBorder="1" applyAlignment="1"/>
    <xf numFmtId="0" fontId="38" fillId="8" borderId="38" xfId="0" applyFont="1" applyFill="1" applyBorder="1" applyAlignment="1">
      <alignment horizontal="center" vertical="center" wrapText="1"/>
    </xf>
    <xf numFmtId="0" fontId="23" fillId="0" borderId="15" xfId="0" applyFont="1" applyBorder="1" applyAlignment="1">
      <alignment horizontal="left" vertical="top" wrapText="1"/>
    </xf>
    <xf numFmtId="0" fontId="23" fillId="15" borderId="18" xfId="0" applyFont="1" applyFill="1" applyBorder="1" applyAlignment="1">
      <alignment horizontal="left" vertical="top" wrapText="1"/>
    </xf>
    <xf numFmtId="0" fontId="23" fillId="15" borderId="18" xfId="0" applyFont="1" applyFill="1" applyBorder="1" applyAlignment="1">
      <alignment horizontal="left"/>
    </xf>
    <xf numFmtId="0" fontId="23" fillId="0" borderId="15" xfId="0" applyFont="1" applyBorder="1"/>
    <xf numFmtId="0" fontId="23" fillId="15" borderId="64" xfId="0" applyFont="1" applyFill="1" applyBorder="1" applyAlignment="1">
      <alignment horizontal="center" vertical="center"/>
    </xf>
    <xf numFmtId="0" fontId="0" fillId="0" borderId="0" xfId="0" applyAlignment="1">
      <alignment wrapText="1"/>
    </xf>
    <xf numFmtId="0" fontId="23" fillId="8" borderId="0" xfId="0" applyFont="1" applyFill="1" applyBorder="1"/>
    <xf numFmtId="0" fontId="23" fillId="0" borderId="6" xfId="0" applyFont="1" applyBorder="1"/>
    <xf numFmtId="0" fontId="23" fillId="0" borderId="12" xfId="0" applyFont="1" applyBorder="1"/>
    <xf numFmtId="0" fontId="23" fillId="0" borderId="63" xfId="0" applyFont="1" applyBorder="1"/>
    <xf numFmtId="0" fontId="23" fillId="0" borderId="14" xfId="0" applyFont="1" applyBorder="1"/>
    <xf numFmtId="0" fontId="23" fillId="15" borderId="0" xfId="0" applyFont="1" applyFill="1" applyBorder="1" applyAlignment="1">
      <alignment horizontal="center" vertical="center"/>
    </xf>
    <xf numFmtId="0" fontId="23" fillId="0" borderId="69" xfId="0" applyFont="1" applyBorder="1"/>
    <xf numFmtId="0" fontId="23" fillId="0" borderId="18" xfId="0" applyFont="1" applyBorder="1" applyAlignment="1">
      <alignment horizontal="center" vertical="center" wrapText="1"/>
    </xf>
    <xf numFmtId="0" fontId="0" fillId="0" borderId="69" xfId="0" applyBorder="1"/>
    <xf numFmtId="0" fontId="0" fillId="0" borderId="12" xfId="0" applyBorder="1"/>
    <xf numFmtId="0" fontId="0" fillId="0" borderId="18" xfId="0" applyBorder="1" applyAlignment="1">
      <alignment horizontal="center" vertical="center" wrapText="1"/>
    </xf>
    <xf numFmtId="0" fontId="23" fillId="0" borderId="18" xfId="0" applyFont="1" applyBorder="1" applyAlignment="1">
      <alignment horizontal="center" vertical="center"/>
    </xf>
    <xf numFmtId="0" fontId="38" fillId="0" borderId="6" xfId="0" applyFont="1" applyBorder="1" applyAlignment="1">
      <alignment horizontal="left" vertical="top" wrapText="1"/>
    </xf>
    <xf numFmtId="0" fontId="38" fillId="0" borderId="63" xfId="0" applyFont="1" applyBorder="1" applyAlignment="1">
      <alignment horizontal="left" vertical="top" wrapText="1"/>
    </xf>
    <xf numFmtId="0" fontId="38" fillId="0" borderId="64" xfId="0" applyFont="1" applyBorder="1" applyAlignment="1">
      <alignment horizontal="left" vertical="top" wrapText="1"/>
    </xf>
    <xf numFmtId="0" fontId="23" fillId="15" borderId="6" xfId="0" applyFont="1" applyFill="1" applyBorder="1" applyAlignment="1">
      <alignment horizontal="center" vertical="center"/>
    </xf>
    <xf numFmtId="0" fontId="23" fillId="15" borderId="64" xfId="0" applyFont="1" applyFill="1" applyBorder="1" applyAlignment="1">
      <alignment horizontal="center" vertical="center"/>
    </xf>
    <xf numFmtId="0" fontId="23" fillId="15" borderId="6" xfId="0" applyFont="1" applyFill="1" applyBorder="1" applyAlignment="1">
      <alignment horizontal="left" vertical="top"/>
    </xf>
    <xf numFmtId="0" fontId="23" fillId="15" borderId="64" xfId="0" applyFont="1" applyFill="1" applyBorder="1" applyAlignment="1">
      <alignment horizontal="left" vertical="top"/>
    </xf>
    <xf numFmtId="0" fontId="23" fillId="15" borderId="6" xfId="0" applyFont="1" applyFill="1" applyBorder="1" applyAlignment="1">
      <alignment horizontal="center"/>
    </xf>
    <xf numFmtId="0" fontId="23" fillId="15" borderId="63" xfId="0" applyFont="1" applyFill="1" applyBorder="1" applyAlignment="1">
      <alignment horizontal="center"/>
    </xf>
    <xf numFmtId="0" fontId="23" fillId="15" borderId="64" xfId="0" applyFont="1" applyFill="1" applyBorder="1" applyAlignment="1">
      <alignment horizontal="center"/>
    </xf>
    <xf numFmtId="0" fontId="38" fillId="0" borderId="12" xfId="0" applyFont="1" applyBorder="1" applyAlignment="1">
      <alignment horizontal="left" vertical="top" wrapText="1"/>
    </xf>
    <xf numFmtId="0" fontId="38" fillId="0" borderId="69" xfId="0" applyFont="1" applyBorder="1" applyAlignment="1">
      <alignment horizontal="left" vertical="top" wrapText="1"/>
    </xf>
    <xf numFmtId="0" fontId="38" fillId="0" borderId="13" xfId="0" applyFont="1" applyBorder="1" applyAlignment="1">
      <alignment horizontal="left" vertical="top" wrapText="1"/>
    </xf>
    <xf numFmtId="0" fontId="38" fillId="8" borderId="6" xfId="0" applyFont="1" applyFill="1" applyBorder="1" applyAlignment="1">
      <alignment horizontal="center"/>
    </xf>
    <xf numFmtId="0" fontId="38" fillId="8" borderId="63" xfId="0" applyFont="1" applyFill="1" applyBorder="1" applyAlignment="1">
      <alignment horizontal="center"/>
    </xf>
    <xf numFmtId="0" fontId="38" fillId="8" borderId="64" xfId="0" applyFont="1" applyFill="1" applyBorder="1" applyAlignment="1">
      <alignment horizontal="center"/>
    </xf>
    <xf numFmtId="0" fontId="36" fillId="0" borderId="14" xfId="0" applyFont="1" applyBorder="1" applyAlignment="1">
      <alignment horizontal="left" vertical="top" wrapText="1"/>
    </xf>
    <xf numFmtId="0" fontId="36" fillId="0" borderId="0" xfId="0" applyFont="1" applyBorder="1" applyAlignment="1">
      <alignment horizontal="left" vertical="top" wrapText="1"/>
    </xf>
    <xf numFmtId="0" fontId="36" fillId="0" borderId="15" xfId="0" applyFont="1" applyBorder="1" applyAlignment="1">
      <alignment horizontal="left" vertical="top" wrapText="1"/>
    </xf>
    <xf numFmtId="0" fontId="23" fillId="0" borderId="14" xfId="0" applyFont="1" applyBorder="1" applyAlignment="1">
      <alignment horizontal="right" vertical="center"/>
    </xf>
    <xf numFmtId="0" fontId="0" fillId="8" borderId="14" xfId="0" applyFill="1" applyBorder="1" applyAlignment="1">
      <alignment horizontal="left"/>
    </xf>
    <xf numFmtId="0" fontId="0" fillId="8" borderId="0" xfId="0" applyFill="1" applyBorder="1" applyAlignment="1">
      <alignment horizontal="left"/>
    </xf>
    <xf numFmtId="0" fontId="0" fillId="8" borderId="15" xfId="0" applyFill="1" applyBorder="1" applyAlignment="1">
      <alignment horizontal="left"/>
    </xf>
    <xf numFmtId="0" fontId="23" fillId="8" borderId="14" xfId="0" applyFont="1" applyFill="1" applyBorder="1" applyAlignment="1">
      <alignment horizontal="left"/>
    </xf>
    <xf numFmtId="0" fontId="23" fillId="8" borderId="0" xfId="0" applyFont="1" applyFill="1" applyBorder="1" applyAlignment="1">
      <alignment horizontal="left"/>
    </xf>
    <xf numFmtId="0" fontId="23" fillId="8" borderId="15" xfId="0" applyFont="1" applyFill="1" applyBorder="1" applyAlignment="1">
      <alignment horizontal="left"/>
    </xf>
    <xf numFmtId="0" fontId="38" fillId="0" borderId="6" xfId="0" applyFont="1" applyBorder="1" applyAlignment="1">
      <alignment horizontal="center"/>
    </xf>
    <xf numFmtId="0" fontId="38" fillId="0" borderId="63" xfId="0" applyFont="1" applyBorder="1" applyAlignment="1">
      <alignment horizontal="center"/>
    </xf>
    <xf numFmtId="0" fontId="23" fillId="15" borderId="63" xfId="0" applyFont="1" applyFill="1" applyBorder="1" applyAlignment="1">
      <alignment horizontal="left" vertical="top"/>
    </xf>
    <xf numFmtId="0" fontId="38" fillId="0" borderId="14" xfId="0" applyFont="1" applyBorder="1" applyAlignment="1">
      <alignment horizontal="left"/>
    </xf>
    <xf numFmtId="0" fontId="38" fillId="0" borderId="0" xfId="0" applyFont="1" applyBorder="1" applyAlignment="1">
      <alignment horizontal="left"/>
    </xf>
    <xf numFmtId="0" fontId="38" fillId="0" borderId="5" xfId="0" applyFont="1" applyBorder="1" applyAlignment="1">
      <alignment horizontal="left"/>
    </xf>
    <xf numFmtId="0" fontId="38" fillId="0" borderId="17" xfId="0" applyFont="1" applyBorder="1" applyAlignment="1">
      <alignment horizontal="left"/>
    </xf>
    <xf numFmtId="0" fontId="38" fillId="0" borderId="16" xfId="0" applyFont="1" applyBorder="1" applyAlignment="1">
      <alignment horizontal="left"/>
    </xf>
    <xf numFmtId="0" fontId="23" fillId="15" borderId="6" xfId="0" applyFont="1" applyFill="1" applyBorder="1" applyAlignment="1">
      <alignment horizontal="left"/>
    </xf>
    <xf numFmtId="0" fontId="23" fillId="15" borderId="63" xfId="0" applyFont="1" applyFill="1" applyBorder="1" applyAlignment="1">
      <alignment horizontal="left"/>
    </xf>
    <xf numFmtId="0" fontId="23" fillId="15" borderId="64" xfId="0" applyFont="1" applyFill="1" applyBorder="1" applyAlignment="1">
      <alignment horizontal="left"/>
    </xf>
    <xf numFmtId="0" fontId="38" fillId="0" borderId="6" xfId="0" applyFont="1" applyBorder="1" applyAlignment="1">
      <alignment horizontal="left"/>
    </xf>
    <xf numFmtId="0" fontId="38" fillId="0" borderId="63" xfId="0" applyFont="1" applyBorder="1" applyAlignment="1">
      <alignment horizontal="left"/>
    </xf>
    <xf numFmtId="0" fontId="38" fillId="0" borderId="64" xfId="0" applyFont="1" applyBorder="1" applyAlignment="1">
      <alignment horizontal="left"/>
    </xf>
    <xf numFmtId="0" fontId="38" fillId="0" borderId="15" xfId="0" applyFont="1" applyBorder="1" applyAlignment="1">
      <alignment horizontal="left"/>
    </xf>
    <xf numFmtId="0" fontId="23" fillId="15" borderId="6" xfId="0" applyFont="1" applyFill="1" applyBorder="1" applyAlignment="1">
      <alignment horizontal="left" vertical="center"/>
    </xf>
    <xf numFmtId="0" fontId="23" fillId="15" borderId="64" xfId="0" applyFont="1" applyFill="1" applyBorder="1" applyAlignment="1">
      <alignment horizontal="left"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5" xfId="0" applyBorder="1" applyAlignment="1">
      <alignment horizontal="center"/>
    </xf>
    <xf numFmtId="0" fontId="0" fillId="0" borderId="16" xfId="0" applyBorder="1" applyAlignment="1">
      <alignment horizontal="center"/>
    </xf>
    <xf numFmtId="0" fontId="0" fillId="0" borderId="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wrapText="1"/>
    </xf>
    <xf numFmtId="0" fontId="0" fillId="0" borderId="63" xfId="0" applyBorder="1" applyAlignment="1">
      <alignment horizontal="center"/>
    </xf>
    <xf numFmtId="0" fontId="0" fillId="0" borderId="64" xfId="0" applyBorder="1" applyAlignment="1">
      <alignment horizontal="center"/>
    </xf>
    <xf numFmtId="0" fontId="13" fillId="13" borderId="6" xfId="7" applyFont="1" applyFill="1" applyBorder="1" applyAlignment="1">
      <alignment horizontal="center" vertical="center" wrapText="1"/>
    </xf>
    <xf numFmtId="0" fontId="13" fillId="13" borderId="63" xfId="7" applyFont="1" applyFill="1" applyBorder="1" applyAlignment="1">
      <alignment horizontal="center" vertical="center" wrapText="1"/>
    </xf>
    <xf numFmtId="0" fontId="13" fillId="13" borderId="64" xfId="7" applyFont="1" applyFill="1" applyBorder="1" applyAlignment="1">
      <alignment horizontal="center" vertical="center" wrapText="1"/>
    </xf>
    <xf numFmtId="0" fontId="5" fillId="0" borderId="29" xfId="7" applyFont="1" applyBorder="1" applyAlignment="1">
      <alignment horizontal="center"/>
    </xf>
    <xf numFmtId="0" fontId="5" fillId="0" borderId="60" xfId="7" applyFont="1" applyBorder="1" applyAlignment="1">
      <alignment horizontal="center"/>
    </xf>
    <xf numFmtId="0" fontId="5" fillId="0" borderId="48" xfId="7" applyFont="1" applyBorder="1" applyAlignment="1">
      <alignment horizontal="center"/>
    </xf>
    <xf numFmtId="0" fontId="5" fillId="0" borderId="0" xfId="7" applyFont="1" applyBorder="1" applyAlignment="1">
      <alignment horizontal="center"/>
    </xf>
    <xf numFmtId="0" fontId="8" fillId="0" borderId="13" xfId="7" applyFont="1" applyBorder="1" applyAlignment="1">
      <alignment horizontal="center" vertical="center" wrapText="1"/>
    </xf>
    <xf numFmtId="0" fontId="8" fillId="0" borderId="16" xfId="7" applyFont="1" applyBorder="1" applyAlignment="1">
      <alignment horizontal="center" vertical="center" wrapText="1"/>
    </xf>
    <xf numFmtId="0" fontId="7" fillId="7" borderId="6" xfId="7" applyFont="1" applyFill="1" applyBorder="1" applyAlignment="1">
      <alignment horizontal="center"/>
    </xf>
    <xf numFmtId="0" fontId="7" fillId="7" borderId="63" xfId="7" applyFont="1" applyFill="1" applyBorder="1" applyAlignment="1">
      <alignment horizontal="center"/>
    </xf>
    <xf numFmtId="0" fontId="7" fillId="7" borderId="64" xfId="7" applyFont="1" applyFill="1" applyBorder="1" applyAlignment="1">
      <alignment horizontal="center"/>
    </xf>
    <xf numFmtId="166" fontId="9" fillId="0" borderId="0" xfId="6" applyNumberFormat="1" applyFont="1" applyFill="1" applyBorder="1" applyAlignment="1">
      <alignment horizontal="center"/>
    </xf>
    <xf numFmtId="0" fontId="8" fillId="0" borderId="0" xfId="7" applyFont="1" applyFill="1" applyBorder="1" applyAlignment="1">
      <alignment horizontal="center"/>
    </xf>
    <xf numFmtId="1" fontId="5" fillId="2" borderId="0" xfId="7" applyNumberFormat="1" applyFont="1" applyFill="1" applyBorder="1" applyAlignment="1">
      <alignment vertical="center" wrapText="1"/>
    </xf>
    <xf numFmtId="0" fontId="8" fillId="13" borderId="41" xfId="7" applyFont="1" applyFill="1" applyBorder="1" applyAlignment="1">
      <alignment horizontal="center" vertical="center"/>
    </xf>
    <xf numFmtId="0" fontId="8" fillId="13" borderId="65" xfId="7" applyFont="1" applyFill="1" applyBorder="1" applyAlignment="1">
      <alignment horizontal="center" vertical="center"/>
    </xf>
    <xf numFmtId="0" fontId="8" fillId="0" borderId="12" xfId="7" applyFont="1" applyBorder="1" applyAlignment="1">
      <alignment horizontal="center" vertical="center" wrapText="1"/>
    </xf>
    <xf numFmtId="0" fontId="8" fillId="0" borderId="5" xfId="7" applyFont="1" applyBorder="1" applyAlignment="1">
      <alignment horizontal="center" vertical="center" wrapText="1"/>
    </xf>
    <xf numFmtId="0" fontId="29" fillId="0" borderId="44" xfId="0" applyFont="1" applyFill="1" applyBorder="1" applyAlignment="1">
      <alignment horizontal="center"/>
    </xf>
    <xf numFmtId="0" fontId="29" fillId="0" borderId="43" xfId="0" applyFont="1" applyFill="1" applyBorder="1" applyAlignment="1">
      <alignment horizontal="center"/>
    </xf>
    <xf numFmtId="0" fontId="32" fillId="13" borderId="6" xfId="0" applyFont="1" applyFill="1" applyBorder="1" applyAlignment="1">
      <alignment horizontal="center" vertical="center"/>
    </xf>
    <xf numFmtId="0" fontId="32" fillId="13" borderId="63" xfId="0" applyFont="1" applyFill="1" applyBorder="1" applyAlignment="1">
      <alignment horizontal="center" vertical="center"/>
    </xf>
    <xf numFmtId="0" fontId="32" fillId="13" borderId="64" xfId="0" applyFont="1" applyFill="1" applyBorder="1" applyAlignment="1">
      <alignment horizontal="center" vertical="center"/>
    </xf>
    <xf numFmtId="0" fontId="19" fillId="0" borderId="17" xfId="0" applyFont="1" applyFill="1" applyBorder="1" applyAlignment="1">
      <alignment horizontal="center"/>
    </xf>
    <xf numFmtId="0" fontId="22" fillId="13" borderId="6" xfId="0" applyFont="1" applyFill="1" applyBorder="1" applyAlignment="1">
      <alignment horizontal="center" vertical="center"/>
    </xf>
    <xf numFmtId="0" fontId="22" fillId="13" borderId="63" xfId="0" applyFont="1" applyFill="1" applyBorder="1" applyAlignment="1">
      <alignment horizontal="center" vertical="center"/>
    </xf>
    <xf numFmtId="0" fontId="22" fillId="13" borderId="64"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7" xfId="0" applyFont="1" applyFill="1" applyBorder="1" applyAlignment="1">
      <alignment horizontal="center" vertical="center"/>
    </xf>
    <xf numFmtId="0" fontId="21" fillId="0" borderId="0" xfId="0" applyFont="1" applyFill="1" applyBorder="1" applyAlignment="1">
      <alignment horizontal="center" vertical="center"/>
    </xf>
    <xf numFmtId="0" fontId="29" fillId="0" borderId="6" xfId="0" applyFont="1" applyFill="1" applyBorder="1" applyAlignment="1">
      <alignment horizontal="center"/>
    </xf>
    <xf numFmtId="0" fontId="29" fillId="0" borderId="64" xfId="0" applyFont="1" applyFill="1" applyBorder="1" applyAlignment="1">
      <alignment horizontal="center"/>
    </xf>
    <xf numFmtId="0" fontId="29" fillId="0" borderId="12" xfId="0" applyFont="1" applyFill="1" applyBorder="1" applyAlignment="1">
      <alignment horizontal="center"/>
    </xf>
    <xf numFmtId="0" fontId="29" fillId="0" borderId="13" xfId="0" applyFont="1" applyFill="1" applyBorder="1" applyAlignment="1">
      <alignment horizontal="center"/>
    </xf>
    <xf numFmtId="0" fontId="27" fillId="0" borderId="39" xfId="0" applyFont="1" applyBorder="1" applyAlignment="1">
      <alignment horizontal="center"/>
    </xf>
    <xf numFmtId="0" fontId="31" fillId="13" borderId="0" xfId="0" applyFont="1" applyFill="1" applyAlignment="1">
      <alignment horizontal="center"/>
    </xf>
    <xf numFmtId="0" fontId="31" fillId="13" borderId="66" xfId="0" applyFont="1" applyFill="1" applyBorder="1" applyAlignment="1">
      <alignment horizontal="center"/>
    </xf>
    <xf numFmtId="0" fontId="33" fillId="0" borderId="39" xfId="0" applyFont="1" applyBorder="1" applyAlignment="1">
      <alignment horizontal="center"/>
    </xf>
    <xf numFmtId="0" fontId="0" fillId="0" borderId="39" xfId="0" applyBorder="1" applyAlignment="1">
      <alignment horizontal="center"/>
    </xf>
    <xf numFmtId="0" fontId="17" fillId="0" borderId="39" xfId="0" applyFont="1" applyBorder="1" applyAlignment="1">
      <alignment horizontal="center"/>
    </xf>
    <xf numFmtId="0" fontId="17" fillId="0" borderId="39" xfId="0" applyFont="1" applyBorder="1" applyAlignment="1">
      <alignment horizontal="left"/>
    </xf>
    <xf numFmtId="0" fontId="0" fillId="0" borderId="39" xfId="0" applyBorder="1" applyAlignment="1">
      <alignment horizontal="left"/>
    </xf>
    <xf numFmtId="0" fontId="0" fillId="0" borderId="39" xfId="0" applyBorder="1" applyAlignment="1">
      <alignment horizontal="left" vertical="center" wrapText="1"/>
    </xf>
    <xf numFmtId="0" fontId="34" fillId="0" borderId="39" xfId="0" applyFont="1" applyBorder="1" applyAlignment="1">
      <alignment horizontal="center"/>
    </xf>
    <xf numFmtId="0" fontId="17" fillId="0" borderId="39" xfId="0" applyFont="1" applyBorder="1" applyAlignment="1">
      <alignment horizontal="center" wrapText="1"/>
    </xf>
    <xf numFmtId="0" fontId="17" fillId="0" borderId="39" xfId="0" applyFont="1" applyBorder="1" applyAlignment="1">
      <alignment horizontal="right"/>
    </xf>
    <xf numFmtId="0" fontId="17" fillId="0" borderId="39" xfId="0" applyFont="1" applyBorder="1" applyAlignment="1"/>
    <xf numFmtId="0" fontId="0" fillId="0" borderId="39" xfId="0" applyBorder="1" applyAlignment="1"/>
    <xf numFmtId="0" fontId="35" fillId="0" borderId="39" xfId="0" applyFont="1" applyBorder="1" applyAlignment="1"/>
    <xf numFmtId="0" fontId="0" fillId="0" borderId="8" xfId="0" applyBorder="1" applyAlignment="1">
      <alignment horizontal="center"/>
    </xf>
    <xf numFmtId="0" fontId="0" fillId="0" borderId="59" xfId="0" applyBorder="1" applyAlignment="1">
      <alignment horizontal="center"/>
    </xf>
    <xf numFmtId="0" fontId="0" fillId="0" borderId="24" xfId="0" applyBorder="1" applyAlignment="1">
      <alignment horizontal="center"/>
    </xf>
    <xf numFmtId="0" fontId="33" fillId="0" borderId="0" xfId="0" applyFont="1" applyAlignment="1">
      <alignment horizontal="left"/>
    </xf>
    <xf numFmtId="0" fontId="0" fillId="0" borderId="67" xfId="0" applyBorder="1" applyAlignment="1">
      <alignment horizontal="center"/>
    </xf>
    <xf numFmtId="0" fontId="0" fillId="0" borderId="0" xfId="0" applyAlignment="1">
      <alignment horizontal="center"/>
    </xf>
    <xf numFmtId="0" fontId="0" fillId="0" borderId="66" xfId="0" applyBorder="1" applyAlignment="1">
      <alignment horizontal="center"/>
    </xf>
    <xf numFmtId="0" fontId="33" fillId="0" borderId="39" xfId="0" applyFont="1" applyBorder="1" applyAlignment="1">
      <alignment horizontal="left"/>
    </xf>
    <xf numFmtId="0" fontId="0" fillId="0" borderId="8" xfId="0" applyBorder="1" applyAlignment="1">
      <alignment horizontal="left"/>
    </xf>
    <xf numFmtId="0" fontId="0" fillId="0" borderId="59" xfId="0" applyBorder="1" applyAlignment="1">
      <alignment horizontal="left"/>
    </xf>
    <xf numFmtId="0" fontId="0" fillId="0" borderId="24" xfId="0" applyBorder="1" applyAlignment="1">
      <alignment horizontal="left"/>
    </xf>
    <xf numFmtId="0" fontId="19" fillId="8" borderId="39" xfId="0" applyFont="1" applyFill="1" applyBorder="1" applyAlignment="1">
      <alignment horizontal="justify" vertical="justify" wrapText="1"/>
    </xf>
    <xf numFmtId="0" fontId="19" fillId="8" borderId="40" xfId="0" applyFont="1" applyFill="1" applyBorder="1" applyAlignment="1">
      <alignment horizontal="justify" vertical="justify" wrapText="1"/>
    </xf>
    <xf numFmtId="0" fontId="19" fillId="8" borderId="39" xfId="2" applyFont="1" applyFill="1" applyBorder="1" applyAlignment="1">
      <alignment wrapText="1"/>
    </xf>
    <xf numFmtId="0" fontId="19" fillId="8" borderId="40" xfId="2" applyFont="1" applyFill="1" applyBorder="1" applyAlignment="1">
      <alignment wrapText="1"/>
    </xf>
    <xf numFmtId="0" fontId="15" fillId="8" borderId="39" xfId="2" applyFill="1" applyBorder="1" applyAlignment="1">
      <alignment vertical="center" wrapText="1"/>
    </xf>
    <xf numFmtId="0" fontId="19" fillId="8" borderId="39" xfId="0" applyFont="1" applyFill="1" applyBorder="1" applyAlignment="1">
      <alignment vertical="center" wrapText="1"/>
    </xf>
    <xf numFmtId="0" fontId="19" fillId="8" borderId="40" xfId="0" applyFont="1" applyFill="1" applyBorder="1" applyAlignment="1">
      <alignment vertical="center" wrapText="1"/>
    </xf>
    <xf numFmtId="0" fontId="18" fillId="13" borderId="23" xfId="0" applyFont="1" applyFill="1" applyBorder="1" applyAlignment="1">
      <alignment horizontal="center" vertical="center"/>
    </xf>
    <xf numFmtId="0" fontId="18" fillId="13" borderId="39" xfId="0" applyFont="1" applyFill="1" applyBorder="1" applyAlignment="1">
      <alignment horizontal="center" vertical="center"/>
    </xf>
    <xf numFmtId="0" fontId="18" fillId="13" borderId="40" xfId="0" applyFont="1" applyFill="1" applyBorder="1" applyAlignment="1">
      <alignment horizontal="center" vertical="center"/>
    </xf>
    <xf numFmtId="176" fontId="0" fillId="8" borderId="39" xfId="0" applyNumberFormat="1" applyFont="1" applyFill="1" applyBorder="1" applyAlignment="1">
      <alignment horizontal="left" wrapText="1"/>
    </xf>
    <xf numFmtId="176" fontId="0" fillId="8" borderId="40" xfId="0" applyNumberFormat="1" applyFont="1" applyFill="1" applyBorder="1" applyAlignment="1">
      <alignment horizontal="left" wrapText="1"/>
    </xf>
    <xf numFmtId="0" fontId="0" fillId="8" borderId="39" xfId="0" applyFont="1" applyFill="1" applyBorder="1" applyAlignment="1">
      <alignment horizontal="left" wrapText="1"/>
    </xf>
    <xf numFmtId="0" fontId="0" fillId="8" borderId="40" xfId="0" applyFont="1" applyFill="1" applyBorder="1" applyAlignment="1">
      <alignment horizontal="left" wrapText="1"/>
    </xf>
    <xf numFmtId="0" fontId="18" fillId="13" borderId="32" xfId="0" applyFont="1" applyFill="1" applyBorder="1" applyAlignment="1">
      <alignment horizontal="center" vertical="center"/>
    </xf>
    <xf numFmtId="0" fontId="18" fillId="13" borderId="45" xfId="0" applyFont="1" applyFill="1" applyBorder="1" applyAlignment="1">
      <alignment horizontal="center" vertical="center"/>
    </xf>
    <xf numFmtId="0" fontId="18" fillId="13" borderId="47" xfId="0" applyFont="1" applyFill="1" applyBorder="1" applyAlignment="1">
      <alignment horizontal="center" vertical="center"/>
    </xf>
    <xf numFmtId="0" fontId="0" fillId="0" borderId="23" xfId="0" applyFont="1" applyFill="1" applyBorder="1" applyAlignment="1">
      <alignment horizontal="justify" vertical="center" wrapText="1"/>
    </xf>
    <xf numFmtId="0" fontId="0" fillId="0" borderId="39" xfId="0" applyFont="1" applyFill="1" applyBorder="1" applyAlignment="1">
      <alignment horizontal="justify" vertical="center" wrapText="1"/>
    </xf>
    <xf numFmtId="0" fontId="0" fillId="0" borderId="40" xfId="0" applyFont="1" applyFill="1" applyBorder="1" applyAlignment="1">
      <alignment horizontal="justify" vertical="center" wrapText="1"/>
    </xf>
    <xf numFmtId="0" fontId="18" fillId="13" borderId="29" xfId="0" applyFont="1" applyFill="1" applyBorder="1" applyAlignment="1">
      <alignment horizontal="center" vertical="center"/>
    </xf>
    <xf numFmtId="0" fontId="18" fillId="13" borderId="60" xfId="0" applyFont="1" applyFill="1" applyBorder="1" applyAlignment="1">
      <alignment horizontal="center" vertical="center"/>
    </xf>
    <xf numFmtId="0" fontId="18" fillId="13" borderId="48" xfId="0" applyFont="1" applyFill="1" applyBorder="1" applyAlignment="1">
      <alignment horizontal="center" vertical="center"/>
    </xf>
    <xf numFmtId="0" fontId="17" fillId="8" borderId="39" xfId="0" applyFont="1" applyFill="1" applyBorder="1" applyAlignment="1">
      <alignment horizontal="left" wrapText="1"/>
    </xf>
    <xf numFmtId="0" fontId="17" fillId="8" borderId="40" xfId="0" applyFont="1" applyFill="1" applyBorder="1" applyAlignment="1">
      <alignment horizontal="left" wrapText="1"/>
    </xf>
    <xf numFmtId="0" fontId="17" fillId="8" borderId="23" xfId="0" applyFont="1" applyFill="1" applyBorder="1" applyAlignment="1">
      <alignment horizontal="left"/>
    </xf>
    <xf numFmtId="0" fontId="17" fillId="8" borderId="39" xfId="0" applyFont="1" applyFill="1" applyBorder="1" applyAlignment="1">
      <alignment horizontal="left"/>
    </xf>
    <xf numFmtId="0" fontId="19" fillId="8" borderId="39" xfId="0" applyFont="1" applyFill="1" applyBorder="1" applyAlignment="1">
      <alignment wrapText="1"/>
    </xf>
    <xf numFmtId="0" fontId="19" fillId="8" borderId="40" xfId="0" applyFont="1" applyFill="1" applyBorder="1" applyAlignment="1">
      <alignment wrapText="1"/>
    </xf>
    <xf numFmtId="0" fontId="0" fillId="8" borderId="39" xfId="0" applyFont="1" applyFill="1" applyBorder="1" applyAlignment="1">
      <alignment wrapText="1"/>
    </xf>
    <xf numFmtId="0" fontId="0" fillId="8" borderId="40" xfId="0" applyFont="1" applyFill="1" applyBorder="1" applyAlignment="1">
      <alignment wrapText="1"/>
    </xf>
    <xf numFmtId="0" fontId="15" fillId="8" borderId="39" xfId="2" applyFill="1" applyBorder="1" applyAlignment="1">
      <alignment wrapText="1"/>
    </xf>
    <xf numFmtId="0" fontId="15" fillId="8" borderId="39" xfId="2" applyFont="1" applyFill="1" applyBorder="1" applyAlignment="1">
      <alignment wrapText="1"/>
    </xf>
    <xf numFmtId="0" fontId="15" fillId="8" borderId="40" xfId="2" applyFont="1" applyFill="1" applyBorder="1" applyAlignment="1">
      <alignment wrapText="1"/>
    </xf>
    <xf numFmtId="0" fontId="0" fillId="8" borderId="23" xfId="0" applyFont="1" applyFill="1" applyBorder="1" applyAlignment="1">
      <alignment horizontal="justify" vertical="center" wrapText="1"/>
    </xf>
    <xf numFmtId="0" fontId="0" fillId="8" borderId="39" xfId="0" applyFont="1" applyFill="1" applyBorder="1" applyAlignment="1">
      <alignment horizontal="justify" vertical="center" wrapText="1"/>
    </xf>
    <xf numFmtId="0" fontId="0" fillId="8" borderId="40" xfId="0" applyFont="1" applyFill="1" applyBorder="1" applyAlignment="1">
      <alignment horizontal="justify" vertical="center" wrapText="1"/>
    </xf>
    <xf numFmtId="0" fontId="17" fillId="8" borderId="23" xfId="0" applyFont="1" applyFill="1" applyBorder="1" applyAlignment="1">
      <alignment horizontal="center" wrapText="1"/>
    </xf>
    <xf numFmtId="0" fontId="17" fillId="8" borderId="39" xfId="0" applyFont="1" applyFill="1" applyBorder="1" applyAlignment="1">
      <alignment horizontal="center" wrapText="1"/>
    </xf>
    <xf numFmtId="0" fontId="17" fillId="8" borderId="40" xfId="0" applyFont="1" applyFill="1" applyBorder="1" applyAlignment="1">
      <alignment horizontal="center" wrapText="1"/>
    </xf>
    <xf numFmtId="0" fontId="17" fillId="0" borderId="4"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3" xfId="0" applyFont="1" applyFill="1" applyBorder="1" applyAlignment="1">
      <alignment horizontal="center"/>
    </xf>
    <xf numFmtId="0" fontId="17" fillId="0" borderId="39" xfId="0" applyFont="1" applyFill="1" applyBorder="1" applyAlignment="1">
      <alignment horizontal="center"/>
    </xf>
    <xf numFmtId="0" fontId="17" fillId="0" borderId="40" xfId="0" applyFont="1" applyFill="1" applyBorder="1" applyAlignment="1">
      <alignment horizontal="center"/>
    </xf>
    <xf numFmtId="49" fontId="0" fillId="8" borderId="23" xfId="0" applyNumberFormat="1" applyFont="1" applyFill="1" applyBorder="1" applyAlignment="1">
      <alignment horizontal="justify" vertical="center" wrapText="1"/>
    </xf>
    <xf numFmtId="49" fontId="0" fillId="8" borderId="39" xfId="0" applyNumberFormat="1" applyFont="1" applyFill="1" applyBorder="1" applyAlignment="1">
      <alignment horizontal="justify" vertical="center" wrapText="1"/>
    </xf>
    <xf numFmtId="49" fontId="0" fillId="8" borderId="40" xfId="0" applyNumberFormat="1" applyFont="1" applyFill="1" applyBorder="1" applyAlignment="1">
      <alignment horizontal="justify" vertical="center" wrapText="1"/>
    </xf>
    <xf numFmtId="0" fontId="0" fillId="8" borderId="35" xfId="0" applyFont="1" applyFill="1" applyBorder="1" applyAlignment="1">
      <alignment horizontal="justify" vertical="justify" wrapText="1"/>
    </xf>
    <xf numFmtId="0" fontId="0" fillId="8" borderId="46" xfId="0" applyFont="1" applyFill="1" applyBorder="1" applyAlignment="1">
      <alignment horizontal="justify" vertical="justify" wrapText="1"/>
    </xf>
    <xf numFmtId="0" fontId="0" fillId="8" borderId="53" xfId="0" applyFont="1" applyFill="1" applyBorder="1" applyAlignment="1">
      <alignment horizontal="justify" vertical="justify" wrapText="1"/>
    </xf>
    <xf numFmtId="0" fontId="19" fillId="0" borderId="23" xfId="0" applyFont="1" applyFill="1" applyBorder="1" applyAlignment="1">
      <alignment horizontal="justify" vertical="justify" wrapText="1"/>
    </xf>
    <xf numFmtId="0" fontId="19" fillId="0" borderId="39" xfId="0" applyFont="1" applyFill="1" applyBorder="1" applyAlignment="1">
      <alignment horizontal="justify" vertical="justify" wrapText="1"/>
    </xf>
    <xf numFmtId="0" fontId="19" fillId="0" borderId="40" xfId="0" applyFont="1" applyFill="1" applyBorder="1" applyAlignment="1">
      <alignment horizontal="justify" vertical="justify" wrapText="1"/>
    </xf>
    <xf numFmtId="0" fontId="17" fillId="0" borderId="23" xfId="0" applyFont="1" applyFill="1" applyBorder="1" applyAlignment="1">
      <alignment horizontal="center" vertical="top" wrapText="1"/>
    </xf>
    <xf numFmtId="0" fontId="17" fillId="0" borderId="39" xfId="0" applyFont="1" applyFill="1" applyBorder="1" applyAlignment="1">
      <alignment horizontal="center" vertical="top" wrapText="1"/>
    </xf>
    <xf numFmtId="0" fontId="17" fillId="0" borderId="40" xfId="0" applyFont="1" applyFill="1" applyBorder="1" applyAlignment="1">
      <alignment horizontal="center" vertical="top" wrapText="1"/>
    </xf>
    <xf numFmtId="0" fontId="0" fillId="8" borderId="23" xfId="0" applyFont="1" applyFill="1" applyBorder="1" applyAlignment="1">
      <alignment horizontal="center" vertical="justify" wrapText="1"/>
    </xf>
    <xf numFmtId="0" fontId="0" fillId="8" borderId="39" xfId="0" applyFont="1" applyFill="1" applyBorder="1" applyAlignment="1">
      <alignment horizontal="center" vertical="justify" wrapText="1"/>
    </xf>
    <xf numFmtId="0" fontId="0" fillId="8" borderId="40" xfId="0" applyFont="1" applyFill="1" applyBorder="1" applyAlignment="1">
      <alignment horizontal="center" vertical="justify" wrapText="1"/>
    </xf>
    <xf numFmtId="0" fontId="15" fillId="0" borderId="23" xfId="2" applyFont="1" applyFill="1" applyBorder="1" applyAlignment="1">
      <alignment horizontal="center" vertical="center"/>
    </xf>
    <xf numFmtId="0" fontId="15" fillId="0" borderId="39" xfId="2" applyFont="1" applyFill="1" applyBorder="1" applyAlignment="1">
      <alignment horizontal="center" vertical="center"/>
    </xf>
    <xf numFmtId="0" fontId="15" fillId="0" borderId="40" xfId="2" applyFont="1" applyFill="1" applyBorder="1" applyAlignment="1">
      <alignment horizontal="center" vertical="center"/>
    </xf>
    <xf numFmtId="0" fontId="18" fillId="13" borderId="61" xfId="0" applyFont="1" applyFill="1" applyBorder="1" applyAlignment="1">
      <alignment horizontal="center" vertical="center"/>
    </xf>
    <xf numFmtId="0" fontId="18" fillId="13" borderId="62" xfId="0" applyFont="1" applyFill="1" applyBorder="1" applyAlignment="1">
      <alignment horizontal="center" vertical="center"/>
    </xf>
    <xf numFmtId="0" fontId="18" fillId="13" borderId="68" xfId="0" applyFont="1" applyFill="1" applyBorder="1" applyAlignment="1">
      <alignment horizontal="center" vertical="center"/>
    </xf>
    <xf numFmtId="0" fontId="15" fillId="8" borderId="23" xfId="2" applyFont="1" applyFill="1" applyBorder="1" applyAlignment="1">
      <alignment horizontal="center"/>
    </xf>
    <xf numFmtId="0" fontId="15" fillId="8" borderId="39" xfId="2" applyFont="1" applyFill="1" applyBorder="1" applyAlignment="1">
      <alignment horizontal="center"/>
    </xf>
    <xf numFmtId="0" fontId="15" fillId="8" borderId="40" xfId="2" applyFont="1" applyFill="1" applyBorder="1" applyAlignment="1">
      <alignment horizontal="center"/>
    </xf>
    <xf numFmtId="0" fontId="0" fillId="8" borderId="23" xfId="0" applyFont="1" applyFill="1" applyBorder="1" applyAlignment="1">
      <alignment horizontal="center" vertical="center" wrapText="1"/>
    </xf>
    <xf numFmtId="0" fontId="0" fillId="8" borderId="39" xfId="0" applyFont="1" applyFill="1" applyBorder="1" applyAlignment="1">
      <alignment horizontal="center" vertical="center" wrapText="1"/>
    </xf>
    <xf numFmtId="0" fontId="0" fillId="8" borderId="40" xfId="0" applyFont="1" applyFill="1" applyBorder="1" applyAlignment="1">
      <alignment horizontal="center" vertical="center" wrapText="1"/>
    </xf>
  </cellXfs>
  <cellStyles count="12">
    <cellStyle name="Euro" xfId="1"/>
    <cellStyle name="Hipervínculo" xfId="2" builtinId="8"/>
    <cellStyle name="Hipervínculo 2" xfId="3"/>
    <cellStyle name="Millares 2" xfId="4"/>
    <cellStyle name="Moneda" xfId="5" builtinId="4"/>
    <cellStyle name="Moneda 2" xfId="6"/>
    <cellStyle name="Normal" xfId="0" builtinId="0"/>
    <cellStyle name="Normal 2" xfId="7"/>
    <cellStyle name="Normal 2 2" xfId="8"/>
    <cellStyle name="Normal 3" xfId="9"/>
    <cellStyle name="Porcentaje" xfId="10" builtinId="5"/>
    <cellStyle name="Porcentaje 2" xfId="11"/>
  </cellStyles>
  <dxfs count="10">
    <dxf>
      <alignment horizontal="justify" vertical="justify" textRotation="0" wrapText="1" indent="0" justifyLastLine="0" shrinkToFit="0" readingOrder="0"/>
    </dxf>
    <dxf>
      <alignment horizontal="justify" vertical="justify" textRotation="0" wrapText="1" indent="0" justifyLastLine="0" shrinkToFit="0" readingOrder="0"/>
    </dxf>
    <dxf>
      <alignment horizontal="justify" vertical="justify" textRotation="0" wrapText="1" indent="0" justifyLastLine="0" shrinkToFit="0" readingOrder="0"/>
    </dxf>
    <dxf>
      <alignment horizontal="justify" vertical="justify" textRotation="0" wrapText="1" indent="0" justifyLastLine="0" shrinkToFit="0" readingOrder="0"/>
    </dxf>
    <dxf>
      <alignment horizontal="justify" vertical="justify" textRotation="0" wrapText="1" indent="0" justifyLastLine="0" shrinkToFit="0" readingOrder="0"/>
    </dxf>
    <dxf>
      <alignment horizontal="justify" vertical="justify" textRotation="0" wrapText="1" indent="0" justifyLastLine="0" shrinkToFit="0" readingOrder="0"/>
    </dxf>
    <dxf>
      <alignment horizontal="justify" vertical="justify" textRotation="0" wrapText="1" indent="0" justifyLastLine="0" shrinkToFit="0" readingOrder="0"/>
    </dxf>
    <dxf>
      <alignment horizontal="justify" vertical="justify" textRotation="0" wrapText="1" indent="0" justifyLastLine="0" shrinkToFit="0" readingOrder="0"/>
    </dxf>
    <dxf>
      <fill>
        <patternFill>
          <bgColor rgb="FFFFFF00"/>
        </patternFill>
      </fill>
    </dxf>
    <dxf>
      <fill>
        <patternFill>
          <bgColor rgb="FFFFFF00"/>
        </patternFill>
      </fill>
    </dxf>
  </dxfs>
  <tableStyles count="0" defaultTableStyle="TableStyleMedium2" defaultPivotStyle="PivotStyleLight16"/>
  <colors>
    <mruColors>
      <color rgb="FF006600"/>
      <color rgb="FF336600"/>
      <color rgb="FF00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28575</xdr:rowOff>
    </xdr:from>
    <xdr:to>
      <xdr:col>1</xdr:col>
      <xdr:colOff>304800</xdr:colOff>
      <xdr:row>2</xdr:row>
      <xdr:rowOff>66675</xdr:rowOff>
    </xdr:to>
    <xdr:pic>
      <xdr:nvPicPr>
        <xdr:cNvPr id="2" name="Picture 1" descr="ECP_L1_Color"/>
        <xdr:cNvPicPr/>
      </xdr:nvPicPr>
      <xdr:blipFill>
        <a:blip xmlns:r="http://schemas.openxmlformats.org/officeDocument/2006/relationships" r:embed="rId1"/>
        <a:srcRect/>
        <a:stretch>
          <a:fillRect/>
        </a:stretch>
      </xdr:blipFill>
      <xdr:spPr bwMode="auto">
        <a:xfrm>
          <a:off x="209550" y="323850"/>
          <a:ext cx="1133475"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38100</xdr:colOff>
      <xdr:row>0</xdr:row>
      <xdr:rowOff>19050</xdr:rowOff>
    </xdr:from>
    <xdr:to>
      <xdr:col>21</xdr:col>
      <xdr:colOff>38100</xdr:colOff>
      <xdr:row>0</xdr:row>
      <xdr:rowOff>1009650</xdr:rowOff>
    </xdr:to>
    <xdr:pic>
      <xdr:nvPicPr>
        <xdr:cNvPr id="936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5273" b="41014"/>
        <a:stretch>
          <a:fillRect/>
        </a:stretch>
      </xdr:blipFill>
      <xdr:spPr bwMode="auto">
        <a:xfrm>
          <a:off x="3286125" y="19050"/>
          <a:ext cx="29527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210207</xdr:colOff>
      <xdr:row>43</xdr:row>
      <xdr:rowOff>131380</xdr:rowOff>
    </xdr:from>
    <xdr:to>
      <xdr:col>1</xdr:col>
      <xdr:colOff>709449</xdr:colOff>
      <xdr:row>43</xdr:row>
      <xdr:rowOff>453259</xdr:rowOff>
    </xdr:to>
    <xdr:sp macro="" textlink="">
      <xdr:nvSpPr>
        <xdr:cNvPr id="2" name="1 CuadroTexto"/>
        <xdr:cNvSpPr txBox="1"/>
      </xdr:nvSpPr>
      <xdr:spPr>
        <a:xfrm>
          <a:off x="1675086" y="14813018"/>
          <a:ext cx="499242" cy="3218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3</xdr:col>
      <xdr:colOff>1018190</xdr:colOff>
      <xdr:row>43</xdr:row>
      <xdr:rowOff>98534</xdr:rowOff>
    </xdr:from>
    <xdr:to>
      <xdr:col>3</xdr:col>
      <xdr:colOff>1517432</xdr:colOff>
      <xdr:row>43</xdr:row>
      <xdr:rowOff>420413</xdr:rowOff>
    </xdr:to>
    <xdr:sp macro="" textlink="">
      <xdr:nvSpPr>
        <xdr:cNvPr id="3" name="2 CuadroTexto"/>
        <xdr:cNvSpPr txBox="1"/>
      </xdr:nvSpPr>
      <xdr:spPr>
        <a:xfrm>
          <a:off x="4946431" y="14780172"/>
          <a:ext cx="499242" cy="3218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e1903533\AppData\Local\Microsoft\Windows\Temporary%20Internet%20Files\Content.Outlook\RLM30KV1\Reporte%20informaci&#243;n%20cualitati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2">
          <cell r="D2" t="str">
            <v>Cliente_Nuevo</v>
          </cell>
        </row>
        <row r="3">
          <cell r="D3" t="str">
            <v>Cliente_Reactivación</v>
          </cell>
        </row>
        <row r="4">
          <cell r="D4" t="str">
            <v>Cliente_Nuevo_Reincidente</v>
          </cell>
        </row>
      </sheetData>
      <sheetData sheetId="2"/>
    </sheetDataSet>
  </externalBook>
</externalLink>
</file>

<file path=xl/tables/table1.xml><?xml version="1.0" encoding="utf-8"?>
<table xmlns="http://schemas.openxmlformats.org/spreadsheetml/2006/main" id="1" name="Tabla1" displayName="Tabla1" ref="H3:H9" totalsRowShown="0">
  <autoFilter ref="H3:H9"/>
  <tableColumns count="1">
    <tableColumn id="1" name="Columna1"/>
  </tableColumns>
  <tableStyleInfo name="TableStyleMedium2" showFirstColumn="0" showLastColumn="0" showRowStripes="1" showColumnStripes="0"/>
</table>
</file>

<file path=xl/tables/table10.xml><?xml version="1.0" encoding="utf-8"?>
<table xmlns="http://schemas.openxmlformats.org/spreadsheetml/2006/main" id="90" name="Tabla90" displayName="Tabla90" ref="C3:C5" totalsRowShown="0">
  <autoFilter ref="C3:C5"/>
  <tableColumns count="1">
    <tableColumn id="1" name="Columna1"/>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G3:G26" totalsRowShown="0">
  <autoFilter ref="G3:G26"/>
  <tableColumns count="1">
    <tableColumn id="1" name="Columna1"/>
  </tableColumns>
  <tableStyleInfo name="TableStyleMedium2" showFirstColumn="0" showLastColumn="0" showRowStripes="1" showColumnStripes="0"/>
</table>
</file>

<file path=xl/tables/table3.xml><?xml version="1.0" encoding="utf-8"?>
<table xmlns="http://schemas.openxmlformats.org/spreadsheetml/2006/main" id="3" name="Tabla3" displayName="Tabla3" ref="F3:F26" totalsRowShown="0" headerRowDxfId="7" dataDxfId="6">
  <autoFilter ref="F3:F26"/>
  <tableColumns count="1">
    <tableColumn id="1" name="Columna1" dataDxfId="5"/>
  </tableColumns>
  <tableStyleInfo name="TableStyleMedium2" showFirstColumn="0" showLastColumn="0" showRowStripes="1" showColumnStripes="0"/>
</table>
</file>

<file path=xl/tables/table4.xml><?xml version="1.0" encoding="utf-8"?>
<table xmlns="http://schemas.openxmlformats.org/spreadsheetml/2006/main" id="5" name="Tabla5" displayName="Tabla5" ref="L3:M13" totalsRowShown="0">
  <autoFilter ref="L3:M13"/>
  <tableColumns count="2">
    <tableColumn id="1" name="Columna1"/>
    <tableColumn id="2" name="Columna2" dataDxfId="4"/>
  </tableColumns>
  <tableStyleInfo name="TableStyleMedium2" showFirstColumn="0" showLastColumn="0" showRowStripes="1" showColumnStripes="0"/>
</table>
</file>

<file path=xl/tables/table5.xml><?xml version="1.0" encoding="utf-8"?>
<table xmlns="http://schemas.openxmlformats.org/spreadsheetml/2006/main" id="6" name="Tabla6" displayName="Tabla6" ref="P3:P14" totalsRowShown="0">
  <autoFilter ref="P3:P14"/>
  <tableColumns count="1">
    <tableColumn id="1" name="Columna1"/>
  </tableColumns>
  <tableStyleInfo name="TableStyleMedium2" showFirstColumn="0" showLastColumn="0" showRowStripes="1" showColumnStripes="0"/>
</table>
</file>

<file path=xl/tables/table6.xml><?xml version="1.0" encoding="utf-8"?>
<table xmlns="http://schemas.openxmlformats.org/spreadsheetml/2006/main" id="8" name="Tabla8" displayName="Tabla8" ref="Q3:Q14" totalsRowShown="0" headerRowDxfId="3" dataDxfId="2">
  <autoFilter ref="Q3:Q14"/>
  <tableColumns count="1">
    <tableColumn id="1" name="Columna1" dataDxfId="1"/>
  </tableColumns>
  <tableStyleInfo name="TableStyleMedium2" showFirstColumn="0" showLastColumn="0" showRowStripes="1" showColumnStripes="0"/>
</table>
</file>

<file path=xl/tables/table7.xml><?xml version="1.0" encoding="utf-8"?>
<table xmlns="http://schemas.openxmlformats.org/spreadsheetml/2006/main" id="9" name="Tabla9" displayName="Tabla9" ref="S3:T7" totalsRowShown="0">
  <autoFilter ref="S3:T7"/>
  <tableColumns count="2">
    <tableColumn id="1" name="Columna1"/>
    <tableColumn id="2" name="Columna2" dataDxfId="0"/>
  </tableColumns>
  <tableStyleInfo name="TableStyleMedium2" showFirstColumn="0" showLastColumn="0" showRowStripes="1" showColumnStripes="0"/>
</table>
</file>

<file path=xl/tables/table8.xml><?xml version="1.0" encoding="utf-8"?>
<table xmlns="http://schemas.openxmlformats.org/spreadsheetml/2006/main" id="32" name="Tabla233" displayName="Tabla233" ref="E3:E26" totalsRowShown="0">
  <autoFilter ref="E3:E26"/>
  <tableColumns count="1">
    <tableColumn id="1" name="abc"/>
  </tableColumns>
  <tableStyleInfo name="TableStyleMedium2" showFirstColumn="0" showLastColumn="0" showRowStripes="1" showColumnStripes="0"/>
</table>
</file>

<file path=xl/tables/table9.xml><?xml version="1.0" encoding="utf-8"?>
<table xmlns="http://schemas.openxmlformats.org/spreadsheetml/2006/main" id="89" name="Tabla89" displayName="Tabla89" ref="E30:E31" totalsRowShown="0">
  <autoFilter ref="E30:E31"/>
  <tableColumns count="1">
    <tableColumn id="1" name="Columna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epsa.com/" TargetMode="External"/><Relationship Id="rId1" Type="http://schemas.openxmlformats.org/officeDocument/2006/relationships/hyperlink" Target="mailto:eva.marquez@cepsa.com" TargetMode="Externa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showGridLines="0" tabSelected="1" zoomScaleNormal="100" workbookViewId="0">
      <selection activeCell="A6" sqref="A6:E6"/>
    </sheetView>
  </sheetViews>
  <sheetFormatPr baseColWidth="10" defaultRowHeight="15" x14ac:dyDescent="0.25"/>
  <cols>
    <col min="1" max="1" width="15.5703125" customWidth="1"/>
    <col min="2" max="2" width="9.140625" customWidth="1"/>
    <col min="3" max="3" width="27.5703125" customWidth="1"/>
    <col min="4" max="4" width="25.140625" customWidth="1"/>
    <col min="5" max="5" width="17.140625" customWidth="1"/>
  </cols>
  <sheetData>
    <row r="1" spans="1:7" ht="23.25" customHeight="1" thickBot="1" x14ac:dyDescent="0.3">
      <c r="A1" s="419"/>
      <c r="B1" s="420"/>
      <c r="C1" s="425" t="s">
        <v>431</v>
      </c>
      <c r="D1" s="426"/>
      <c r="E1" s="427"/>
      <c r="G1" s="363" t="s">
        <v>432</v>
      </c>
    </row>
    <row r="2" spans="1:7" ht="32.25" customHeight="1" thickBot="1" x14ac:dyDescent="0.3">
      <c r="A2" s="421"/>
      <c r="B2" s="422"/>
      <c r="C2" s="428" t="s">
        <v>433</v>
      </c>
      <c r="D2" s="429"/>
      <c r="E2" s="430"/>
    </row>
    <row r="3" spans="1:7" ht="27" customHeight="1" thickBot="1" x14ac:dyDescent="0.3">
      <c r="A3" s="423"/>
      <c r="B3" s="424"/>
      <c r="C3" s="374" t="s">
        <v>435</v>
      </c>
      <c r="D3" s="371" t="s">
        <v>436</v>
      </c>
      <c r="E3" s="375" t="s">
        <v>434</v>
      </c>
      <c r="F3" s="341"/>
    </row>
    <row r="4" spans="1:7" ht="6.75" customHeight="1" thickBot="1" x14ac:dyDescent="0.3">
      <c r="A4" s="373"/>
      <c r="B4" s="372"/>
      <c r="C4" s="372"/>
      <c r="D4" s="340"/>
      <c r="E4" s="342"/>
    </row>
    <row r="5" spans="1:7" ht="15.75" thickBot="1" x14ac:dyDescent="0.3">
      <c r="A5" s="405" t="s">
        <v>416</v>
      </c>
      <c r="B5" s="406"/>
      <c r="C5" s="406"/>
      <c r="D5" s="406"/>
      <c r="E5" s="346">
        <v>43811</v>
      </c>
      <c r="G5" s="363"/>
    </row>
    <row r="6" spans="1:7" ht="15.75" thickBot="1" x14ac:dyDescent="0.3">
      <c r="A6" s="407" t="s">
        <v>403</v>
      </c>
      <c r="B6" s="408"/>
      <c r="C6" s="408"/>
      <c r="D6" s="408"/>
      <c r="E6" s="409"/>
    </row>
    <row r="7" spans="1:7" ht="15.75" thickBot="1" x14ac:dyDescent="0.3">
      <c r="A7" s="410" t="s">
        <v>438</v>
      </c>
      <c r="B7" s="411"/>
      <c r="C7" s="411"/>
      <c r="D7" s="411"/>
      <c r="E7" s="412"/>
    </row>
    <row r="8" spans="1:7" ht="15.75" thickBot="1" x14ac:dyDescent="0.3">
      <c r="A8" s="413" t="s">
        <v>404</v>
      </c>
      <c r="B8" s="414"/>
      <c r="C8" s="415"/>
      <c r="D8" s="410" t="s">
        <v>438</v>
      </c>
      <c r="E8" s="412"/>
    </row>
    <row r="9" spans="1:7" ht="15.75" thickBot="1" x14ac:dyDescent="0.3">
      <c r="A9" s="405" t="s">
        <v>399</v>
      </c>
      <c r="B9" s="406"/>
      <c r="C9" s="406"/>
      <c r="D9" s="406"/>
      <c r="E9" s="416"/>
    </row>
    <row r="10" spans="1:7" ht="15.75" thickBot="1" x14ac:dyDescent="0.3">
      <c r="A10" s="347" t="s">
        <v>405</v>
      </c>
      <c r="B10" s="362" t="s">
        <v>439</v>
      </c>
      <c r="C10" s="395" t="s">
        <v>414</v>
      </c>
      <c r="D10" s="347" t="s">
        <v>412</v>
      </c>
      <c r="E10" s="348"/>
    </row>
    <row r="11" spans="1:7" ht="15.75" thickBot="1" x14ac:dyDescent="0.3">
      <c r="A11" s="347" t="s">
        <v>398</v>
      </c>
      <c r="B11" s="349"/>
      <c r="C11" s="395"/>
      <c r="D11" s="347" t="s">
        <v>413</v>
      </c>
      <c r="E11" s="350"/>
    </row>
    <row r="12" spans="1:7" ht="15.75" thickBot="1" x14ac:dyDescent="0.3">
      <c r="A12" s="351" t="s">
        <v>417</v>
      </c>
      <c r="B12" s="379"/>
      <c r="C12" s="380"/>
      <c r="D12" s="417" t="s">
        <v>418</v>
      </c>
      <c r="E12" s="418"/>
    </row>
    <row r="13" spans="1:7" ht="15.75" thickBot="1" x14ac:dyDescent="0.3">
      <c r="A13" s="352" t="s">
        <v>419</v>
      </c>
      <c r="B13" s="367"/>
      <c r="C13" s="370"/>
      <c r="D13" s="364"/>
      <c r="E13" s="353"/>
    </row>
    <row r="14" spans="1:7" ht="15.75" thickBot="1" x14ac:dyDescent="0.3">
      <c r="A14" s="365" t="s">
        <v>400</v>
      </c>
      <c r="B14" s="354"/>
      <c r="C14" s="368"/>
      <c r="D14" s="364"/>
      <c r="E14" s="353"/>
    </row>
    <row r="15" spans="1:7" ht="15.75" thickBot="1" x14ac:dyDescent="0.3">
      <c r="A15" s="347" t="s">
        <v>401</v>
      </c>
      <c r="B15" s="369"/>
      <c r="C15" s="368"/>
      <c r="D15" s="364"/>
      <c r="E15" s="353"/>
    </row>
    <row r="16" spans="1:7" ht="15.75" thickBot="1" x14ac:dyDescent="0.3">
      <c r="A16" s="366" t="s">
        <v>402</v>
      </c>
      <c r="B16" s="354"/>
      <c r="C16" s="368"/>
      <c r="D16" s="364"/>
      <c r="E16" s="353"/>
    </row>
    <row r="17" spans="1:5" ht="30.95" customHeight="1" thickBot="1" x14ac:dyDescent="0.3">
      <c r="A17" s="376" t="s">
        <v>420</v>
      </c>
      <c r="B17" s="377"/>
      <c r="C17" s="377"/>
      <c r="D17" s="377"/>
      <c r="E17" s="378"/>
    </row>
    <row r="18" spans="1:5" ht="28.5" customHeight="1" thickBot="1" x14ac:dyDescent="0.3">
      <c r="A18" s="410"/>
      <c r="B18" s="411"/>
      <c r="C18" s="411"/>
      <c r="D18" s="411"/>
      <c r="E18" s="412"/>
    </row>
    <row r="19" spans="1:5" ht="31.5" customHeight="1" thickBot="1" x14ac:dyDescent="0.3">
      <c r="A19" s="376" t="s">
        <v>421</v>
      </c>
      <c r="B19" s="377"/>
      <c r="C19" s="377"/>
      <c r="D19" s="377"/>
      <c r="E19" s="378"/>
    </row>
    <row r="20" spans="1:5" ht="30.6" customHeight="1" thickBot="1" x14ac:dyDescent="0.3">
      <c r="A20" s="381"/>
      <c r="B20" s="404"/>
      <c r="C20" s="404"/>
      <c r="D20" s="404"/>
      <c r="E20" s="382"/>
    </row>
    <row r="21" spans="1:5" ht="30.6" customHeight="1" thickBot="1" x14ac:dyDescent="0.3">
      <c r="A21" s="376" t="s">
        <v>430</v>
      </c>
      <c r="B21" s="377"/>
      <c r="C21" s="377"/>
      <c r="D21" s="377"/>
      <c r="E21" s="378"/>
    </row>
    <row r="22" spans="1:5" ht="30.6" customHeight="1" thickBot="1" x14ac:dyDescent="0.3">
      <c r="A22" s="379" t="s">
        <v>422</v>
      </c>
      <c r="B22" s="380"/>
      <c r="C22" s="354" t="s">
        <v>423</v>
      </c>
      <c r="D22" s="381" t="s">
        <v>424</v>
      </c>
      <c r="E22" s="382"/>
    </row>
    <row r="23" spans="1:5" ht="29.45" customHeight="1" thickBot="1" x14ac:dyDescent="0.3">
      <c r="A23" s="386" t="s">
        <v>425</v>
      </c>
      <c r="B23" s="387"/>
      <c r="C23" s="387"/>
      <c r="D23" s="387"/>
      <c r="E23" s="388"/>
    </row>
    <row r="24" spans="1:5" ht="15.75" thickBot="1" x14ac:dyDescent="0.3">
      <c r="A24" s="389" t="s">
        <v>407</v>
      </c>
      <c r="B24" s="390"/>
      <c r="C24" s="390"/>
      <c r="D24" s="389" t="s">
        <v>411</v>
      </c>
      <c r="E24" s="391"/>
    </row>
    <row r="25" spans="1:5" ht="15.75" thickBot="1" x14ac:dyDescent="0.3">
      <c r="A25" s="383"/>
      <c r="B25" s="384"/>
      <c r="C25" s="384"/>
      <c r="D25" s="383"/>
      <c r="E25" s="385"/>
    </row>
    <row r="26" spans="1:5" ht="15.75" thickBot="1" x14ac:dyDescent="0.3">
      <c r="A26" s="389" t="s">
        <v>406</v>
      </c>
      <c r="B26" s="390"/>
      <c r="C26" s="390"/>
      <c r="D26" s="390" t="s">
        <v>411</v>
      </c>
      <c r="E26" s="391"/>
    </row>
    <row r="27" spans="1:5" ht="15.75" thickBot="1" x14ac:dyDescent="0.3">
      <c r="A27" s="383"/>
      <c r="B27" s="384"/>
      <c r="C27" s="384"/>
      <c r="D27" s="383"/>
      <c r="E27" s="385"/>
    </row>
    <row r="28" spans="1:5" ht="15.75" thickBot="1" x14ac:dyDescent="0.3">
      <c r="A28" s="383"/>
      <c r="B28" s="384"/>
      <c r="C28" s="384"/>
      <c r="D28" s="383"/>
      <c r="E28" s="385"/>
    </row>
    <row r="29" spans="1:5" ht="15.75" thickBot="1" x14ac:dyDescent="0.3">
      <c r="A29" s="399" t="s">
        <v>410</v>
      </c>
      <c r="B29" s="400"/>
      <c r="C29" s="400"/>
      <c r="D29" s="400"/>
      <c r="E29" s="401"/>
    </row>
    <row r="30" spans="1:5" ht="27.95" customHeight="1" thickBot="1" x14ac:dyDescent="0.3">
      <c r="A30" s="386" t="s">
        <v>426</v>
      </c>
      <c r="B30" s="387"/>
      <c r="C30" s="387"/>
      <c r="D30" s="387"/>
      <c r="E30" s="388"/>
    </row>
    <row r="31" spans="1:5" ht="12.95" customHeight="1" thickBot="1" x14ac:dyDescent="0.3">
      <c r="A31" s="389" t="s">
        <v>407</v>
      </c>
      <c r="B31" s="390"/>
      <c r="C31" s="390"/>
      <c r="D31" s="389" t="s">
        <v>411</v>
      </c>
      <c r="E31" s="391"/>
    </row>
    <row r="32" spans="1:5" ht="12.95" customHeight="1" thickBot="1" x14ac:dyDescent="0.3">
      <c r="A32" s="383"/>
      <c r="B32" s="384"/>
      <c r="C32" s="384"/>
      <c r="D32" s="383"/>
      <c r="E32" s="385"/>
    </row>
    <row r="33" spans="1:5" ht="12.95" customHeight="1" thickBot="1" x14ac:dyDescent="0.3">
      <c r="A33" s="383"/>
      <c r="B33" s="384"/>
      <c r="C33" s="384"/>
      <c r="D33" s="383"/>
      <c r="E33" s="385"/>
    </row>
    <row r="34" spans="1:5" ht="12.95" customHeight="1" thickBot="1" x14ac:dyDescent="0.3">
      <c r="A34" s="383"/>
      <c r="B34" s="384"/>
      <c r="C34" s="384"/>
      <c r="D34" s="383"/>
      <c r="E34" s="385"/>
    </row>
    <row r="35" spans="1:5" ht="12.95" customHeight="1" thickBot="1" x14ac:dyDescent="0.3">
      <c r="A35" s="383"/>
      <c r="B35" s="384"/>
      <c r="C35" s="384"/>
      <c r="D35" s="383"/>
      <c r="E35" s="385"/>
    </row>
    <row r="36" spans="1:5" ht="12.95" customHeight="1" thickBot="1" x14ac:dyDescent="0.3">
      <c r="A36" s="389" t="s">
        <v>406</v>
      </c>
      <c r="B36" s="390"/>
      <c r="C36" s="390"/>
      <c r="D36" s="389" t="s">
        <v>411</v>
      </c>
      <c r="E36" s="391"/>
    </row>
    <row r="37" spans="1:5" ht="12.95" customHeight="1" thickBot="1" x14ac:dyDescent="0.3">
      <c r="A37" s="355"/>
      <c r="B37" s="356"/>
      <c r="C37" s="356"/>
      <c r="D37" s="383"/>
      <c r="E37" s="385"/>
    </row>
    <row r="38" spans="1:5" ht="12.95" customHeight="1" thickBot="1" x14ac:dyDescent="0.3">
      <c r="A38" s="355"/>
      <c r="B38" s="356"/>
      <c r="C38" s="356"/>
      <c r="D38" s="383"/>
      <c r="E38" s="385"/>
    </row>
    <row r="39" spans="1:5" ht="15.75" thickBot="1" x14ac:dyDescent="0.3">
      <c r="A39" s="355"/>
      <c r="B39" s="356"/>
      <c r="C39" s="356"/>
      <c r="D39" s="383"/>
      <c r="E39" s="385"/>
    </row>
    <row r="40" spans="1:5" ht="15.75" thickBot="1" x14ac:dyDescent="0.3">
      <c r="A40" s="355"/>
      <c r="B40" s="356"/>
      <c r="C40" s="356"/>
      <c r="D40" s="383"/>
      <c r="E40" s="385"/>
    </row>
    <row r="41" spans="1:5" ht="15.75" thickBot="1" x14ac:dyDescent="0.3">
      <c r="A41" s="399" t="s">
        <v>410</v>
      </c>
      <c r="B41" s="400"/>
      <c r="C41" s="400"/>
      <c r="D41" s="400"/>
      <c r="E41" s="401"/>
    </row>
    <row r="42" spans="1:5" ht="42.95" customHeight="1" thickBot="1" x14ac:dyDescent="0.3">
      <c r="A42" s="376" t="s">
        <v>427</v>
      </c>
      <c r="B42" s="377"/>
      <c r="C42" s="377"/>
      <c r="D42" s="377"/>
      <c r="E42" s="378"/>
    </row>
    <row r="43" spans="1:5" ht="17.45" customHeight="1" thickBot="1" x14ac:dyDescent="0.3">
      <c r="A43" s="402" t="s">
        <v>408</v>
      </c>
      <c r="B43" s="403"/>
      <c r="C43" s="357" t="s">
        <v>411</v>
      </c>
      <c r="D43" s="357" t="s">
        <v>409</v>
      </c>
      <c r="E43" s="358"/>
    </row>
    <row r="44" spans="1:5" ht="17.45" customHeight="1" thickBot="1" x14ac:dyDescent="0.3">
      <c r="A44" s="383"/>
      <c r="B44" s="384"/>
      <c r="C44" s="359"/>
      <c r="D44" s="359"/>
      <c r="E44" s="358"/>
    </row>
    <row r="45" spans="1:5" ht="17.45" customHeight="1" thickBot="1" x14ac:dyDescent="0.3">
      <c r="A45" s="383"/>
      <c r="B45" s="384"/>
      <c r="C45" s="359"/>
      <c r="D45" s="359"/>
      <c r="E45" s="358"/>
    </row>
    <row r="46" spans="1:5" ht="17.45" customHeight="1" thickBot="1" x14ac:dyDescent="0.3">
      <c r="A46" s="383"/>
      <c r="B46" s="384"/>
      <c r="C46" s="359"/>
      <c r="D46" s="359"/>
      <c r="E46" s="358"/>
    </row>
    <row r="47" spans="1:5" ht="15.75" thickBot="1" x14ac:dyDescent="0.3">
      <c r="A47" s="383"/>
      <c r="B47" s="384"/>
      <c r="C47" s="360"/>
      <c r="D47" s="360"/>
      <c r="E47" s="361"/>
    </row>
    <row r="48" spans="1:5" x14ac:dyDescent="0.25">
      <c r="A48" s="396" t="s">
        <v>410</v>
      </c>
      <c r="B48" s="397"/>
      <c r="C48" s="397"/>
      <c r="D48" s="397"/>
      <c r="E48" s="398"/>
    </row>
    <row r="49" spans="1:5" ht="27.95" customHeight="1" x14ac:dyDescent="0.25">
      <c r="A49" s="392" t="s">
        <v>429</v>
      </c>
      <c r="B49" s="393"/>
      <c r="C49" s="393"/>
      <c r="D49" s="393"/>
      <c r="E49" s="394"/>
    </row>
    <row r="50" spans="1:5" ht="30.6" customHeight="1" x14ac:dyDescent="0.25">
      <c r="A50" s="392" t="s">
        <v>428</v>
      </c>
      <c r="B50" s="393"/>
      <c r="C50" s="393"/>
      <c r="D50" s="393"/>
      <c r="E50" s="394"/>
    </row>
    <row r="51" spans="1:5" x14ac:dyDescent="0.25">
      <c r="A51" s="392" t="s">
        <v>437</v>
      </c>
      <c r="B51" s="393"/>
      <c r="C51" s="393"/>
      <c r="D51" s="393"/>
      <c r="E51" s="394"/>
    </row>
    <row r="52" spans="1:5" ht="15.75" thickBot="1" x14ac:dyDescent="0.3">
      <c r="A52" s="343" t="s">
        <v>415</v>
      </c>
      <c r="B52" s="344"/>
      <c r="C52" s="344"/>
      <c r="D52" s="344"/>
      <c r="E52" s="345"/>
    </row>
  </sheetData>
  <mergeCells count="59">
    <mergeCell ref="A1:B3"/>
    <mergeCell ref="C1:E1"/>
    <mergeCell ref="C2:E2"/>
    <mergeCell ref="A18:E18"/>
    <mergeCell ref="A19:E19"/>
    <mergeCell ref="A20:E20"/>
    <mergeCell ref="A5:D5"/>
    <mergeCell ref="A6:E6"/>
    <mergeCell ref="A7:E7"/>
    <mergeCell ref="A8:C8"/>
    <mergeCell ref="D8:E8"/>
    <mergeCell ref="A9:E9"/>
    <mergeCell ref="A17:E17"/>
    <mergeCell ref="D12:E12"/>
    <mergeCell ref="B12:C12"/>
    <mergeCell ref="A48:E48"/>
    <mergeCell ref="A49:E49"/>
    <mergeCell ref="A28:C28"/>
    <mergeCell ref="D28:E28"/>
    <mergeCell ref="A30:E30"/>
    <mergeCell ref="A41:E41"/>
    <mergeCell ref="A42:E42"/>
    <mergeCell ref="D38:E38"/>
    <mergeCell ref="D39:E39"/>
    <mergeCell ref="D40:E40"/>
    <mergeCell ref="A29:E29"/>
    <mergeCell ref="A43:B43"/>
    <mergeCell ref="A44:B44"/>
    <mergeCell ref="A45:B45"/>
    <mergeCell ref="A46:B46"/>
    <mergeCell ref="A47:B47"/>
    <mergeCell ref="A51:E51"/>
    <mergeCell ref="C10:C11"/>
    <mergeCell ref="A32:C32"/>
    <mergeCell ref="D32:E32"/>
    <mergeCell ref="A33:C33"/>
    <mergeCell ref="D33:E33"/>
    <mergeCell ref="A34:C34"/>
    <mergeCell ref="D34:E34"/>
    <mergeCell ref="A35:C35"/>
    <mergeCell ref="D35:E35"/>
    <mergeCell ref="A31:C31"/>
    <mergeCell ref="D31:E31"/>
    <mergeCell ref="A36:C36"/>
    <mergeCell ref="D36:E36"/>
    <mergeCell ref="D37:E37"/>
    <mergeCell ref="A50:E50"/>
    <mergeCell ref="A27:C27"/>
    <mergeCell ref="D27:E27"/>
    <mergeCell ref="A23:E23"/>
    <mergeCell ref="A26:C26"/>
    <mergeCell ref="D26:E26"/>
    <mergeCell ref="A24:C24"/>
    <mergeCell ref="D24:E24"/>
    <mergeCell ref="A21:E21"/>
    <mergeCell ref="A22:B22"/>
    <mergeCell ref="D22:E22"/>
    <mergeCell ref="A25:C25"/>
    <mergeCell ref="D25:E25"/>
  </mergeCells>
  <printOptions horizontalCentered="1" verticalCentered="1"/>
  <pageMargins left="0.70866141732283472" right="0.70866141732283472" top="0.74803149606299213" bottom="0.74803149606299213" header="0.31496062992125984" footer="0.31496062992125984"/>
  <pageSetup scale="71"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P78"/>
  <sheetViews>
    <sheetView zoomScaleNormal="100" workbookViewId="0">
      <selection activeCell="B17" sqref="B17"/>
    </sheetView>
  </sheetViews>
  <sheetFormatPr baseColWidth="10" defaultColWidth="11.42578125" defaultRowHeight="12.75" x14ac:dyDescent="0.2"/>
  <cols>
    <col min="1" max="1" width="37.7109375" style="42" bestFit="1" customWidth="1"/>
    <col min="2" max="4" width="23.5703125" style="42" customWidth="1"/>
    <col min="5" max="5" width="18" style="42" bestFit="1" customWidth="1"/>
    <col min="6" max="6" width="15.7109375" style="49" bestFit="1" customWidth="1"/>
    <col min="7" max="7" width="21.7109375" style="42" bestFit="1" customWidth="1"/>
    <col min="8" max="8" width="4.42578125" style="42" customWidth="1"/>
    <col min="9" max="232" width="11.42578125" style="42"/>
    <col min="233" max="233" width="11.7109375" style="42" bestFit="1" customWidth="1"/>
    <col min="234" max="234" width="11.42578125" style="42"/>
    <col min="235" max="235" width="3" style="42" bestFit="1" customWidth="1"/>
    <col min="236" max="236" width="15.7109375" style="42" bestFit="1" customWidth="1"/>
    <col min="237" max="237" width="59" style="42" bestFit="1" customWidth="1"/>
    <col min="238" max="242" width="11.42578125" style="42"/>
    <col min="243" max="244" width="11.7109375" style="42" bestFit="1" customWidth="1"/>
    <col min="245" max="245" width="8.42578125" style="42" bestFit="1" customWidth="1"/>
    <col min="246" max="246" width="9.5703125" style="42" bestFit="1" customWidth="1"/>
    <col min="247" max="247" width="7.7109375" style="42" bestFit="1" customWidth="1"/>
    <col min="248" max="248" width="8.7109375" style="42" bestFit="1" customWidth="1"/>
    <col min="249" max="249" width="6.42578125" style="42" bestFit="1" customWidth="1"/>
    <col min="250" max="250" width="7.42578125" style="42" bestFit="1" customWidth="1"/>
    <col min="251" max="16384" width="11.42578125" style="42"/>
  </cols>
  <sheetData>
    <row r="1" spans="1:250" ht="39" customHeight="1" thickBot="1" x14ac:dyDescent="0.25">
      <c r="A1" s="431" t="s">
        <v>243</v>
      </c>
      <c r="B1" s="432"/>
      <c r="C1" s="432"/>
      <c r="D1" s="432"/>
      <c r="E1" s="433"/>
      <c r="F1" s="163"/>
      <c r="G1" s="163"/>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2" t="s">
        <v>198</v>
      </c>
      <c r="IC1" s="33" t="s">
        <v>199</v>
      </c>
      <c r="ID1" s="31"/>
      <c r="IE1" s="31"/>
      <c r="IF1" s="31"/>
      <c r="IG1" s="31"/>
      <c r="IH1" s="31"/>
      <c r="II1" s="31"/>
      <c r="IJ1" s="31"/>
      <c r="IK1" s="31"/>
      <c r="IL1" s="31"/>
      <c r="IM1" s="31"/>
      <c r="IN1" s="31"/>
      <c r="IO1" s="31"/>
      <c r="IP1" s="31"/>
    </row>
    <row r="2" spans="1:250" ht="13.5" thickBot="1" x14ac:dyDescent="0.25">
      <c r="A2" s="34"/>
      <c r="B2" s="34"/>
      <c r="C2" s="34"/>
      <c r="D2" s="34"/>
      <c r="E2" s="35"/>
      <c r="F2" s="35"/>
      <c r="G2" s="35"/>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7" t="s">
        <v>200</v>
      </c>
      <c r="IA2" s="38" t="s">
        <v>201</v>
      </c>
      <c r="IB2" s="36"/>
      <c r="IC2" s="36"/>
      <c r="ID2" s="36"/>
      <c r="IE2" s="36"/>
      <c r="IF2" s="36"/>
      <c r="IG2" s="36"/>
      <c r="IH2" s="36"/>
      <c r="II2" s="36"/>
      <c r="IJ2" s="36"/>
      <c r="IK2" s="36"/>
      <c r="IL2" s="36"/>
      <c r="IM2" s="36"/>
      <c r="IN2" s="36"/>
    </row>
    <row r="3" spans="1:250" s="57" customFormat="1" ht="15.75" x14ac:dyDescent="0.25">
      <c r="A3" s="446" t="s">
        <v>111</v>
      </c>
      <c r="B3" s="448" t="str">
        <f>+'INFORME CUALITATIVO'!B4:D4</f>
        <v>CEPSA TRADING S.A.U.</v>
      </c>
      <c r="C3" s="438"/>
      <c r="D3" s="446" t="s">
        <v>175</v>
      </c>
      <c r="E3" s="438" t="s">
        <v>382</v>
      </c>
      <c r="F3" s="53"/>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5" t="s">
        <v>202</v>
      </c>
      <c r="HY3" s="56" t="s">
        <v>203</v>
      </c>
      <c r="HZ3" s="54"/>
      <c r="IA3" s="54"/>
      <c r="IB3" s="54"/>
      <c r="IC3" s="54"/>
      <c r="ID3" s="54"/>
      <c r="IE3" s="54"/>
      <c r="IF3" s="54"/>
      <c r="IG3" s="54"/>
      <c r="IH3" s="54"/>
      <c r="II3" s="54"/>
      <c r="IJ3" s="54"/>
      <c r="IK3" s="54"/>
      <c r="IL3" s="54"/>
    </row>
    <row r="4" spans="1:250" s="57" customFormat="1" ht="16.5" thickBot="1" x14ac:dyDescent="0.3">
      <c r="A4" s="447"/>
      <c r="B4" s="449"/>
      <c r="C4" s="439"/>
      <c r="D4" s="447"/>
      <c r="E4" s="439"/>
      <c r="F4" s="58"/>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5" t="s">
        <v>204</v>
      </c>
      <c r="HY4" s="56" t="s">
        <v>205</v>
      </c>
      <c r="HZ4" s="59"/>
      <c r="IA4" s="59"/>
      <c r="IB4" s="59"/>
      <c r="IC4" s="59"/>
      <c r="ID4" s="59"/>
      <c r="IE4" s="59"/>
      <c r="IF4" s="59"/>
      <c r="IG4" s="59"/>
      <c r="IH4" s="59"/>
      <c r="II4" s="59"/>
      <c r="IJ4" s="59"/>
      <c r="IK4" s="59"/>
      <c r="IL4" s="59"/>
    </row>
    <row r="5" spans="1:250" s="57" customFormat="1" ht="16.5" thickBot="1" x14ac:dyDescent="0.3">
      <c r="A5" s="60"/>
      <c r="B5" s="61"/>
      <c r="C5" s="61"/>
      <c r="D5" s="61"/>
      <c r="E5" s="62"/>
      <c r="F5" s="63"/>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55" t="s">
        <v>206</v>
      </c>
      <c r="IA5" s="56" t="s">
        <v>207</v>
      </c>
      <c r="IB5" s="60"/>
      <c r="IC5" s="60"/>
      <c r="ID5" s="60"/>
      <c r="IE5" s="60"/>
      <c r="IF5" s="60"/>
      <c r="IG5" s="60"/>
      <c r="IH5" s="60"/>
      <c r="II5" s="440" t="s">
        <v>208</v>
      </c>
      <c r="IJ5" s="441"/>
      <c r="IK5" s="441"/>
      <c r="IL5" s="441"/>
      <c r="IM5" s="441"/>
      <c r="IN5" s="442"/>
    </row>
    <row r="6" spans="1:250" s="57" customFormat="1" ht="16.5" thickBot="1" x14ac:dyDescent="0.3">
      <c r="A6" s="60"/>
      <c r="B6" s="65"/>
      <c r="C6" s="65"/>
      <c r="D6" s="66"/>
      <c r="E6" s="67"/>
      <c r="F6" s="58"/>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I6" s="68"/>
      <c r="IJ6" s="69"/>
      <c r="IK6" s="69"/>
      <c r="IL6" s="69"/>
      <c r="IM6" s="69"/>
      <c r="IN6" s="70"/>
    </row>
    <row r="7" spans="1:250" s="57" customFormat="1" ht="16.5" thickBot="1" x14ac:dyDescent="0.3">
      <c r="A7" s="71" t="s">
        <v>209</v>
      </c>
      <c r="B7" s="72">
        <v>2012</v>
      </c>
      <c r="C7" s="72">
        <v>2013</v>
      </c>
      <c r="D7" s="72" t="s">
        <v>210</v>
      </c>
      <c r="E7" s="73" t="s">
        <v>211</v>
      </c>
      <c r="F7" s="58"/>
      <c r="G7" s="159"/>
      <c r="H7" s="443"/>
      <c r="I7" s="443"/>
      <c r="J7" s="159"/>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74"/>
      <c r="IJ7" s="75"/>
      <c r="IK7" s="75"/>
      <c r="IL7" s="75"/>
      <c r="IM7" s="75"/>
      <c r="IN7" s="76"/>
    </row>
    <row r="8" spans="1:250" s="57" customFormat="1" ht="15.75" x14ac:dyDescent="0.25">
      <c r="A8" s="77" t="s">
        <v>212</v>
      </c>
      <c r="B8" s="78">
        <f>+'ANALISIS FINANCIERO'!D27</f>
        <v>79107.840000000011</v>
      </c>
      <c r="C8" s="78">
        <f>+'ANALISIS FINANCIERO'!E27</f>
        <v>1413179860.638</v>
      </c>
      <c r="D8" s="79">
        <f>+HLOOKUP($E$3,$A$51:$G$78,3,FALSE)</f>
        <v>22480039285.714287</v>
      </c>
      <c r="E8" s="88">
        <f>+IF(((B8+C8)/2)&gt;(D8),F8,IF(((B8+C8)/2)&gt;(70%*(D8)),(F8/2),0))</f>
        <v>0</v>
      </c>
      <c r="F8" s="80">
        <v>5</v>
      </c>
      <c r="G8" s="444"/>
      <c r="H8" s="444"/>
      <c r="I8" s="444"/>
      <c r="J8" s="159"/>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81">
        <v>0.20594337937709897</v>
      </c>
      <c r="IJ8" s="82">
        <v>5.202568657304367E-2</v>
      </c>
      <c r="IK8" s="82">
        <v>9.1603773869656027E-3</v>
      </c>
      <c r="IL8" s="82">
        <v>5.18611028809896E-2</v>
      </c>
      <c r="IM8" s="82">
        <v>1.6179318745189269E-2</v>
      </c>
      <c r="IN8" s="83">
        <v>0.12825499453124004</v>
      </c>
    </row>
    <row r="9" spans="1:250" s="174" customFormat="1" ht="15.75" hidden="1" x14ac:dyDescent="0.25">
      <c r="A9" s="165" t="s">
        <v>213</v>
      </c>
      <c r="B9" s="166">
        <f>+'ANALISIS FINANCIERO'!D44</f>
        <v>0</v>
      </c>
      <c r="C9" s="166">
        <f>+'ANALISIS FINANCIERO'!E44</f>
        <v>1396142908.2999997</v>
      </c>
      <c r="D9" s="167">
        <f>+HLOOKUP($E$3,$A$51:$G$78,4,FALSE)</f>
        <v>12953164285.714285</v>
      </c>
      <c r="E9" s="168"/>
      <c r="F9" s="169"/>
      <c r="G9" s="170"/>
      <c r="H9" s="171"/>
      <c r="I9" s="172"/>
      <c r="J9" s="173"/>
      <c r="II9" s="175"/>
      <c r="IJ9" s="176"/>
      <c r="IK9" s="176"/>
      <c r="IL9" s="176"/>
      <c r="IM9" s="176"/>
      <c r="IN9" s="177"/>
    </row>
    <row r="10" spans="1:250" s="174" customFormat="1" ht="15.75" hidden="1" x14ac:dyDescent="0.25">
      <c r="A10" s="165" t="s">
        <v>214</v>
      </c>
      <c r="B10" s="166">
        <f>+'ANALISIS FINANCIERO'!D46</f>
        <v>79107.840000000011</v>
      </c>
      <c r="C10" s="166">
        <f>+'ANALISIS FINANCIERO'!E46</f>
        <v>17036952.337999996</v>
      </c>
      <c r="D10" s="167">
        <f>+HLOOKUP($E$3,$A$51:$G$78,5,FALSE)</f>
        <v>9526878571.4285717</v>
      </c>
      <c r="E10" s="168"/>
      <c r="F10" s="169"/>
      <c r="G10" s="170"/>
      <c r="H10" s="178"/>
      <c r="I10" s="179"/>
      <c r="J10" s="173"/>
      <c r="II10" s="175"/>
      <c r="IJ10" s="176"/>
      <c r="IK10" s="176"/>
      <c r="IL10" s="176"/>
      <c r="IM10" s="176"/>
      <c r="IN10" s="177"/>
    </row>
    <row r="11" spans="1:250" s="57" customFormat="1" ht="15.75" x14ac:dyDescent="0.25">
      <c r="A11" s="84" t="s">
        <v>215</v>
      </c>
      <c r="B11" s="336">
        <f>+B9/B8</f>
        <v>0</v>
      </c>
      <c r="C11" s="336">
        <f>+C9/C8</f>
        <v>0.98794424346642706</v>
      </c>
      <c r="D11" s="87">
        <f>+HLOOKUP($E$3,$A$51:$G$78,6,FALSE)</f>
        <v>0.56412496061121187</v>
      </c>
      <c r="E11" s="88">
        <f>+IF(((B11+C11)/2)&lt;(D11),F11,IF(((B11+C11)/2)&lt;(130%*(D11)),(F11/2),0))</f>
        <v>5</v>
      </c>
      <c r="F11" s="80">
        <v>5</v>
      </c>
      <c r="G11" s="160"/>
      <c r="H11" s="162"/>
      <c r="I11" s="161"/>
      <c r="J11" s="159"/>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81">
        <v>0</v>
      </c>
      <c r="IJ11" s="82">
        <v>3.1868581698063683E-2</v>
      </c>
      <c r="IK11" s="82">
        <v>7.4411886344014936E-3</v>
      </c>
      <c r="IL11" s="82">
        <v>2.4837198925493822E-2</v>
      </c>
      <c r="IM11" s="82">
        <v>2.4471802734367731E-2</v>
      </c>
      <c r="IN11" s="83">
        <v>7.9105362116806868E-2</v>
      </c>
    </row>
    <row r="12" spans="1:250" s="57" customFormat="1" ht="16.5" thickBot="1" x14ac:dyDescent="0.3">
      <c r="A12" s="84" t="s">
        <v>216</v>
      </c>
      <c r="B12" s="336">
        <f>+B10/B8</f>
        <v>1</v>
      </c>
      <c r="C12" s="336">
        <f>+C10/C8</f>
        <v>1.2055756533572749E-2</v>
      </c>
      <c r="D12" s="87">
        <f>+HLOOKUP($E$3,$A$51:$G$78,7,FALSE)</f>
        <v>0.43587609134456562</v>
      </c>
      <c r="E12" s="88">
        <f>+IF(((B12+C12)/2)&gt;(D12),F12,IF(((B12+C12)/2)&gt;(70%*(D12)),F12/2,0))</f>
        <v>5</v>
      </c>
      <c r="F12" s="80">
        <v>5</v>
      </c>
      <c r="G12" s="160"/>
      <c r="H12" s="162"/>
      <c r="I12" s="161"/>
      <c r="J12" s="159"/>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81">
        <v>1.8642601841277022</v>
      </c>
      <c r="IJ12" s="82">
        <v>8.0366771168843248E-2</v>
      </c>
      <c r="IK12" s="82">
        <v>0.29480567248609274</v>
      </c>
      <c r="IL12" s="82">
        <v>0.1507907012454322</v>
      </c>
      <c r="IM12" s="82">
        <v>4.20835315075617</v>
      </c>
      <c r="IN12" s="83">
        <v>4.9365906035185619E-2</v>
      </c>
    </row>
    <row r="13" spans="1:250" s="57" customFormat="1" ht="16.5" thickBot="1" x14ac:dyDescent="0.3">
      <c r="A13" s="90" t="s">
        <v>217</v>
      </c>
      <c r="B13" s="91"/>
      <c r="C13" s="91"/>
      <c r="D13" s="91"/>
      <c r="E13" s="92"/>
      <c r="F13" s="93"/>
      <c r="G13" s="160"/>
      <c r="H13" s="162"/>
      <c r="I13" s="161"/>
      <c r="J13" s="159"/>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94"/>
      <c r="IJ13" s="95"/>
      <c r="IK13" s="95"/>
      <c r="IL13" s="95"/>
      <c r="IM13" s="95"/>
      <c r="IN13" s="96"/>
    </row>
    <row r="14" spans="1:250" s="174" customFormat="1" ht="15.75" hidden="1" x14ac:dyDescent="0.25">
      <c r="A14" s="180" t="s">
        <v>134</v>
      </c>
      <c r="B14" s="181">
        <f>+'ANALISIS FINANCIERO'!D31</f>
        <v>0</v>
      </c>
      <c r="C14" s="181">
        <f>+'ANALISIS FINANCIERO'!E31</f>
        <v>0</v>
      </c>
      <c r="D14" s="202"/>
      <c r="E14" s="182"/>
      <c r="F14" s="183"/>
      <c r="G14" s="170"/>
      <c r="H14" s="178"/>
      <c r="I14" s="172"/>
      <c r="J14" s="173"/>
      <c r="II14" s="184"/>
      <c r="IJ14" s="185"/>
      <c r="IK14" s="185"/>
      <c r="IL14" s="185"/>
      <c r="IM14" s="185"/>
      <c r="IN14" s="186"/>
    </row>
    <row r="15" spans="1:250" s="174" customFormat="1" ht="15.75" hidden="1" x14ac:dyDescent="0.25">
      <c r="A15" s="180" t="s">
        <v>140</v>
      </c>
      <c r="B15" s="181">
        <f>+'ANALISIS FINANCIERO'!D38</f>
        <v>0</v>
      </c>
      <c r="C15" s="181">
        <f>+'ANALISIS FINANCIERO'!E38</f>
        <v>0</v>
      </c>
      <c r="D15" s="167">
        <f>+HLOOKUP($E$3,$A$51:$G$78,9,FALSE)</f>
        <v>5043646428.5714283</v>
      </c>
      <c r="E15" s="182"/>
      <c r="F15" s="183"/>
      <c r="G15" s="170"/>
      <c r="H15" s="178"/>
      <c r="I15" s="172"/>
      <c r="J15" s="173"/>
      <c r="II15" s="184"/>
      <c r="IJ15" s="185"/>
      <c r="IK15" s="185"/>
      <c r="IL15" s="185"/>
      <c r="IM15" s="185"/>
      <c r="IN15" s="186"/>
    </row>
    <row r="16" spans="1:250" s="57" customFormat="1" ht="15.75" x14ac:dyDescent="0.25">
      <c r="A16" s="97" t="s">
        <v>245</v>
      </c>
      <c r="B16" s="337">
        <f>+(B14+B15)/B8</f>
        <v>0</v>
      </c>
      <c r="C16" s="337">
        <f>+(C14+C15)/C8</f>
        <v>0</v>
      </c>
      <c r="D16" s="87">
        <f>+HLOOKUP($E$3,$A$51:$G$78,10,FALSE)</f>
        <v>0.27043558515834609</v>
      </c>
      <c r="E16" s="98">
        <f>+IF(((B16+C16)/2)&lt;D16,F16,IF(((B16+C16)/2)&lt;(D16*130%),F16/2,0))</f>
        <v>5</v>
      </c>
      <c r="F16" s="80">
        <v>5</v>
      </c>
      <c r="G16" s="160"/>
      <c r="H16" s="162"/>
      <c r="I16" s="161"/>
      <c r="J16" s="159"/>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99"/>
      <c r="IJ16" s="100"/>
      <c r="IK16" s="100"/>
      <c r="IL16" s="100"/>
      <c r="IM16" s="100"/>
      <c r="IN16" s="101"/>
    </row>
    <row r="17" spans="1:248" s="57" customFormat="1" ht="15.75" x14ac:dyDescent="0.25">
      <c r="A17" s="84" t="s">
        <v>218</v>
      </c>
      <c r="B17" s="79">
        <f>+('ANALISIS FINANCIERO'!D8+'ANALISIS FINANCIERO'!D9+'ANALISIS FINANCIERO'!D11+'ANALISIS FINANCIERO'!D12)-('ANALISIS FINANCIERO'!D37-'ANALISIS FINANCIERO'!D31)</f>
        <v>79107.840000000011</v>
      </c>
      <c r="C17" s="79">
        <f>+('ANALISIS FINANCIERO'!E8+'ANALISIS FINANCIERO'!E9+'ANALISIS FINANCIERO'!E11+'ANALISIS FINANCIERO'!E12)-('ANALISIS FINANCIERO'!E37-'ANALISIS FINANCIERO'!E31)</f>
        <v>200339515.95000029</v>
      </c>
      <c r="D17" s="79">
        <f>+HLOOKUP($E$3,$A$51:$G$78,11,FALSE)</f>
        <v>5904775000</v>
      </c>
      <c r="E17" s="88"/>
      <c r="F17" s="80"/>
      <c r="G17" s="160"/>
      <c r="H17" s="162"/>
      <c r="I17" s="161"/>
      <c r="J17" s="159"/>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102">
        <v>10</v>
      </c>
      <c r="HZ17" s="59" t="s">
        <v>219</v>
      </c>
      <c r="IA17" s="103" t="s">
        <v>220</v>
      </c>
      <c r="IB17" s="60"/>
      <c r="IC17" s="60"/>
      <c r="ID17" s="60"/>
      <c r="IE17" s="60"/>
      <c r="IF17" s="60"/>
      <c r="IG17" s="60"/>
      <c r="IH17" s="60"/>
      <c r="II17" s="104"/>
      <c r="IJ17" s="105"/>
      <c r="IK17" s="105"/>
      <c r="IL17" s="105"/>
      <c r="IM17" s="105"/>
      <c r="IN17" s="106"/>
    </row>
    <row r="18" spans="1:248" s="57" customFormat="1" ht="15.75" x14ac:dyDescent="0.25">
      <c r="A18" s="84" t="s">
        <v>221</v>
      </c>
      <c r="B18" s="79">
        <f>+'ANALISIS FINANCIERO'!D14-'ANALISIS FINANCIERO'!D37</f>
        <v>79107.840000000011</v>
      </c>
      <c r="C18" s="79">
        <f>+'ANALISIS FINANCIERO'!E14-'ANALISIS FINANCIERO'!E37</f>
        <v>203116785.77400041</v>
      </c>
      <c r="D18" s="79">
        <f>+HLOOKUP($E$3,$A$51:$G$78,12,FALSE)</f>
        <v>2739764285.7142854</v>
      </c>
      <c r="E18" s="88">
        <f>+IF(((B18+C18)/2)&gt;(D18),F18,IF(((B18+C18)/2)&gt;(70%*(D18)),F18/2,0))</f>
        <v>0</v>
      </c>
      <c r="F18" s="164">
        <v>5</v>
      </c>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102">
        <v>60</v>
      </c>
      <c r="HZ18" s="59" t="s">
        <v>222</v>
      </c>
      <c r="IA18" s="103" t="s">
        <v>223</v>
      </c>
      <c r="IB18" s="60"/>
      <c r="IC18" s="60"/>
      <c r="ID18" s="60"/>
      <c r="IE18" s="60"/>
      <c r="IF18" s="60"/>
      <c r="IG18" s="60"/>
      <c r="IH18" s="60"/>
      <c r="II18" s="104"/>
      <c r="IJ18" s="105"/>
      <c r="IK18" s="105"/>
      <c r="IL18" s="105"/>
      <c r="IM18" s="105"/>
      <c r="IN18" s="106"/>
    </row>
    <row r="19" spans="1:248" s="57" customFormat="1" ht="16.5" thickBot="1" x14ac:dyDescent="0.3">
      <c r="A19" s="107" t="s">
        <v>246</v>
      </c>
      <c r="B19" s="338">
        <f>+B18/B17</f>
        <v>1</v>
      </c>
      <c r="C19" s="338">
        <f>+C18/C17</f>
        <v>1.0138628158844771</v>
      </c>
      <c r="D19" s="108">
        <f>+D18/D17</f>
        <v>0.46399130969669217</v>
      </c>
      <c r="E19" s="88">
        <f>+IF(((B19+C19)/2)&gt;(D19),F19,IF(((B19+C19)/2)&gt;(70%*(D19)),(F19/2),0))</f>
        <v>5</v>
      </c>
      <c r="F19" s="109">
        <v>5</v>
      </c>
      <c r="G19" s="60"/>
      <c r="H19" s="113"/>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102"/>
      <c r="HZ19" s="59"/>
      <c r="IA19" s="103"/>
      <c r="IB19" s="60"/>
      <c r="IC19" s="60"/>
      <c r="ID19" s="60"/>
      <c r="IE19" s="60"/>
      <c r="IF19" s="60"/>
      <c r="IG19" s="60"/>
      <c r="IH19" s="60"/>
      <c r="II19" s="110"/>
      <c r="IJ19" s="111"/>
      <c r="IK19" s="111"/>
      <c r="IL19" s="111"/>
      <c r="IM19" s="111"/>
      <c r="IN19" s="112"/>
    </row>
    <row r="20" spans="1:248" s="57" customFormat="1" ht="16.5" thickBot="1" x14ac:dyDescent="0.3">
      <c r="A20" s="90" t="s">
        <v>224</v>
      </c>
      <c r="B20" s="91"/>
      <c r="C20" s="91"/>
      <c r="D20" s="91"/>
      <c r="E20" s="92"/>
      <c r="F20" s="93"/>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102"/>
      <c r="HZ20" s="59"/>
      <c r="IA20" s="103"/>
      <c r="IB20" s="60"/>
      <c r="IC20" s="60"/>
      <c r="ID20" s="60"/>
      <c r="IE20" s="60"/>
      <c r="IF20" s="60"/>
      <c r="IG20" s="60"/>
      <c r="IH20" s="60"/>
      <c r="II20" s="110"/>
      <c r="IJ20" s="111"/>
      <c r="IK20" s="111"/>
      <c r="IL20" s="111"/>
      <c r="IM20" s="111"/>
      <c r="IN20" s="112"/>
    </row>
    <row r="21" spans="1:248" s="57" customFormat="1" ht="15.75" x14ac:dyDescent="0.25">
      <c r="A21" s="97" t="s">
        <v>225</v>
      </c>
      <c r="B21" s="85">
        <f>+'ANALISIS FINANCIERO'!D53</f>
        <v>0</v>
      </c>
      <c r="C21" s="85">
        <f>+'ANALISIS FINANCIERO'!E53</f>
        <v>11581065006.153997</v>
      </c>
      <c r="D21" s="79">
        <f>+HLOOKUP($E$3,$A$51:$G$78,15,FALSE)</f>
        <v>52244450000</v>
      </c>
      <c r="E21" s="86"/>
      <c r="F21" s="93"/>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102">
        <v>69</v>
      </c>
      <c r="HZ21" s="59" t="s">
        <v>226</v>
      </c>
      <c r="IA21" s="103" t="s">
        <v>227</v>
      </c>
      <c r="IB21" s="60"/>
      <c r="IC21" s="60"/>
      <c r="ID21" s="60"/>
      <c r="IE21" s="60"/>
      <c r="IF21" s="60"/>
      <c r="IG21" s="60"/>
      <c r="IH21" s="60"/>
      <c r="II21" s="114">
        <v>202.98692151530773</v>
      </c>
      <c r="IJ21" s="115">
        <v>7.5976063922709525</v>
      </c>
      <c r="IK21" s="115">
        <v>3.1947830338965741</v>
      </c>
      <c r="IL21" s="115">
        <v>80.176534355139992</v>
      </c>
      <c r="IM21" s="115">
        <v>44.805774940560397</v>
      </c>
      <c r="IN21" s="116">
        <v>128.2044332246725</v>
      </c>
    </row>
    <row r="22" spans="1:248" s="57" customFormat="1" ht="15.75" x14ac:dyDescent="0.25">
      <c r="A22" s="97" t="s">
        <v>228</v>
      </c>
      <c r="B22" s="337">
        <f>+B21/B8</f>
        <v>0</v>
      </c>
      <c r="C22" s="337">
        <f>+C21/C8</f>
        <v>8.1950396610701493</v>
      </c>
      <c r="D22" s="117">
        <f>+D21/D8</f>
        <v>2.324037308653661</v>
      </c>
      <c r="E22" s="88">
        <v>4</v>
      </c>
      <c r="F22" s="80">
        <v>8</v>
      </c>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9"/>
      <c r="HZ22" s="120"/>
      <c r="IA22" s="121"/>
      <c r="IB22" s="118"/>
      <c r="IC22" s="118"/>
      <c r="ID22" s="118"/>
      <c r="IE22" s="118"/>
      <c r="IF22" s="118"/>
      <c r="IG22" s="118"/>
      <c r="IH22" s="118"/>
      <c r="II22" s="122"/>
      <c r="IJ22" s="123"/>
      <c r="IK22" s="123"/>
      <c r="IL22" s="123"/>
      <c r="IM22" s="123"/>
      <c r="IN22" s="124"/>
    </row>
    <row r="23" spans="1:248" s="57" customFormat="1" ht="16.5" thickBot="1" x14ac:dyDescent="0.3">
      <c r="A23" s="84" t="s">
        <v>230</v>
      </c>
      <c r="B23" s="79">
        <f>+'ANALISIS FINANCIERO'!D72</f>
        <v>0</v>
      </c>
      <c r="C23" s="79">
        <f>+'ANALISIS FINANCIERO'!E72</f>
        <v>14364381.177999113</v>
      </c>
      <c r="D23" s="79">
        <f>+HLOOKUP($E$3,$A$51:$G$78,17,FALSE)</f>
        <v>1252921428.5714285</v>
      </c>
      <c r="E23" s="88"/>
      <c r="F23" s="8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102">
        <v>89</v>
      </c>
      <c r="HZ23" s="126" t="s">
        <v>231</v>
      </c>
      <c r="IA23" s="64" t="s">
        <v>229</v>
      </c>
      <c r="IB23" s="60"/>
      <c r="IC23" s="60"/>
      <c r="ID23" s="60"/>
      <c r="IE23" s="60"/>
      <c r="IF23" s="60"/>
      <c r="IG23" s="60"/>
      <c r="IH23" s="60"/>
      <c r="II23" s="104">
        <v>19.484917864170203</v>
      </c>
      <c r="IJ23" s="105">
        <v>21.483173497737507</v>
      </c>
      <c r="IK23" s="105">
        <v>11.517023086864384</v>
      </c>
      <c r="IL23" s="105">
        <v>192.16790171185463</v>
      </c>
      <c r="IM23" s="105">
        <v>16.975831400241027</v>
      </c>
      <c r="IN23" s="106">
        <v>239.87621204581239</v>
      </c>
    </row>
    <row r="24" spans="1:248" s="57" customFormat="1" ht="16.5" thickBot="1" x14ac:dyDescent="0.3">
      <c r="A24" s="84" t="s">
        <v>232</v>
      </c>
      <c r="B24" s="336" t="e">
        <f>+B23/B21</f>
        <v>#DIV/0!</v>
      </c>
      <c r="C24" s="336">
        <f>+C23/C21</f>
        <v>1.2403333519297322E-3</v>
      </c>
      <c r="D24" s="125">
        <f>+D23/D21</f>
        <v>2.3981904844848179E-2</v>
      </c>
      <c r="E24" s="127" t="e">
        <f>+IF(((B24+C24)/2)&gt;D24,F24,IF(((B24+C24)/2)&gt;(D24*70%),F24/2,0))</f>
        <v>#DIV/0!</v>
      </c>
      <c r="F24" s="80">
        <v>8</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128">
        <v>636.18741875529247</v>
      </c>
      <c r="IJ24" s="129">
        <v>120.16558931739478</v>
      </c>
      <c r="IK24" s="129">
        <v>3854.0128984392295</v>
      </c>
      <c r="IL24" s="129">
        <v>20187.877803850562</v>
      </c>
      <c r="IM24" s="129">
        <v>234.43387725244844</v>
      </c>
      <c r="IN24" s="130">
        <v>1.3035661929793261</v>
      </c>
    </row>
    <row r="25" spans="1:248" s="57" customFormat="1" ht="15.75" x14ac:dyDescent="0.25">
      <c r="A25" s="84" t="s">
        <v>233</v>
      </c>
      <c r="B25" s="336">
        <f>+B23/B8</f>
        <v>0</v>
      </c>
      <c r="C25" s="336">
        <f>+C23/C8</f>
        <v>1.0164581012012236E-2</v>
      </c>
      <c r="D25" s="125">
        <f>+D23/D8</f>
        <v>5.5734841592009164E-2</v>
      </c>
      <c r="E25" s="127">
        <v>8</v>
      </c>
      <c r="F25" s="80">
        <v>7</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110"/>
      <c r="IJ25" s="111"/>
      <c r="IK25" s="111"/>
      <c r="IL25" s="111"/>
      <c r="IM25" s="111"/>
      <c r="IN25" s="112"/>
    </row>
    <row r="26" spans="1:248" s="57" customFormat="1" ht="16.5" thickBot="1" x14ac:dyDescent="0.3">
      <c r="A26" s="84" t="s">
        <v>234</v>
      </c>
      <c r="B26" s="336">
        <f>+B23/B10</f>
        <v>0</v>
      </c>
      <c r="C26" s="336">
        <f>+C23/C10</f>
        <v>0.84313091291334674</v>
      </c>
      <c r="D26" s="125">
        <f>+D23/D10</f>
        <v>0.13151436949443041</v>
      </c>
      <c r="E26" s="127">
        <f>+IF(((B26+C26)/2)&gt;D26,F26,IF(((B26+C26)/2)&gt;(D26*70%),F26/2,0))</f>
        <v>7</v>
      </c>
      <c r="F26" s="80">
        <v>7</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110"/>
      <c r="IJ26" s="111"/>
      <c r="IK26" s="111"/>
      <c r="IL26" s="111"/>
      <c r="IM26" s="111"/>
      <c r="IN26" s="112"/>
    </row>
    <row r="27" spans="1:248" s="57" customFormat="1" ht="16.5" thickBot="1" x14ac:dyDescent="0.3">
      <c r="A27" s="90" t="s">
        <v>235</v>
      </c>
      <c r="B27" s="132"/>
      <c r="C27" s="132"/>
      <c r="D27" s="91"/>
      <c r="E27" s="133"/>
      <c r="F27" s="93"/>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134"/>
      <c r="IJ27" s="135"/>
      <c r="IK27" s="135"/>
      <c r="IL27" s="135"/>
      <c r="IM27" s="135"/>
      <c r="IN27" s="136"/>
    </row>
    <row r="28" spans="1:248" s="57" customFormat="1" ht="15.75" x14ac:dyDescent="0.25">
      <c r="A28" s="97" t="s">
        <v>236</v>
      </c>
      <c r="B28" s="137" t="e">
        <f>+('ANALISIS FINANCIERO'!D9*360)/CALIFICACION!B21</f>
        <v>#DIV/0!</v>
      </c>
      <c r="C28" s="137">
        <f>+('ANALISIS FINANCIERO'!E9*360)/CALIFICACION!C21</f>
        <v>43.687830922591765</v>
      </c>
      <c r="D28" s="203">
        <f>+HLOOKUP($E$3,$A$51:$G$78,22,FALSE)</f>
        <v>16.687456515889064</v>
      </c>
      <c r="E28" s="98" t="e">
        <f>+IF(((B28+C28)/2)&lt;D28,F28,IF(((B28+C28)/2)&lt;(D28*130%),F28/2,0))</f>
        <v>#DIV/0!</v>
      </c>
      <c r="F28" s="80">
        <v>3</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110"/>
      <c r="IJ28" s="111"/>
      <c r="IK28" s="111"/>
      <c r="IL28" s="111"/>
      <c r="IM28" s="111"/>
      <c r="IN28" s="112"/>
    </row>
    <row r="29" spans="1:248" s="57" customFormat="1" ht="15.75" x14ac:dyDescent="0.25">
      <c r="A29" s="84" t="s">
        <v>237</v>
      </c>
      <c r="B29" s="138" t="e">
        <f>+('ANALISIS FINANCIERO'!D32*360)/'ANALISIS FINANCIERO'!D54</f>
        <v>#DIV/0!</v>
      </c>
      <c r="C29" s="138">
        <f>+('ANALISIS FINANCIERO'!E32*360)/'ANALISIS FINANCIERO'!E54</f>
        <v>36.856482709746714</v>
      </c>
      <c r="D29" s="139">
        <f>+HLOOKUP($E$3,$A$51:$G$78,23,FALSE)</f>
        <v>30.118685317788721</v>
      </c>
      <c r="E29" s="127" t="e">
        <f>+IF(((B29+C29)/2)&gt;D29,F29,IF(((B29+C29)/2)&gt;(D29*70%),F29/2,0))</f>
        <v>#DIV/0!</v>
      </c>
      <c r="F29" s="80">
        <v>3</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110"/>
      <c r="IJ29" s="111"/>
      <c r="IK29" s="111"/>
      <c r="IL29" s="111"/>
      <c r="IM29" s="111"/>
      <c r="IN29" s="112"/>
    </row>
    <row r="30" spans="1:248" s="144" customFormat="1" ht="16.5" thickBot="1" x14ac:dyDescent="0.3">
      <c r="A30" s="140" t="s">
        <v>238</v>
      </c>
      <c r="B30" s="141" t="e">
        <f>+('ANALISIS FINANCIERO'!D11*360)/'ANALISIS FINANCIERO'!D54</f>
        <v>#DIV/0!</v>
      </c>
      <c r="C30" s="141">
        <f>+('ANALISIS FINANCIERO'!E11*360)/'ANALISIS FINANCIERO'!E54</f>
        <v>8.2809575876240452E-3</v>
      </c>
      <c r="D30" s="142">
        <f>+HLOOKUP($E$3,$A$51:$G$78,24,FALSE)</f>
        <v>32.209766014520191</v>
      </c>
      <c r="E30" s="131">
        <v>2</v>
      </c>
      <c r="F30" s="143">
        <v>4</v>
      </c>
      <c r="G30" s="60"/>
      <c r="II30" s="145"/>
      <c r="IJ30" s="146"/>
      <c r="IK30" s="146"/>
      <c r="IL30" s="146"/>
      <c r="IM30" s="146"/>
      <c r="IN30" s="147"/>
    </row>
    <row r="31" spans="1:248" s="144" customFormat="1" ht="16.5" thickBot="1" x14ac:dyDescent="0.3">
      <c r="A31" s="148" t="s">
        <v>239</v>
      </c>
      <c r="B31" s="149"/>
      <c r="C31" s="149"/>
      <c r="D31" s="204"/>
      <c r="E31" s="133"/>
      <c r="F31" s="150"/>
      <c r="II31" s="145"/>
      <c r="IJ31" s="146"/>
      <c r="IK31" s="146"/>
      <c r="IL31" s="146"/>
      <c r="IM31" s="146"/>
      <c r="IN31" s="147"/>
    </row>
    <row r="32" spans="1:248" s="57" customFormat="1" ht="15.75" x14ac:dyDescent="0.25">
      <c r="A32" s="97" t="s">
        <v>240</v>
      </c>
      <c r="B32" s="302" t="e">
        <f>+'ANALISIS FINANCIERO'!D14/'ANALISIS FINANCIERO'!D37</f>
        <v>#DIV/0!</v>
      </c>
      <c r="C32" s="302">
        <f>+'ANALISIS FINANCIERO'!E14/'ANALISIS FINANCIERO'!E37</f>
        <v>1.1685130515581983</v>
      </c>
      <c r="D32" s="203">
        <f>+HLOOKUP($E$3,$A$51:$G$78,26,FALSE)</f>
        <v>1.6516360313764602</v>
      </c>
      <c r="E32" s="127" t="e">
        <f>+IF(((B32+C32)/2)&gt;D32,F32,IF(((B32+C32)/2)&gt;(D32*70%),F32/2,0))</f>
        <v>#DIV/0!</v>
      </c>
      <c r="F32" s="80">
        <v>10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151">
        <v>1.3087307806526163</v>
      </c>
      <c r="IJ32" s="152">
        <v>1.348319014574122</v>
      </c>
      <c r="IK32" s="152">
        <v>1.332985516377214</v>
      </c>
      <c r="IL32" s="152">
        <v>1.4629537059242594</v>
      </c>
      <c r="IM32" s="152">
        <v>2.7458677898094828</v>
      </c>
      <c r="IN32" s="153">
        <v>1.0076063321573685</v>
      </c>
    </row>
    <row r="33" spans="1:250" s="57" customFormat="1" ht="15.75" x14ac:dyDescent="0.25">
      <c r="A33" s="84" t="s">
        <v>241</v>
      </c>
      <c r="B33" s="139" t="e">
        <f>+('ANALISIS FINANCIERO'!D14-'ANALISIS FINANCIERO'!D11)/'ANALISIS FINANCIERO'!D37</f>
        <v>#DIV/0!</v>
      </c>
      <c r="C33" s="139">
        <f>+('ANALISIS FINANCIERO'!E14-'ANALISIS FINANCIERO'!E11)/'ANALISIS FINANCIERO'!E37</f>
        <v>1.1682924682811537</v>
      </c>
      <c r="D33" s="139">
        <f>+HLOOKUP($E$3,$A$51:$G$78,27,FALSE)</f>
        <v>1.042906000816066</v>
      </c>
      <c r="E33" s="127" t="e">
        <f>+IF(((B33+C33)/2)&gt;D33,F33,IF(((B33+C33)/2)&gt;(D33*70%),F33/2,0))</f>
        <v>#DIV/0!</v>
      </c>
      <c r="F33" s="80">
        <v>10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154">
        <v>1.0824957289935753</v>
      </c>
      <c r="IJ33" s="155">
        <v>0.99533647855999463</v>
      </c>
      <c r="IK33" s="155">
        <v>1.0525189845261247</v>
      </c>
      <c r="IL33" s="155">
        <v>1.0937354950807379</v>
      </c>
      <c r="IM33" s="155">
        <v>1.8541519515224654</v>
      </c>
      <c r="IN33" s="156">
        <v>0.8183656057812857</v>
      </c>
    </row>
    <row r="34" spans="1:250" s="57" customFormat="1" ht="16.5" thickBot="1" x14ac:dyDescent="0.3">
      <c r="A34" s="89" t="s">
        <v>247</v>
      </c>
      <c r="B34" s="339" t="e">
        <f>+'ANALISIS FINANCIERO'!D77/(B14+B15)</f>
        <v>#DIV/0!</v>
      </c>
      <c r="C34" s="339" t="e">
        <f>+'ANALISIS FINANCIERO'!E77/(C14+C15)</f>
        <v>#DIV/0!</v>
      </c>
      <c r="D34" s="142">
        <f>+HLOOKUP($E$3,$A$51:$G$78,28,FALSE)</f>
        <v>0.74867228648991535</v>
      </c>
      <c r="E34" s="131">
        <v>2</v>
      </c>
      <c r="F34" s="80">
        <v>10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154">
        <v>2169.5170268282595</v>
      </c>
      <c r="IJ34" s="155">
        <v>176.18227348041529</v>
      </c>
      <c r="IK34" s="155">
        <v>21.154621504309656</v>
      </c>
      <c r="IL34" s="155">
        <v>33.560864457540795</v>
      </c>
      <c r="IM34" s="155">
        <v>24.659635131976561</v>
      </c>
      <c r="IN34" s="156">
        <v>1546.5182864997007</v>
      </c>
    </row>
    <row r="35" spans="1:250" s="57" customFormat="1" ht="15.75" x14ac:dyDescent="0.25">
      <c r="A35" s="157"/>
      <c r="B35" s="59"/>
      <c r="C35" s="59"/>
      <c r="D35" s="59"/>
      <c r="E35" s="58"/>
      <c r="F35" s="63"/>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row>
    <row r="36" spans="1:250" s="57" customFormat="1" ht="15.75" x14ac:dyDescent="0.25">
      <c r="A36" s="59"/>
      <c r="B36" s="59"/>
      <c r="C36" s="59"/>
      <c r="D36" s="61" t="s">
        <v>242</v>
      </c>
      <c r="E36" s="158" t="e">
        <f>SUM(E8:E34)</f>
        <v>#DIV/0!</v>
      </c>
      <c r="F36" s="63">
        <f>SUM(F8:F34)</f>
        <v>100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row>
    <row r="37" spans="1:250" ht="18.75" x14ac:dyDescent="0.3">
      <c r="A37" s="43"/>
      <c r="B37" s="205"/>
      <c r="C37" s="205"/>
      <c r="D37" s="61" t="s">
        <v>263</v>
      </c>
      <c r="E37" s="229" t="e">
        <f>+IF(E36&lt;30,"NO ACEPTABLE",(IF(E36&lt;50,"INFERIOR",IF(E36&lt;80,"PROMEDIO","SUPERIOR"))))</f>
        <v>#DIV/0!</v>
      </c>
      <c r="F37" s="206"/>
      <c r="G37" s="206"/>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row>
    <row r="38" spans="1:250" x14ac:dyDescent="0.2">
      <c r="A38" s="39"/>
      <c r="B38" s="44"/>
      <c r="C38" s="44"/>
      <c r="D38" s="45"/>
      <c r="E38" s="445"/>
      <c r="F38" s="445"/>
      <c r="G38" s="445"/>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row>
    <row r="39" spans="1:250" x14ac:dyDescent="0.2">
      <c r="A39" s="45"/>
      <c r="B39" s="45"/>
      <c r="C39" s="45"/>
      <c r="D39" s="45"/>
      <c r="E39" s="445"/>
      <c r="F39" s="445"/>
      <c r="G39" s="445"/>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row>
    <row r="40" spans="1:250" x14ac:dyDescent="0.2">
      <c r="A40" s="46"/>
      <c r="B40" s="46"/>
      <c r="C40" s="46"/>
      <c r="D40" s="46"/>
      <c r="E40" s="445"/>
      <c r="F40" s="445"/>
      <c r="G40" s="445"/>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row>
    <row r="41" spans="1:250" x14ac:dyDescent="0.2">
      <c r="A41" s="40"/>
      <c r="B41" s="40"/>
      <c r="C41" s="47"/>
      <c r="D41" s="40"/>
      <c r="E41" s="41"/>
      <c r="F41" s="41"/>
      <c r="G41" s="41"/>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row>
    <row r="42" spans="1:250" x14ac:dyDescent="0.2">
      <c r="A42" s="40"/>
      <c r="B42" s="40"/>
      <c r="C42" s="40"/>
      <c r="D42" s="40"/>
      <c r="E42" s="41"/>
      <c r="F42" s="41"/>
      <c r="G42" s="41"/>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row>
    <row r="43" spans="1:250" x14ac:dyDescent="0.2">
      <c r="A43" s="40"/>
      <c r="B43" s="48"/>
      <c r="C43" s="40"/>
      <c r="D43" s="40"/>
      <c r="E43" s="41"/>
      <c r="F43" s="41"/>
      <c r="G43" s="41"/>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row>
    <row r="49" spans="1:7" ht="13.5" thickBot="1" x14ac:dyDescent="0.25"/>
    <row r="50" spans="1:7" x14ac:dyDescent="0.2">
      <c r="B50" s="434" t="s">
        <v>379</v>
      </c>
      <c r="C50" s="435"/>
      <c r="D50" s="436"/>
      <c r="E50" s="437"/>
      <c r="F50" s="437"/>
      <c r="G50" s="437"/>
    </row>
    <row r="51" spans="1:7" x14ac:dyDescent="0.2">
      <c r="A51" s="50" t="s">
        <v>20</v>
      </c>
      <c r="B51" s="194" t="s">
        <v>380</v>
      </c>
      <c r="C51" s="190" t="s">
        <v>381</v>
      </c>
      <c r="D51" s="195" t="s">
        <v>382</v>
      </c>
      <c r="E51" s="327"/>
      <c r="F51" s="327"/>
      <c r="G51" s="327"/>
    </row>
    <row r="52" spans="1:7" x14ac:dyDescent="0.2">
      <c r="A52" s="51" t="s">
        <v>209</v>
      </c>
      <c r="B52" s="194"/>
      <c r="C52" s="190"/>
      <c r="D52" s="195"/>
      <c r="E52" s="327"/>
      <c r="F52" s="327"/>
      <c r="G52" s="327"/>
    </row>
    <row r="53" spans="1:7" x14ac:dyDescent="0.2">
      <c r="A53" s="42" t="s">
        <v>212</v>
      </c>
      <c r="B53" s="196">
        <v>58781900000</v>
      </c>
      <c r="C53" s="191">
        <v>179821005263.1579</v>
      </c>
      <c r="D53" s="197">
        <v>22480039285.714287</v>
      </c>
      <c r="E53" s="328"/>
      <c r="F53" s="328"/>
      <c r="G53" s="328"/>
    </row>
    <row r="54" spans="1:7" x14ac:dyDescent="0.2">
      <c r="A54" s="42" t="s">
        <v>213</v>
      </c>
      <c r="B54" s="196">
        <v>40774733333.333336</v>
      </c>
      <c r="C54" s="191">
        <v>92580502631.578949</v>
      </c>
      <c r="D54" s="197">
        <v>12953164285.714285</v>
      </c>
      <c r="E54" s="328"/>
      <c r="F54" s="328"/>
      <c r="G54" s="328"/>
    </row>
    <row r="55" spans="1:7" x14ac:dyDescent="0.2">
      <c r="A55" s="42" t="s">
        <v>214</v>
      </c>
      <c r="B55" s="196">
        <v>18007138888.888889</v>
      </c>
      <c r="C55" s="191">
        <v>87240507894.736847</v>
      </c>
      <c r="D55" s="197">
        <v>9526878571.4285717</v>
      </c>
      <c r="E55" s="328"/>
      <c r="F55" s="328"/>
      <c r="G55" s="328"/>
    </row>
    <row r="56" spans="1:7" x14ac:dyDescent="0.2">
      <c r="A56" s="42" t="s">
        <v>215</v>
      </c>
      <c r="B56" s="198">
        <v>0.70515155129737028</v>
      </c>
      <c r="C56" s="192">
        <v>0.51432003984494612</v>
      </c>
      <c r="D56" s="199">
        <v>0.56412496061121187</v>
      </c>
      <c r="E56" s="329"/>
      <c r="F56" s="329"/>
      <c r="G56" s="329"/>
    </row>
    <row r="57" spans="1:7" x14ac:dyDescent="0.2">
      <c r="A57" s="42" t="s">
        <v>216</v>
      </c>
      <c r="B57" s="198">
        <v>0.29484576009032509</v>
      </c>
      <c r="C57" s="192">
        <v>0.48568002788820136</v>
      </c>
      <c r="D57" s="199">
        <v>0.43587609134456562</v>
      </c>
      <c r="E57" s="329"/>
      <c r="F57" s="329"/>
      <c r="G57" s="329"/>
    </row>
    <row r="58" spans="1:7" x14ac:dyDescent="0.2">
      <c r="A58" s="52" t="s">
        <v>217</v>
      </c>
      <c r="B58" s="196"/>
      <c r="C58" s="191"/>
      <c r="D58" s="197"/>
      <c r="E58" s="328"/>
      <c r="F58" s="328"/>
      <c r="G58" s="328"/>
    </row>
    <row r="59" spans="1:7" x14ac:dyDescent="0.2">
      <c r="A59" s="42" t="s">
        <v>264</v>
      </c>
      <c r="B59" s="196">
        <v>20701683333.333332</v>
      </c>
      <c r="C59" s="191">
        <v>29228497368.421051</v>
      </c>
      <c r="D59" s="197">
        <v>5043646428.5714283</v>
      </c>
      <c r="E59" s="328"/>
      <c r="F59" s="328"/>
      <c r="G59" s="328"/>
    </row>
    <row r="60" spans="1:7" x14ac:dyDescent="0.2">
      <c r="A60" s="42" t="s">
        <v>245</v>
      </c>
      <c r="B60" s="198">
        <v>0.32541296311943202</v>
      </c>
      <c r="C60" s="192">
        <v>0.17223832256391694</v>
      </c>
      <c r="D60" s="199">
        <v>0.27043558515834609</v>
      </c>
      <c r="E60" s="329"/>
      <c r="F60" s="329"/>
      <c r="G60" s="329"/>
    </row>
    <row r="61" spans="1:7" x14ac:dyDescent="0.2">
      <c r="A61" s="42" t="s">
        <v>218</v>
      </c>
      <c r="B61" s="196">
        <v>25512888888.888889</v>
      </c>
      <c r="C61" s="191">
        <v>28285544736.842106</v>
      </c>
      <c r="D61" s="197">
        <v>5904775000</v>
      </c>
      <c r="E61" s="328"/>
      <c r="F61" s="328"/>
      <c r="G61" s="328"/>
    </row>
    <row r="62" spans="1:7" x14ac:dyDescent="0.2">
      <c r="A62" s="42" t="s">
        <v>221</v>
      </c>
      <c r="B62" s="196">
        <v>6518716666.6666679</v>
      </c>
      <c r="C62" s="191">
        <v>5971460526.3157892</v>
      </c>
      <c r="D62" s="197">
        <v>2739764285.7142854</v>
      </c>
      <c r="E62" s="328"/>
      <c r="F62" s="328"/>
      <c r="G62" s="328"/>
    </row>
    <row r="63" spans="1:7" x14ac:dyDescent="0.2">
      <c r="A63" s="42" t="s">
        <v>246</v>
      </c>
      <c r="B63" s="198">
        <v>0.15887463953294448</v>
      </c>
      <c r="C63" s="192">
        <v>0.41351452859167231</v>
      </c>
      <c r="D63" s="199">
        <v>0.3931616372355714</v>
      </c>
      <c r="E63" s="329"/>
      <c r="F63" s="329"/>
      <c r="G63" s="329"/>
    </row>
    <row r="64" spans="1:7" x14ac:dyDescent="0.2">
      <c r="A64" s="52" t="s">
        <v>224</v>
      </c>
      <c r="B64" s="196"/>
      <c r="C64" s="191"/>
      <c r="D64" s="197"/>
      <c r="E64" s="328"/>
      <c r="F64" s="328"/>
      <c r="G64" s="328"/>
    </row>
    <row r="65" spans="1:7" x14ac:dyDescent="0.2">
      <c r="A65" s="42" t="s">
        <v>225</v>
      </c>
      <c r="B65" s="196">
        <v>68134633333.333336</v>
      </c>
      <c r="C65" s="191">
        <v>177034192105.26315</v>
      </c>
      <c r="D65" s="197">
        <v>52244450000</v>
      </c>
      <c r="E65" s="328"/>
      <c r="F65" s="328"/>
      <c r="G65" s="328"/>
    </row>
    <row r="66" spans="1:7" x14ac:dyDescent="0.2">
      <c r="A66" s="42" t="s">
        <v>228</v>
      </c>
      <c r="B66" s="198">
        <v>2.2041327444362788</v>
      </c>
      <c r="C66" s="192">
        <v>0.86061614466053771</v>
      </c>
      <c r="D66" s="199">
        <v>3.3264239118945187</v>
      </c>
      <c r="E66" s="329"/>
      <c r="F66" s="329"/>
      <c r="G66" s="329"/>
    </row>
    <row r="67" spans="1:7" x14ac:dyDescent="0.2">
      <c r="A67" s="42" t="s">
        <v>230</v>
      </c>
      <c r="B67" s="196">
        <v>866333333.33333337</v>
      </c>
      <c r="C67" s="191">
        <v>11430663157.894737</v>
      </c>
      <c r="D67" s="197">
        <v>1252921428.5714285</v>
      </c>
      <c r="E67" s="328"/>
      <c r="F67" s="328"/>
      <c r="G67" s="328"/>
    </row>
    <row r="68" spans="1:7" x14ac:dyDescent="0.2">
      <c r="A68" s="42" t="s">
        <v>232</v>
      </c>
      <c r="B68" s="198">
        <v>2.090212358625269E-2</v>
      </c>
      <c r="C68" s="192">
        <v>9.6140748134349488E-2</v>
      </c>
      <c r="D68" s="199">
        <v>2.4664512244154113E-2</v>
      </c>
      <c r="E68" s="329"/>
      <c r="F68" s="329"/>
      <c r="G68" s="329"/>
    </row>
    <row r="69" spans="1:7" x14ac:dyDescent="0.2">
      <c r="A69" s="42" t="s">
        <v>233</v>
      </c>
      <c r="B69" s="198">
        <v>1.9957421583975656E-2</v>
      </c>
      <c r="C69" s="192">
        <v>6.1967590948463394E-2</v>
      </c>
      <c r="D69" s="199">
        <v>7.061404656254458E-2</v>
      </c>
      <c r="E69" s="329"/>
      <c r="F69" s="329"/>
      <c r="G69" s="329"/>
    </row>
    <row r="70" spans="1:7" x14ac:dyDescent="0.2">
      <c r="A70" s="42" t="s">
        <v>234</v>
      </c>
      <c r="B70" s="198">
        <v>7.9599594917200117E-2</v>
      </c>
      <c r="C70" s="192">
        <v>0.12703816889855121</v>
      </c>
      <c r="D70" s="199">
        <v>0.12299380724554961</v>
      </c>
      <c r="E70" s="329"/>
      <c r="F70" s="329"/>
      <c r="G70" s="329"/>
    </row>
    <row r="71" spans="1:7" x14ac:dyDescent="0.2">
      <c r="A71" s="52" t="s">
        <v>235</v>
      </c>
      <c r="B71" s="200"/>
      <c r="C71" s="193"/>
      <c r="D71" s="201"/>
      <c r="E71" s="330"/>
      <c r="F71" s="330"/>
      <c r="G71" s="330"/>
    </row>
    <row r="72" spans="1:7" x14ac:dyDescent="0.2">
      <c r="A72" s="42" t="s">
        <v>236</v>
      </c>
      <c r="B72" s="200">
        <v>68.345396089861595</v>
      </c>
      <c r="C72" s="193">
        <v>42.199968052892565</v>
      </c>
      <c r="D72" s="201">
        <v>16.687456515889064</v>
      </c>
      <c r="E72" s="330"/>
      <c r="F72" s="330"/>
      <c r="G72" s="330"/>
    </row>
    <row r="73" spans="1:7" x14ac:dyDescent="0.2">
      <c r="A73" s="42" t="s">
        <v>237</v>
      </c>
      <c r="B73" s="200">
        <v>68.178303278756502</v>
      </c>
      <c r="C73" s="193">
        <v>104.68797324525623</v>
      </c>
      <c r="D73" s="201">
        <v>30.118685317788721</v>
      </c>
      <c r="E73" s="330"/>
      <c r="F73" s="330"/>
      <c r="G73" s="330"/>
    </row>
    <row r="74" spans="1:7" x14ac:dyDescent="0.2">
      <c r="A74" s="42" t="s">
        <v>238</v>
      </c>
      <c r="B74" s="200">
        <v>35.771108304111991</v>
      </c>
      <c r="C74" s="193">
        <v>46.574072785471571</v>
      </c>
      <c r="D74" s="201">
        <v>32.209766014520191</v>
      </c>
      <c r="E74" s="330"/>
      <c r="F74" s="330"/>
      <c r="G74" s="330"/>
    </row>
    <row r="75" spans="1:7" x14ac:dyDescent="0.2">
      <c r="A75" s="52" t="s">
        <v>239</v>
      </c>
      <c r="B75" s="200"/>
      <c r="C75" s="193"/>
      <c r="D75" s="201"/>
      <c r="E75" s="330"/>
      <c r="F75" s="330"/>
      <c r="G75" s="330"/>
    </row>
    <row r="76" spans="1:7" x14ac:dyDescent="0.2">
      <c r="A76" s="42" t="s">
        <v>240</v>
      </c>
      <c r="B76" s="200">
        <v>1.2116865609749772</v>
      </c>
      <c r="C76" s="193">
        <v>1.275708047734563</v>
      </c>
      <c r="D76" s="201">
        <v>1.6516360313764602</v>
      </c>
      <c r="E76" s="330"/>
      <c r="F76" s="330"/>
      <c r="G76" s="330"/>
    </row>
    <row r="77" spans="1:7" x14ac:dyDescent="0.2">
      <c r="A77" s="42" t="s">
        <v>241</v>
      </c>
      <c r="B77" s="200">
        <v>0.91879986668981828</v>
      </c>
      <c r="C77" s="193">
        <v>1.0257630219946161</v>
      </c>
      <c r="D77" s="201">
        <v>1.042906000816066</v>
      </c>
      <c r="E77" s="330"/>
      <c r="F77" s="330"/>
      <c r="G77" s="330"/>
    </row>
    <row r="78" spans="1:7" ht="13.5" thickBot="1" x14ac:dyDescent="0.25">
      <c r="A78" s="42" t="s">
        <v>247</v>
      </c>
      <c r="B78" s="331">
        <v>5.7405414922168455E-2</v>
      </c>
      <c r="C78" s="332">
        <v>0.9475286033878354</v>
      </c>
      <c r="D78" s="333">
        <v>0.74867228648991535</v>
      </c>
      <c r="E78" s="330"/>
      <c r="F78" s="330"/>
      <c r="G78" s="330"/>
    </row>
  </sheetData>
  <mergeCells count="11">
    <mergeCell ref="A1:E1"/>
    <mergeCell ref="B50:D50"/>
    <mergeCell ref="E50:G50"/>
    <mergeCell ref="E3:E4"/>
    <mergeCell ref="II5:IN5"/>
    <mergeCell ref="H7:I7"/>
    <mergeCell ref="G8:I8"/>
    <mergeCell ref="E38:G40"/>
    <mergeCell ref="A3:A4"/>
    <mergeCell ref="D3:D4"/>
    <mergeCell ref="B3:C4"/>
  </mergeCells>
  <dataValidations count="2">
    <dataValidation type="list" allowBlank="1" showInputMessage="1" showErrorMessage="1" sqref="C65533">
      <formula1>$IB$1:$IB$5</formula1>
    </dataValidation>
    <dataValidation type="list" allowBlank="1" showInputMessage="1" showErrorMessage="1" sqref="E3:E4">
      <formula1>$B$51:$D$51</formula1>
    </dataValidation>
  </dataValidations>
  <pageMargins left="0.70866141732283472" right="0.70866141732283472" top="0.74803149606299213" bottom="0.74803149606299213" header="0.31496062992125984" footer="0.31496062992125984"/>
  <pageSetup scale="93"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topLeftCell="A66" zoomScaleNormal="100" workbookViewId="0">
      <selection activeCell="B17" sqref="B17"/>
    </sheetView>
  </sheetViews>
  <sheetFormatPr baseColWidth="10" defaultColWidth="11.42578125" defaultRowHeight="15" x14ac:dyDescent="0.25"/>
  <cols>
    <col min="1" max="1" width="50.85546875" style="8" customWidth="1"/>
    <col min="2" max="3" width="26.28515625" style="218" hidden="1" customWidth="1"/>
    <col min="4" max="5" width="26.28515625" style="219" customWidth="1"/>
    <col min="6" max="16384" width="11.42578125" style="218"/>
  </cols>
  <sheetData>
    <row r="1" spans="1:8" ht="37.5" customHeight="1" thickBot="1" x14ac:dyDescent="0.3">
      <c r="A1" s="452" t="s">
        <v>244</v>
      </c>
      <c r="B1" s="453"/>
      <c r="C1" s="453"/>
      <c r="D1" s="453"/>
      <c r="E1" s="454"/>
    </row>
    <row r="2" spans="1:8" x14ac:dyDescent="0.25">
      <c r="G2" s="230" t="s">
        <v>149</v>
      </c>
      <c r="H2" s="220">
        <f>1000*1.318464</f>
        <v>1318.4640000000002</v>
      </c>
    </row>
    <row r="3" spans="1:8" ht="16.5" thickBot="1" x14ac:dyDescent="0.3">
      <c r="A3" s="16" t="s">
        <v>111</v>
      </c>
      <c r="D3" s="455" t="str">
        <f>+'INFORME CUALITATIVO'!B4</f>
        <v>CEPSA TRADING S.A.U.</v>
      </c>
      <c r="E3" s="455"/>
      <c r="G3" s="230" t="s">
        <v>396</v>
      </c>
      <c r="H3" s="220">
        <f>1000*1.377614</f>
        <v>1377.6139999999998</v>
      </c>
    </row>
    <row r="4" spans="1:8" ht="15.75" thickBot="1" x14ac:dyDescent="0.3"/>
    <row r="5" spans="1:8" ht="27" customHeight="1" thickBot="1" x14ac:dyDescent="0.3">
      <c r="A5" s="456" t="s">
        <v>112</v>
      </c>
      <c r="B5" s="457"/>
      <c r="C5" s="457"/>
      <c r="D5" s="457"/>
      <c r="E5" s="458"/>
    </row>
    <row r="6" spans="1:8" ht="19.5" thickBot="1" x14ac:dyDescent="0.35">
      <c r="A6" s="459" t="s">
        <v>113</v>
      </c>
      <c r="B6" s="221">
        <v>2012</v>
      </c>
      <c r="C6" s="221">
        <v>2013</v>
      </c>
      <c r="D6" s="221">
        <f>B6</f>
        <v>2012</v>
      </c>
      <c r="E6" s="221">
        <f>C6</f>
        <v>2013</v>
      </c>
    </row>
    <row r="7" spans="1:8" ht="15.75" thickBot="1" x14ac:dyDescent="0.3">
      <c r="A7" s="460"/>
      <c r="B7" s="462" t="s">
        <v>378</v>
      </c>
      <c r="C7" s="463"/>
      <c r="D7" s="222" t="s">
        <v>148</v>
      </c>
      <c r="E7" s="223" t="s">
        <v>148</v>
      </c>
    </row>
    <row r="8" spans="1:8" x14ac:dyDescent="0.25">
      <c r="A8" s="9" t="s">
        <v>114</v>
      </c>
      <c r="B8" s="231"/>
      <c r="C8" s="232"/>
      <c r="D8" s="233">
        <f t="shared" ref="D8:D13" si="0">+B8*$H$2</f>
        <v>0</v>
      </c>
      <c r="E8" s="234">
        <f t="shared" ref="E8:E13" si="1">+C8*$H$3</f>
        <v>0</v>
      </c>
    </row>
    <row r="9" spans="1:8" x14ac:dyDescent="0.25">
      <c r="A9" s="10" t="s">
        <v>115</v>
      </c>
      <c r="B9" s="235"/>
      <c r="C9" s="236">
        <v>1020185</v>
      </c>
      <c r="D9" s="237">
        <f t="shared" si="0"/>
        <v>0</v>
      </c>
      <c r="E9" s="238">
        <f t="shared" si="1"/>
        <v>1405421138.5899999</v>
      </c>
    </row>
    <row r="10" spans="1:8" x14ac:dyDescent="0.25">
      <c r="A10" s="10" t="s">
        <v>386</v>
      </c>
      <c r="B10" s="235"/>
      <c r="C10" s="236">
        <v>219</v>
      </c>
      <c r="D10" s="237">
        <f t="shared" si="0"/>
        <v>0</v>
      </c>
      <c r="E10" s="238">
        <f t="shared" si="1"/>
        <v>301697.46599999996</v>
      </c>
    </row>
    <row r="11" spans="1:8" x14ac:dyDescent="0.25">
      <c r="A11" s="10" t="s">
        <v>116</v>
      </c>
      <c r="B11" s="235"/>
      <c r="C11" s="236">
        <v>193</v>
      </c>
      <c r="D11" s="237">
        <f t="shared" si="0"/>
        <v>0</v>
      </c>
      <c r="E11" s="238">
        <f t="shared" si="1"/>
        <v>265879.50199999998</v>
      </c>
    </row>
    <row r="12" spans="1:8" x14ac:dyDescent="0.25">
      <c r="A12" s="10" t="s">
        <v>117</v>
      </c>
      <c r="B12" s="235">
        <v>60</v>
      </c>
      <c r="C12" s="236"/>
      <c r="D12" s="237">
        <f t="shared" si="0"/>
        <v>79107.840000000011</v>
      </c>
      <c r="E12" s="238">
        <f t="shared" si="1"/>
        <v>0</v>
      </c>
    </row>
    <row r="13" spans="1:8" ht="15.75" thickBot="1" x14ac:dyDescent="0.3">
      <c r="A13" s="23" t="s">
        <v>118</v>
      </c>
      <c r="B13" s="239"/>
      <c r="C13" s="240">
        <v>1797</v>
      </c>
      <c r="D13" s="241">
        <f t="shared" si="0"/>
        <v>0</v>
      </c>
      <c r="E13" s="242">
        <f t="shared" si="1"/>
        <v>2475572.3579999995</v>
      </c>
    </row>
    <row r="14" spans="1:8" ht="16.5" thickTop="1" thickBot="1" x14ac:dyDescent="0.3">
      <c r="A14" s="12" t="s">
        <v>119</v>
      </c>
      <c r="B14" s="243">
        <f>SUM(B8:B13)</f>
        <v>60</v>
      </c>
      <c r="C14" s="244">
        <f>SUM(C8:C13)</f>
        <v>1022394</v>
      </c>
      <c r="D14" s="245">
        <f>SUM(D8:D13)</f>
        <v>79107.840000000011</v>
      </c>
      <c r="E14" s="246">
        <f>SUM(E8:E13)</f>
        <v>1408464287.9160001</v>
      </c>
    </row>
    <row r="15" spans="1:8" hidden="1" x14ac:dyDescent="0.25">
      <c r="A15" s="9" t="s">
        <v>120</v>
      </c>
      <c r="B15" s="247"/>
      <c r="C15" s="248"/>
      <c r="D15" s="233">
        <f>+B15*$H$2</f>
        <v>0</v>
      </c>
      <c r="E15" s="234">
        <f>+C15*$H$3</f>
        <v>0</v>
      </c>
    </row>
    <row r="16" spans="1:8" hidden="1" x14ac:dyDescent="0.25">
      <c r="A16" s="10" t="s">
        <v>121</v>
      </c>
      <c r="B16" s="249"/>
      <c r="C16" s="250"/>
      <c r="D16" s="237">
        <f>+B16*$H$2</f>
        <v>0</v>
      </c>
      <c r="E16" s="238">
        <f>+C16*$H$3</f>
        <v>0</v>
      </c>
    </row>
    <row r="17" spans="1:5" hidden="1" x14ac:dyDescent="0.25">
      <c r="A17" s="10" t="s">
        <v>122</v>
      </c>
      <c r="B17" s="249"/>
      <c r="C17" s="250"/>
      <c r="D17" s="237">
        <f>+B17*$H$2</f>
        <v>0</v>
      </c>
      <c r="E17" s="238">
        <f>+C17*$H$3</f>
        <v>0</v>
      </c>
    </row>
    <row r="18" spans="1:5" hidden="1" x14ac:dyDescent="0.25">
      <c r="A18" s="10" t="s">
        <v>123</v>
      </c>
      <c r="B18" s="249"/>
      <c r="C18" s="250"/>
      <c r="D18" s="237">
        <f>+B18*$H$2</f>
        <v>0</v>
      </c>
      <c r="E18" s="238">
        <f>+C18*$H$3</f>
        <v>0</v>
      </c>
    </row>
    <row r="19" spans="1:5" ht="15.75" thickBot="1" x14ac:dyDescent="0.3">
      <c r="A19" s="23" t="s">
        <v>124</v>
      </c>
      <c r="B19" s="251"/>
      <c r="C19" s="252">
        <v>251</v>
      </c>
      <c r="D19" s="241">
        <f>+B19*$H$2</f>
        <v>0</v>
      </c>
      <c r="E19" s="242">
        <f>+C19*$H$3</f>
        <v>345781.11399999994</v>
      </c>
    </row>
    <row r="20" spans="1:5" ht="15.75" hidden="1" thickTop="1" x14ac:dyDescent="0.25">
      <c r="A20" s="24" t="s">
        <v>125</v>
      </c>
      <c r="B20" s="253">
        <f>SUM(B15:B19)</f>
        <v>0</v>
      </c>
      <c r="C20" s="254">
        <f>SUM(C15:C19)</f>
        <v>251</v>
      </c>
      <c r="D20" s="255">
        <f>SUM(D15:D19)</f>
        <v>0</v>
      </c>
      <c r="E20" s="256">
        <f>SUM(E15:E19)</f>
        <v>345781.11399999994</v>
      </c>
    </row>
    <row r="21" spans="1:5" ht="15.75" hidden="1" thickBot="1" x14ac:dyDescent="0.3">
      <c r="A21" s="23" t="s">
        <v>126</v>
      </c>
      <c r="B21" s="251"/>
      <c r="C21" s="252"/>
      <c r="D21" s="241">
        <f>+B21*$H$2</f>
        <v>0</v>
      </c>
      <c r="E21" s="242">
        <f>+C21*$H$3</f>
        <v>0</v>
      </c>
    </row>
    <row r="22" spans="1:5" ht="16.5" thickTop="1" thickBot="1" x14ac:dyDescent="0.3">
      <c r="A22" s="7" t="s">
        <v>127</v>
      </c>
      <c r="B22" s="257">
        <f>B20-B21</f>
        <v>0</v>
      </c>
      <c r="C22" s="257">
        <f>C20-C21</f>
        <v>251</v>
      </c>
      <c r="D22" s="259">
        <f>D20-D21</f>
        <v>0</v>
      </c>
      <c r="E22" s="260">
        <f>E20-E21</f>
        <v>345781.11399999994</v>
      </c>
    </row>
    <row r="23" spans="1:5" hidden="1" x14ac:dyDescent="0.25">
      <c r="A23" s="9" t="s">
        <v>129</v>
      </c>
      <c r="B23" s="247"/>
      <c r="C23" s="248"/>
      <c r="D23" s="233">
        <f>+B23*$H$2</f>
        <v>0</v>
      </c>
      <c r="E23" s="234">
        <f>+C23*$H$3</f>
        <v>0</v>
      </c>
    </row>
    <row r="24" spans="1:5" hidden="1" x14ac:dyDescent="0.25">
      <c r="A24" s="10" t="s">
        <v>130</v>
      </c>
      <c r="B24" s="249"/>
      <c r="C24" s="250"/>
      <c r="D24" s="237">
        <f>+B24*$H$2</f>
        <v>0</v>
      </c>
      <c r="E24" s="238">
        <f>+C24*$H$3</f>
        <v>0</v>
      </c>
    </row>
    <row r="25" spans="1:5" ht="15.75" thickBot="1" x14ac:dyDescent="0.3">
      <c r="A25" s="23" t="s">
        <v>128</v>
      </c>
      <c r="B25" s="251"/>
      <c r="C25" s="252">
        <v>3172</v>
      </c>
      <c r="D25" s="241">
        <f>+B25*$H$2</f>
        <v>0</v>
      </c>
      <c r="E25" s="242">
        <f>+C25*$H$3</f>
        <v>4369791.6079999991</v>
      </c>
    </row>
    <row r="26" spans="1:5" ht="16.5" thickTop="1" thickBot="1" x14ac:dyDescent="0.3">
      <c r="A26" s="7" t="s">
        <v>131</v>
      </c>
      <c r="B26" s="257">
        <f>SUM(B23:B25)</f>
        <v>0</v>
      </c>
      <c r="C26" s="258">
        <f>SUM(C23:C25)</f>
        <v>3172</v>
      </c>
      <c r="D26" s="259">
        <f>SUM(D23:D25)</f>
        <v>0</v>
      </c>
      <c r="E26" s="260">
        <f>SUM(E23:E25)</f>
        <v>4369791.6079999991</v>
      </c>
    </row>
    <row r="27" spans="1:5" ht="15.75" thickBot="1" x14ac:dyDescent="0.3">
      <c r="A27" s="224" t="s">
        <v>132</v>
      </c>
      <c r="B27" s="261">
        <f>+B26+B22+B14</f>
        <v>60</v>
      </c>
      <c r="C27" s="262">
        <f>+C26+C22+C14</f>
        <v>1025817</v>
      </c>
      <c r="D27" s="263">
        <f>+D26+D22+D14</f>
        <v>79107.840000000011</v>
      </c>
      <c r="E27" s="264">
        <f>+E26+E22+E14</f>
        <v>1413179860.638</v>
      </c>
    </row>
    <row r="28" spans="1:5" x14ac:dyDescent="0.25">
      <c r="B28" s="13"/>
      <c r="C28" s="13"/>
    </row>
    <row r="29" spans="1:5" ht="19.5" thickBot="1" x14ac:dyDescent="0.35">
      <c r="A29" s="461" t="s">
        <v>133</v>
      </c>
      <c r="B29" s="221">
        <f>B6</f>
        <v>2012</v>
      </c>
      <c r="C29" s="221">
        <f>C6</f>
        <v>2013</v>
      </c>
      <c r="D29" s="221">
        <f>B6</f>
        <v>2012</v>
      </c>
      <c r="E29" s="221">
        <f>C6</f>
        <v>2013</v>
      </c>
    </row>
    <row r="30" spans="1:5" ht="16.5" customHeight="1" thickBot="1" x14ac:dyDescent="0.3">
      <c r="A30" s="461"/>
      <c r="B30" s="450" t="s">
        <v>378</v>
      </c>
      <c r="C30" s="451"/>
      <c r="D30" s="227" t="s">
        <v>148</v>
      </c>
      <c r="E30" s="225" t="s">
        <v>148</v>
      </c>
    </row>
    <row r="31" spans="1:5" x14ac:dyDescent="0.25">
      <c r="A31" s="9" t="s">
        <v>134</v>
      </c>
      <c r="B31" s="247"/>
      <c r="C31" s="248"/>
      <c r="D31" s="233">
        <f t="shared" ref="D31:D36" si="2">+B31*$H$2</f>
        <v>0</v>
      </c>
      <c r="E31" s="234">
        <f t="shared" ref="E31:E36" si="3">+C31*$H$3</f>
        <v>0</v>
      </c>
    </row>
    <row r="32" spans="1:5" x14ac:dyDescent="0.25">
      <c r="A32" s="10" t="s">
        <v>135</v>
      </c>
      <c r="B32" s="249"/>
      <c r="C32" s="250">
        <v>858995</v>
      </c>
      <c r="D32" s="237">
        <f t="shared" si="2"/>
        <v>0</v>
      </c>
      <c r="E32" s="238">
        <f t="shared" si="3"/>
        <v>1183363537.9299998</v>
      </c>
    </row>
    <row r="33" spans="1:5" hidden="1" x14ac:dyDescent="0.25">
      <c r="A33" s="10" t="s">
        <v>136</v>
      </c>
      <c r="B33" s="249"/>
      <c r="C33" s="250"/>
      <c r="D33" s="237">
        <f t="shared" si="2"/>
        <v>0</v>
      </c>
      <c r="E33" s="238">
        <f t="shared" si="3"/>
        <v>0</v>
      </c>
    </row>
    <row r="34" spans="1:5" hidden="1" x14ac:dyDescent="0.25">
      <c r="A34" s="10" t="s">
        <v>137</v>
      </c>
      <c r="B34" s="249"/>
      <c r="C34" s="250"/>
      <c r="D34" s="237">
        <f t="shared" si="2"/>
        <v>0</v>
      </c>
      <c r="E34" s="238">
        <f t="shared" si="3"/>
        <v>0</v>
      </c>
    </row>
    <row r="35" spans="1:5" x14ac:dyDescent="0.25">
      <c r="A35" s="10" t="s">
        <v>138</v>
      </c>
      <c r="B35" s="249"/>
      <c r="C35" s="250">
        <v>5444</v>
      </c>
      <c r="D35" s="237">
        <f t="shared" si="2"/>
        <v>0</v>
      </c>
      <c r="E35" s="238">
        <f t="shared" si="3"/>
        <v>7499730.6159999985</v>
      </c>
    </row>
    <row r="36" spans="1:5" ht="15.75" thickBot="1" x14ac:dyDescent="0.3">
      <c r="A36" s="23" t="s">
        <v>124</v>
      </c>
      <c r="B36" s="251"/>
      <c r="C36" s="252">
        <v>10514</v>
      </c>
      <c r="D36" s="241">
        <f t="shared" si="2"/>
        <v>0</v>
      </c>
      <c r="E36" s="242">
        <f t="shared" si="3"/>
        <v>14484233.595999997</v>
      </c>
    </row>
    <row r="37" spans="1:5" ht="16.5" thickTop="1" thickBot="1" x14ac:dyDescent="0.3">
      <c r="A37" s="7" t="s">
        <v>139</v>
      </c>
      <c r="B37" s="265">
        <f>SUM(B31:B36)</f>
        <v>0</v>
      </c>
      <c r="C37" s="266">
        <f>SUM(C31:C36)</f>
        <v>874953</v>
      </c>
      <c r="D37" s="259">
        <f>SUM(D31:D36)</f>
        <v>0</v>
      </c>
      <c r="E37" s="260">
        <f>SUM(E31:E36)</f>
        <v>1205347502.1419997</v>
      </c>
    </row>
    <row r="38" spans="1:5" x14ac:dyDescent="0.25">
      <c r="A38" s="9" t="s">
        <v>140</v>
      </c>
      <c r="B38" s="247"/>
      <c r="C38" s="248"/>
      <c r="D38" s="233">
        <f>+B38*$H$2</f>
        <v>0</v>
      </c>
      <c r="E38" s="234">
        <f>+C38*$H$3</f>
        <v>0</v>
      </c>
    </row>
    <row r="39" spans="1:5" hidden="1" x14ac:dyDescent="0.25">
      <c r="A39" s="10" t="s">
        <v>141</v>
      </c>
      <c r="B39" s="249"/>
      <c r="C39" s="250"/>
      <c r="D39" s="237">
        <f>+B39*$H$2</f>
        <v>0</v>
      </c>
      <c r="E39" s="238">
        <f>+C39*$H$3</f>
        <v>0</v>
      </c>
    </row>
    <row r="40" spans="1:5" hidden="1" x14ac:dyDescent="0.25">
      <c r="A40" s="10" t="s">
        <v>142</v>
      </c>
      <c r="B40" s="249"/>
      <c r="C40" s="250"/>
      <c r="D40" s="237">
        <f>+B40*$H$2</f>
        <v>0</v>
      </c>
      <c r="E40" s="238">
        <f>+C40*$H$3</f>
        <v>0</v>
      </c>
    </row>
    <row r="41" spans="1:5" hidden="1" x14ac:dyDescent="0.25">
      <c r="A41" s="10" t="s">
        <v>137</v>
      </c>
      <c r="B41" s="249"/>
      <c r="C41" s="250"/>
      <c r="D41" s="237">
        <f>+B41*$H$2</f>
        <v>0</v>
      </c>
      <c r="E41" s="238">
        <f>+C41*$H$3</f>
        <v>0</v>
      </c>
    </row>
    <row r="42" spans="1:5" ht="15.75" thickBot="1" x14ac:dyDescent="0.3">
      <c r="A42" s="23" t="s">
        <v>143</v>
      </c>
      <c r="B42" s="251"/>
      <c r="C42" s="252">
        <v>138497</v>
      </c>
      <c r="D42" s="241">
        <f>+B42*$H$2</f>
        <v>0</v>
      </c>
      <c r="E42" s="242">
        <f>+C42*$H$3</f>
        <v>190795406.15799996</v>
      </c>
    </row>
    <row r="43" spans="1:5" ht="16.5" thickTop="1" thickBot="1" x14ac:dyDescent="0.3">
      <c r="A43" s="7" t="s">
        <v>144</v>
      </c>
      <c r="B43" s="267">
        <f>SUM(B38:B42)</f>
        <v>0</v>
      </c>
      <c r="C43" s="268">
        <f>SUM(C38:C42)</f>
        <v>138497</v>
      </c>
      <c r="D43" s="259">
        <f>SUM(D38:D42)</f>
        <v>0</v>
      </c>
      <c r="E43" s="260">
        <f>SUM(E38:E42)</f>
        <v>190795406.15799996</v>
      </c>
    </row>
    <row r="44" spans="1:5" ht="15.75" thickBot="1" x14ac:dyDescent="0.3">
      <c r="A44" s="224" t="s">
        <v>145</v>
      </c>
      <c r="B44" s="269">
        <f>+B43+B37</f>
        <v>0</v>
      </c>
      <c r="C44" s="270">
        <f>+C43+C37</f>
        <v>1013450</v>
      </c>
      <c r="D44" s="263">
        <f>+D43+D37</f>
        <v>0</v>
      </c>
      <c r="E44" s="264">
        <f>+E43+E37</f>
        <v>1396142908.2999997</v>
      </c>
    </row>
    <row r="45" spans="1:5" ht="15.75" thickBot="1" x14ac:dyDescent="0.3">
      <c r="A45" s="14"/>
      <c r="B45" s="271"/>
      <c r="C45" s="271"/>
      <c r="D45" s="272"/>
      <c r="E45" s="272"/>
    </row>
    <row r="46" spans="1:5" ht="15.75" thickBot="1" x14ac:dyDescent="0.3">
      <c r="A46" s="226" t="s">
        <v>146</v>
      </c>
      <c r="B46" s="295">
        <v>60</v>
      </c>
      <c r="C46" s="300">
        <v>12367</v>
      </c>
      <c r="D46" s="301">
        <f>+B46*$H$2</f>
        <v>79107.840000000011</v>
      </c>
      <c r="E46" s="273">
        <f>+C46*$H$3</f>
        <v>17036952.337999996</v>
      </c>
    </row>
    <row r="47" spans="1:5" ht="15.75" thickBot="1" x14ac:dyDescent="0.3">
      <c r="A47" s="14"/>
      <c r="B47" s="274"/>
      <c r="C47" s="274"/>
      <c r="D47" s="272"/>
      <c r="E47" s="272"/>
    </row>
    <row r="48" spans="1:5" ht="15.75" thickBot="1" x14ac:dyDescent="0.3">
      <c r="A48" s="15" t="s">
        <v>147</v>
      </c>
      <c r="B48" s="296">
        <f>+B46+B44</f>
        <v>60</v>
      </c>
      <c r="C48" s="297">
        <f>+C46+C44</f>
        <v>1025817</v>
      </c>
      <c r="D48" s="275">
        <f>+D46+D44</f>
        <v>79107.840000000011</v>
      </c>
      <c r="E48" s="276">
        <f>+E46+E44</f>
        <v>1413179860.6379998</v>
      </c>
    </row>
    <row r="49" spans="1:5" ht="15.75" thickBot="1" x14ac:dyDescent="0.3"/>
    <row r="50" spans="1:5" ht="27" customHeight="1" thickBot="1" x14ac:dyDescent="0.3">
      <c r="A50" s="456" t="s">
        <v>150</v>
      </c>
      <c r="B50" s="457"/>
      <c r="C50" s="457"/>
      <c r="D50" s="457"/>
      <c r="E50" s="458"/>
    </row>
    <row r="51" spans="1:5" ht="19.5" thickBot="1" x14ac:dyDescent="0.35">
      <c r="A51" s="218"/>
      <c r="B51" s="221">
        <f>B6</f>
        <v>2012</v>
      </c>
      <c r="C51" s="221">
        <f>C6</f>
        <v>2013</v>
      </c>
      <c r="D51" s="221">
        <f>B6</f>
        <v>2012</v>
      </c>
      <c r="E51" s="221">
        <f>C6</f>
        <v>2013</v>
      </c>
    </row>
    <row r="52" spans="1:5" ht="15.75" customHeight="1" thickBot="1" x14ac:dyDescent="0.3">
      <c r="A52" s="17"/>
      <c r="B52" s="464" t="s">
        <v>378</v>
      </c>
      <c r="C52" s="465"/>
      <c r="D52" s="227" t="s">
        <v>148</v>
      </c>
      <c r="E52" s="225" t="s">
        <v>148</v>
      </c>
    </row>
    <row r="53" spans="1:5" x14ac:dyDescent="0.25">
      <c r="A53" s="18" t="s">
        <v>151</v>
      </c>
      <c r="B53" s="231"/>
      <c r="C53" s="232">
        <v>8406611</v>
      </c>
      <c r="D53" s="233">
        <f>+B53*$H$2</f>
        <v>0</v>
      </c>
      <c r="E53" s="234">
        <f>+C53*$H$3</f>
        <v>11581065006.153997</v>
      </c>
    </row>
    <row r="54" spans="1:5" ht="15.75" thickBot="1" x14ac:dyDescent="0.3">
      <c r="A54" s="23" t="s">
        <v>152</v>
      </c>
      <c r="B54" s="251"/>
      <c r="C54" s="252">
        <v>8390334</v>
      </c>
      <c r="D54" s="241">
        <f>+B54*$H$2</f>
        <v>0</v>
      </c>
      <c r="E54" s="242">
        <f>+C54*$H$3</f>
        <v>11558641583.075998</v>
      </c>
    </row>
    <row r="55" spans="1:5" ht="16.5" thickTop="1" thickBot="1" x14ac:dyDescent="0.3">
      <c r="A55" s="7" t="s">
        <v>153</v>
      </c>
      <c r="B55" s="277">
        <f>+B53-B54</f>
        <v>0</v>
      </c>
      <c r="C55" s="278">
        <f>+C53-C54</f>
        <v>16277</v>
      </c>
      <c r="D55" s="259">
        <f>+D53-D54</f>
        <v>0</v>
      </c>
      <c r="E55" s="260">
        <f>+E53-E54</f>
        <v>22423423.077999115</v>
      </c>
    </row>
    <row r="56" spans="1:5" x14ac:dyDescent="0.25">
      <c r="A56" s="18" t="s">
        <v>154</v>
      </c>
      <c r="B56" s="298"/>
      <c r="C56" s="232">
        <v>7295</v>
      </c>
      <c r="D56" s="233">
        <f t="shared" ref="D56:D61" si="4">+B56*$H$2</f>
        <v>0</v>
      </c>
      <c r="E56" s="234">
        <f t="shared" ref="E56:E61" si="5">+C56*$H$3</f>
        <v>10049694.129999999</v>
      </c>
    </row>
    <row r="57" spans="1:5" hidden="1" x14ac:dyDescent="0.25">
      <c r="A57" s="19" t="s">
        <v>155</v>
      </c>
      <c r="B57" s="279"/>
      <c r="C57" s="236"/>
      <c r="D57" s="237">
        <f t="shared" si="4"/>
        <v>0</v>
      </c>
      <c r="E57" s="238">
        <f t="shared" si="5"/>
        <v>0</v>
      </c>
    </row>
    <row r="58" spans="1:5" hidden="1" x14ac:dyDescent="0.25">
      <c r="A58" s="19" t="s">
        <v>156</v>
      </c>
      <c r="B58" s="279"/>
      <c r="C58" s="250"/>
      <c r="D58" s="237">
        <f t="shared" si="4"/>
        <v>0</v>
      </c>
      <c r="E58" s="238">
        <f t="shared" si="5"/>
        <v>0</v>
      </c>
    </row>
    <row r="59" spans="1:5" hidden="1" x14ac:dyDescent="0.25">
      <c r="A59" s="19" t="s">
        <v>157</v>
      </c>
      <c r="B59" s="279"/>
      <c r="C59" s="250"/>
      <c r="D59" s="237">
        <f t="shared" si="4"/>
        <v>0</v>
      </c>
      <c r="E59" s="238">
        <f t="shared" si="5"/>
        <v>0</v>
      </c>
    </row>
    <row r="60" spans="1:5" x14ac:dyDescent="0.25">
      <c r="A60" s="19" t="s">
        <v>158</v>
      </c>
      <c r="B60" s="279"/>
      <c r="C60" s="280">
        <v>15265</v>
      </c>
      <c r="D60" s="237">
        <f t="shared" si="4"/>
        <v>0</v>
      </c>
      <c r="E60" s="238">
        <f t="shared" si="5"/>
        <v>21029277.709999997</v>
      </c>
    </row>
    <row r="61" spans="1:5" ht="15.75" thickBot="1" x14ac:dyDescent="0.3">
      <c r="A61" s="23" t="s">
        <v>159</v>
      </c>
      <c r="B61" s="251"/>
      <c r="C61" s="252">
        <v>22721</v>
      </c>
      <c r="D61" s="241">
        <f t="shared" si="4"/>
        <v>0</v>
      </c>
      <c r="E61" s="242">
        <f t="shared" si="5"/>
        <v>31300767.693999995</v>
      </c>
    </row>
    <row r="62" spans="1:5" ht="16.5" thickTop="1" thickBot="1" x14ac:dyDescent="0.3">
      <c r="A62" s="7" t="s">
        <v>160</v>
      </c>
      <c r="B62" s="299">
        <f>+B55+B61-SUM(B56:B60)</f>
        <v>0</v>
      </c>
      <c r="C62" s="281">
        <f>+C55+C61-SUM(C56:C60)</f>
        <v>16438</v>
      </c>
      <c r="D62" s="259">
        <f>+D55+D61-SUM(D56:D60)</f>
        <v>0</v>
      </c>
      <c r="E62" s="260">
        <f>+E55+E61-SUM(E56:E60)</f>
        <v>22645218.93199911</v>
      </c>
    </row>
    <row r="63" spans="1:5" x14ac:dyDescent="0.25">
      <c r="A63" s="18" t="s">
        <v>162</v>
      </c>
      <c r="B63" s="298"/>
      <c r="C63" s="232">
        <v>170</v>
      </c>
      <c r="D63" s="233">
        <f>+B63*$H$2</f>
        <v>0</v>
      </c>
      <c r="E63" s="234">
        <f>+C63*$H$3</f>
        <v>234194.37999999998</v>
      </c>
    </row>
    <row r="64" spans="1:5" ht="15.75" hidden="1" thickBot="1" x14ac:dyDescent="0.3">
      <c r="A64" s="23" t="s">
        <v>161</v>
      </c>
      <c r="B64" s="251"/>
      <c r="C64" s="252"/>
      <c r="D64" s="241">
        <f>+B64*$H$2</f>
        <v>0</v>
      </c>
      <c r="E64" s="242">
        <f>+C64*$H$3</f>
        <v>0</v>
      </c>
    </row>
    <row r="65" spans="1:5" x14ac:dyDescent="0.25">
      <c r="A65" s="11" t="s">
        <v>168</v>
      </c>
      <c r="B65" s="279">
        <f>SUM(B63:B64)</f>
        <v>0</v>
      </c>
      <c r="C65" s="236">
        <f>SUM(C63:C64)</f>
        <v>170</v>
      </c>
      <c r="D65" s="237">
        <f>SUM(D63:D64)</f>
        <v>0</v>
      </c>
      <c r="E65" s="238">
        <f>SUM(E63:E64)</f>
        <v>234194.37999999998</v>
      </c>
    </row>
    <row r="66" spans="1:5" x14ac:dyDescent="0.25">
      <c r="A66" s="19" t="s">
        <v>164</v>
      </c>
      <c r="B66" s="279"/>
      <c r="C66" s="236">
        <v>1409</v>
      </c>
      <c r="D66" s="237">
        <f>+B66*$H$2</f>
        <v>0</v>
      </c>
      <c r="E66" s="238">
        <f>+C66*$H$3</f>
        <v>1941058.1259999997</v>
      </c>
    </row>
    <row r="67" spans="1:5" ht="15.75" thickBot="1" x14ac:dyDescent="0.3">
      <c r="A67" s="23" t="s">
        <v>163</v>
      </c>
      <c r="B67" s="251"/>
      <c r="C67" s="252">
        <v>245</v>
      </c>
      <c r="D67" s="241">
        <f>+B67*$H$2</f>
        <v>0</v>
      </c>
      <c r="E67" s="242">
        <f>+C67*$H$3</f>
        <v>337515.42999999993</v>
      </c>
    </row>
    <row r="68" spans="1:5" ht="16.5" thickTop="1" thickBot="1" x14ac:dyDescent="0.3">
      <c r="A68" s="25" t="s">
        <v>169</v>
      </c>
      <c r="B68" s="282">
        <f>SUM(B66:B67)</f>
        <v>0</v>
      </c>
      <c r="C68" s="283">
        <f>SUM(C66:C67)</f>
        <v>1654</v>
      </c>
      <c r="D68" s="284">
        <f>SUM(D66:D67)</f>
        <v>0</v>
      </c>
      <c r="E68" s="285">
        <f>SUM(E66:E67)</f>
        <v>2278573.5559999999</v>
      </c>
    </row>
    <row r="69" spans="1:5" ht="16.5" thickTop="1" thickBot="1" x14ac:dyDescent="0.3">
      <c r="A69" s="12" t="s">
        <v>165</v>
      </c>
      <c r="B69" s="286">
        <f>+B62+B65-B68</f>
        <v>0</v>
      </c>
      <c r="C69" s="287">
        <f>+C62+C65-C68</f>
        <v>14954</v>
      </c>
      <c r="D69" s="245">
        <f>+D62+D65-D68</f>
        <v>0</v>
      </c>
      <c r="E69" s="246">
        <f>+E62+E65-E68</f>
        <v>20600839.755999111</v>
      </c>
    </row>
    <row r="70" spans="1:5" x14ac:dyDescent="0.25">
      <c r="A70" s="20" t="s">
        <v>166</v>
      </c>
      <c r="B70" s="288"/>
      <c r="C70" s="289">
        <v>4527</v>
      </c>
      <c r="D70" s="255">
        <f>+B70*$H$2</f>
        <v>0</v>
      </c>
      <c r="E70" s="256">
        <f>+C70*$H$3</f>
        <v>6236458.5779999988</v>
      </c>
    </row>
    <row r="71" spans="1:5" x14ac:dyDescent="0.25">
      <c r="A71" s="21" t="s">
        <v>171</v>
      </c>
      <c r="B71" s="290"/>
      <c r="C71" s="291"/>
      <c r="D71" s="237">
        <f>+B71*$H$2</f>
        <v>0</v>
      </c>
      <c r="E71" s="238">
        <f>+C71*$H$3</f>
        <v>0</v>
      </c>
    </row>
    <row r="72" spans="1:5" ht="15.75" thickBot="1" x14ac:dyDescent="0.3">
      <c r="A72" s="224" t="s">
        <v>167</v>
      </c>
      <c r="B72" s="269">
        <f>+B69-B70+B71</f>
        <v>0</v>
      </c>
      <c r="C72" s="270">
        <f>+C69-C70+C71</f>
        <v>10427</v>
      </c>
      <c r="D72" s="263">
        <f>+D69-D70+D71</f>
        <v>0</v>
      </c>
      <c r="E72" s="264">
        <f>+E69-E70+E71</f>
        <v>14364381.177999113</v>
      </c>
    </row>
    <row r="73" spans="1:5" ht="15.75" thickBot="1" x14ac:dyDescent="0.3"/>
    <row r="74" spans="1:5" ht="27" customHeight="1" thickBot="1" x14ac:dyDescent="0.3">
      <c r="A74" s="456" t="s">
        <v>172</v>
      </c>
      <c r="B74" s="457"/>
      <c r="C74" s="457"/>
      <c r="D74" s="457"/>
      <c r="E74" s="458"/>
    </row>
    <row r="75" spans="1:5" ht="19.5" thickBot="1" x14ac:dyDescent="0.35">
      <c r="B75" s="221">
        <f>B6</f>
        <v>2012</v>
      </c>
      <c r="C75" s="221">
        <f>C6</f>
        <v>2013</v>
      </c>
      <c r="D75" s="221">
        <f>B6</f>
        <v>2012</v>
      </c>
      <c r="E75" s="221">
        <f>C6</f>
        <v>2013</v>
      </c>
    </row>
    <row r="76" spans="1:5" ht="15.75" thickBot="1" x14ac:dyDescent="0.3">
      <c r="B76" s="450" t="s">
        <v>378</v>
      </c>
      <c r="C76" s="451"/>
      <c r="D76" s="227" t="s">
        <v>148</v>
      </c>
      <c r="E76" s="225" t="s">
        <v>148</v>
      </c>
    </row>
    <row r="77" spans="1:5" ht="16.5" thickBot="1" x14ac:dyDescent="0.3">
      <c r="A77" s="22" t="s">
        <v>170</v>
      </c>
      <c r="B77" s="292"/>
      <c r="C77" s="293">
        <v>-142234</v>
      </c>
      <c r="D77" s="294">
        <f>+B77*$H$2</f>
        <v>0</v>
      </c>
      <c r="E77" s="276">
        <f>+C77*$H$3</f>
        <v>-195943549.67599997</v>
      </c>
    </row>
  </sheetData>
  <mergeCells count="11">
    <mergeCell ref="B76:C76"/>
    <mergeCell ref="A1:E1"/>
    <mergeCell ref="D3:E3"/>
    <mergeCell ref="B30:C30"/>
    <mergeCell ref="A5:E5"/>
    <mergeCell ref="A6:A7"/>
    <mergeCell ref="A29:A30"/>
    <mergeCell ref="A74:E74"/>
    <mergeCell ref="B7:C7"/>
    <mergeCell ref="B52:C52"/>
    <mergeCell ref="A50:E50"/>
  </mergeCells>
  <conditionalFormatting sqref="B48">
    <cfRule type="expression" dxfId="9" priority="2" stopIfTrue="1">
      <formula>$B$48=$B$27</formula>
    </cfRule>
  </conditionalFormatting>
  <conditionalFormatting sqref="C48">
    <cfRule type="expression" dxfId="8" priority="1" stopIfTrue="1">
      <formula>$C$48=$C$27</formula>
    </cfRule>
  </conditionalFormatting>
  <printOptions horizontalCentered="1" verticalCentered="1"/>
  <pageMargins left="0.23622047244094491" right="0.23622047244094491" top="0.74803149606299213" bottom="0.74803149606299213" header="0.31496062992125984" footer="0.31496062992125984"/>
  <pageSetup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topLeftCell="A142" workbookViewId="0">
      <selection activeCell="B17" sqref="B17"/>
    </sheetView>
  </sheetViews>
  <sheetFormatPr baseColWidth="10" defaultColWidth="11.42578125" defaultRowHeight="15" x14ac:dyDescent="0.25"/>
  <cols>
    <col min="1" max="32" width="4.42578125" style="3" customWidth="1"/>
    <col min="33" max="33" width="3.42578125" style="4" customWidth="1"/>
    <col min="34" max="46" width="3.42578125" style="3" customWidth="1"/>
    <col min="47" max="16384" width="11.42578125" style="3"/>
  </cols>
  <sheetData>
    <row r="1" spans="1:33" ht="85.5" customHeight="1" x14ac:dyDescent="0.25">
      <c r="A1" s="486"/>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7"/>
    </row>
    <row r="2" spans="1:33" ht="8.25" customHeight="1" x14ac:dyDescent="0.25"/>
    <row r="3" spans="1:33" ht="18.75" x14ac:dyDescent="0.3">
      <c r="A3" s="467" t="s">
        <v>0</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8"/>
    </row>
    <row r="4" spans="1:33" s="2" customFormat="1" x14ac:dyDescent="0.25">
      <c r="A4" s="478" t="s">
        <v>1</v>
      </c>
      <c r="B4" s="478"/>
      <c r="C4" s="478"/>
      <c r="D4" s="478"/>
      <c r="E4" s="478"/>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6"/>
    </row>
    <row r="5" spans="1:33" s="2" customFormat="1" x14ac:dyDescent="0.25">
      <c r="A5" s="478" t="s">
        <v>2</v>
      </c>
      <c r="B5" s="478"/>
      <c r="C5" s="479"/>
      <c r="D5" s="479"/>
      <c r="E5" s="479"/>
      <c r="F5" s="479"/>
      <c r="G5" s="479"/>
      <c r="H5" s="479"/>
      <c r="I5" s="479"/>
      <c r="J5" s="479"/>
      <c r="K5" s="480" t="s">
        <v>3</v>
      </c>
      <c r="L5" s="480"/>
      <c r="M5" s="479"/>
      <c r="N5" s="479"/>
      <c r="O5" s="479"/>
      <c r="P5" s="479"/>
      <c r="Q5" s="479"/>
      <c r="R5" s="479"/>
      <c r="S5" s="479"/>
      <c r="T5" s="479"/>
      <c r="U5" s="478" t="s">
        <v>4</v>
      </c>
      <c r="V5" s="478"/>
      <c r="W5" s="478"/>
      <c r="X5" s="479"/>
      <c r="Y5" s="479"/>
      <c r="Z5" s="479"/>
      <c r="AA5" s="479"/>
      <c r="AB5" s="479"/>
      <c r="AC5" s="479"/>
      <c r="AD5" s="479"/>
      <c r="AE5" s="479"/>
      <c r="AF5" s="479"/>
      <c r="AG5" s="6"/>
    </row>
    <row r="6" spans="1:33" s="2" customFormat="1" x14ac:dyDescent="0.25">
      <c r="A6" s="478" t="s">
        <v>5</v>
      </c>
      <c r="B6" s="478"/>
      <c r="C6" s="478"/>
      <c r="D6" s="478"/>
      <c r="E6" s="478"/>
      <c r="F6" s="478"/>
      <c r="G6" s="478"/>
      <c r="H6" s="479"/>
      <c r="I6" s="479"/>
      <c r="J6" s="479"/>
      <c r="K6" s="479"/>
      <c r="L6" s="479"/>
      <c r="M6" s="479"/>
      <c r="N6" s="479"/>
      <c r="O6" s="479"/>
      <c r="P6" s="479"/>
      <c r="Q6" s="479"/>
      <c r="R6" s="479"/>
      <c r="S6" s="479"/>
      <c r="T6" s="479"/>
      <c r="U6" s="479"/>
      <c r="V6" s="478" t="s">
        <v>6</v>
      </c>
      <c r="W6" s="478"/>
      <c r="X6" s="479"/>
      <c r="Y6" s="479"/>
      <c r="Z6" s="479"/>
      <c r="AA6" s="479"/>
      <c r="AB6" s="479"/>
      <c r="AC6" s="479"/>
      <c r="AD6" s="479"/>
      <c r="AE6" s="479"/>
      <c r="AF6" s="479"/>
      <c r="AG6" s="6"/>
    </row>
    <row r="7" spans="1:33" s="2" customFormat="1" x14ac:dyDescent="0.25">
      <c r="A7" s="478" t="s">
        <v>7</v>
      </c>
      <c r="B7" s="478"/>
      <c r="C7" s="479"/>
      <c r="D7" s="479"/>
      <c r="E7" s="479"/>
      <c r="F7" s="479"/>
      <c r="G7" s="479"/>
      <c r="H7" s="479"/>
      <c r="I7" s="479"/>
      <c r="J7" s="479"/>
      <c r="K7" s="478" t="s">
        <v>8</v>
      </c>
      <c r="L7" s="478"/>
      <c r="M7" s="479"/>
      <c r="N7" s="479"/>
      <c r="O7" s="479"/>
      <c r="P7" s="479"/>
      <c r="Q7" s="479"/>
      <c r="R7" s="479"/>
      <c r="S7" s="479"/>
      <c r="T7" s="479"/>
      <c r="U7" s="479"/>
      <c r="V7" s="479"/>
      <c r="W7" s="479"/>
      <c r="X7" s="478" t="s">
        <v>9</v>
      </c>
      <c r="Y7" s="478"/>
      <c r="Z7" s="479"/>
      <c r="AA7" s="479"/>
      <c r="AB7" s="479"/>
      <c r="AC7" s="479"/>
      <c r="AD7" s="479"/>
      <c r="AE7" s="479"/>
      <c r="AF7" s="479"/>
      <c r="AG7" s="6"/>
    </row>
    <row r="8" spans="1:33" s="2" customFormat="1" x14ac:dyDescent="0.25">
      <c r="A8" s="478" t="s">
        <v>10</v>
      </c>
      <c r="B8" s="478"/>
      <c r="C8" s="478"/>
      <c r="D8" s="478"/>
      <c r="E8" s="478"/>
      <c r="F8" s="479"/>
      <c r="G8" s="479"/>
      <c r="H8" s="479"/>
      <c r="I8" s="479"/>
      <c r="J8" s="479"/>
      <c r="K8" s="479"/>
      <c r="L8" s="479"/>
      <c r="M8" s="479"/>
      <c r="N8" s="478" t="s">
        <v>11</v>
      </c>
      <c r="O8" s="478"/>
      <c r="P8" s="479"/>
      <c r="Q8" s="479"/>
      <c r="R8" s="479"/>
      <c r="S8" s="479"/>
      <c r="T8" s="479"/>
      <c r="U8" s="479"/>
      <c r="V8" s="479"/>
      <c r="W8" s="479"/>
      <c r="X8" s="479"/>
      <c r="Y8" s="481"/>
      <c r="Z8" s="482"/>
      <c r="AA8" s="482"/>
      <c r="AB8" s="482"/>
      <c r="AC8" s="482"/>
      <c r="AD8" s="482"/>
      <c r="AE8" s="482"/>
      <c r="AF8" s="483"/>
      <c r="AG8" s="6"/>
    </row>
    <row r="9" spans="1:33" s="2" customFormat="1" x14ac:dyDescent="0.25">
      <c r="A9" s="478" t="s">
        <v>12</v>
      </c>
      <c r="B9" s="478"/>
      <c r="C9" s="478"/>
      <c r="D9" s="478"/>
      <c r="E9" s="479" t="s">
        <v>13</v>
      </c>
      <c r="F9" s="479"/>
      <c r="G9" s="479"/>
      <c r="H9" s="479"/>
      <c r="I9" s="479"/>
      <c r="J9" s="479"/>
      <c r="K9" s="479"/>
      <c r="L9" s="479"/>
      <c r="M9" s="479"/>
      <c r="N9" s="215" t="s">
        <v>14</v>
      </c>
      <c r="O9" s="215"/>
      <c r="P9" s="215"/>
      <c r="Q9" s="479"/>
      <c r="R9" s="479"/>
      <c r="S9" s="479"/>
      <c r="T9" s="479"/>
      <c r="U9" s="479"/>
      <c r="V9" s="479"/>
      <c r="W9" s="479"/>
      <c r="X9" s="479" t="s">
        <v>15</v>
      </c>
      <c r="Y9" s="479"/>
      <c r="Z9" s="479"/>
      <c r="AA9" s="479"/>
      <c r="AB9" s="479"/>
      <c r="AC9" s="479"/>
      <c r="AD9" s="479"/>
      <c r="AE9" s="479"/>
      <c r="AF9" s="479"/>
      <c r="AG9" s="6"/>
    </row>
    <row r="10" spans="1:33" s="2" customFormat="1" ht="15.75" x14ac:dyDescent="0.25">
      <c r="A10" s="469" t="s">
        <v>16</v>
      </c>
      <c r="B10" s="469"/>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6"/>
    </row>
    <row r="11" spans="1:33" s="2" customFormat="1" x14ac:dyDescent="0.25">
      <c r="A11" s="478" t="s">
        <v>17</v>
      </c>
      <c r="B11" s="478"/>
      <c r="C11" s="478"/>
      <c r="D11" s="479"/>
      <c r="E11" s="479"/>
      <c r="F11" s="479"/>
      <c r="G11" s="479"/>
      <c r="H11" s="479"/>
      <c r="I11" s="479"/>
      <c r="J11" s="479"/>
      <c r="K11" s="479"/>
      <c r="L11" s="479"/>
      <c r="M11" s="479"/>
      <c r="N11" s="479"/>
      <c r="O11" s="479"/>
      <c r="P11" s="479"/>
      <c r="Q11" s="477" t="s">
        <v>18</v>
      </c>
      <c r="R11" s="477"/>
      <c r="S11" s="481"/>
      <c r="T11" s="482"/>
      <c r="U11" s="482"/>
      <c r="V11" s="482"/>
      <c r="W11" s="482"/>
      <c r="X11" s="482"/>
      <c r="Y11" s="482"/>
      <c r="Z11" s="482"/>
      <c r="AA11" s="482"/>
      <c r="AB11" s="482"/>
      <c r="AC11" s="482"/>
      <c r="AD11" s="482"/>
      <c r="AE11" s="482"/>
      <c r="AF11" s="483"/>
      <c r="AG11" s="6"/>
    </row>
    <row r="12" spans="1:33" s="2" customFormat="1" x14ac:dyDescent="0.25">
      <c r="A12" s="478" t="s">
        <v>17</v>
      </c>
      <c r="B12" s="478"/>
      <c r="C12" s="478"/>
      <c r="D12" s="479"/>
      <c r="E12" s="479"/>
      <c r="F12" s="479"/>
      <c r="G12" s="479"/>
      <c r="H12" s="479"/>
      <c r="I12" s="479"/>
      <c r="J12" s="479"/>
      <c r="K12" s="479"/>
      <c r="L12" s="479"/>
      <c r="M12" s="479"/>
      <c r="N12" s="479"/>
      <c r="O12" s="479"/>
      <c r="P12" s="479"/>
      <c r="Q12" s="477" t="s">
        <v>18</v>
      </c>
      <c r="R12" s="477"/>
      <c r="S12" s="481"/>
      <c r="T12" s="482"/>
      <c r="U12" s="482"/>
      <c r="V12" s="482"/>
      <c r="W12" s="482"/>
      <c r="X12" s="482"/>
      <c r="Y12" s="482"/>
      <c r="Z12" s="482"/>
      <c r="AA12" s="482"/>
      <c r="AB12" s="482"/>
      <c r="AC12" s="482"/>
      <c r="AD12" s="482"/>
      <c r="AE12" s="482"/>
      <c r="AF12" s="483"/>
      <c r="AG12" s="6"/>
    </row>
    <row r="13" spans="1:33" s="2" customFormat="1" x14ac:dyDescent="0.25">
      <c r="A13" s="478" t="s">
        <v>17</v>
      </c>
      <c r="B13" s="478"/>
      <c r="C13" s="478"/>
      <c r="D13" s="479"/>
      <c r="E13" s="479"/>
      <c r="F13" s="479"/>
      <c r="G13" s="479"/>
      <c r="H13" s="479"/>
      <c r="I13" s="479"/>
      <c r="J13" s="479"/>
      <c r="K13" s="479"/>
      <c r="L13" s="479"/>
      <c r="M13" s="479"/>
      <c r="N13" s="479"/>
      <c r="O13" s="479"/>
      <c r="P13" s="479"/>
      <c r="Q13" s="477" t="s">
        <v>18</v>
      </c>
      <c r="R13" s="477"/>
      <c r="S13" s="481"/>
      <c r="T13" s="482"/>
      <c r="U13" s="482"/>
      <c r="V13" s="482"/>
      <c r="W13" s="482"/>
      <c r="X13" s="482"/>
      <c r="Y13" s="482"/>
      <c r="Z13" s="482"/>
      <c r="AA13" s="482"/>
      <c r="AB13" s="482"/>
      <c r="AC13" s="482"/>
      <c r="AD13" s="482"/>
      <c r="AE13" s="482"/>
      <c r="AF13" s="483"/>
      <c r="AG13" s="6"/>
    </row>
    <row r="14" spans="1:33" s="2" customFormat="1" x14ac:dyDescent="0.25">
      <c r="A14" s="478" t="s">
        <v>17</v>
      </c>
      <c r="B14" s="478"/>
      <c r="C14" s="478"/>
      <c r="D14" s="479"/>
      <c r="E14" s="479"/>
      <c r="F14" s="479"/>
      <c r="G14" s="479"/>
      <c r="H14" s="479"/>
      <c r="I14" s="479"/>
      <c r="J14" s="479"/>
      <c r="K14" s="479"/>
      <c r="L14" s="479"/>
      <c r="M14" s="479"/>
      <c r="N14" s="479"/>
      <c r="O14" s="479"/>
      <c r="P14" s="479"/>
      <c r="Q14" s="477" t="s">
        <v>18</v>
      </c>
      <c r="R14" s="477"/>
      <c r="S14" s="481"/>
      <c r="T14" s="482"/>
      <c r="U14" s="482"/>
      <c r="V14" s="482"/>
      <c r="W14" s="482"/>
      <c r="X14" s="482"/>
      <c r="Y14" s="482"/>
      <c r="Z14" s="482"/>
      <c r="AA14" s="482"/>
      <c r="AB14" s="482"/>
      <c r="AC14" s="482"/>
      <c r="AD14" s="482"/>
      <c r="AE14" s="482"/>
      <c r="AF14" s="483"/>
      <c r="AG14" s="6"/>
    </row>
    <row r="15" spans="1:33" s="2" customFormat="1" ht="15.75" x14ac:dyDescent="0.25">
      <c r="A15" s="469" t="s">
        <v>19</v>
      </c>
      <c r="B15" s="469"/>
      <c r="C15" s="469"/>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6"/>
    </row>
    <row r="16" spans="1:33" s="1" customFormat="1" x14ac:dyDescent="0.25">
      <c r="A16" s="471" t="s">
        <v>20</v>
      </c>
      <c r="B16" s="471"/>
      <c r="C16" s="471"/>
      <c r="D16" s="471"/>
      <c r="E16" s="471"/>
      <c r="F16" s="471"/>
      <c r="G16" s="471"/>
      <c r="H16" s="471"/>
      <c r="I16" s="471"/>
      <c r="J16" s="471"/>
      <c r="K16" s="471" t="s">
        <v>21</v>
      </c>
      <c r="L16" s="471"/>
      <c r="M16" s="471"/>
      <c r="N16" s="471"/>
      <c r="O16" s="471"/>
      <c r="P16" s="471"/>
      <c r="Q16" s="471" t="s">
        <v>22</v>
      </c>
      <c r="R16" s="471"/>
      <c r="S16" s="471"/>
      <c r="T16" s="471"/>
      <c r="U16" s="471"/>
      <c r="V16" s="471"/>
      <c r="W16" s="471"/>
      <c r="X16" s="471"/>
      <c r="Y16" s="471"/>
      <c r="Z16" s="471" t="s">
        <v>23</v>
      </c>
      <c r="AA16" s="471"/>
      <c r="AB16" s="471"/>
      <c r="AC16" s="471"/>
      <c r="AD16" s="471"/>
      <c r="AE16" s="471"/>
      <c r="AF16" s="471"/>
      <c r="AG16" s="5"/>
    </row>
    <row r="17" spans="1:32" x14ac:dyDescent="0.25">
      <c r="A17" s="470"/>
      <c r="B17" s="470"/>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row>
    <row r="18" spans="1:32" x14ac:dyDescent="0.25">
      <c r="A18" s="470"/>
      <c r="B18" s="470"/>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row>
    <row r="19" spans="1:32" x14ac:dyDescent="0.25">
      <c r="A19" s="470"/>
      <c r="B19" s="470"/>
      <c r="C19" s="470"/>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row>
    <row r="20" spans="1:32" x14ac:dyDescent="0.25">
      <c r="A20" s="470"/>
      <c r="B20" s="470"/>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row>
    <row r="21" spans="1:32" x14ac:dyDescent="0.25">
      <c r="A21" s="470"/>
      <c r="B21" s="470"/>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row>
    <row r="22" spans="1:32" x14ac:dyDescent="0.25">
      <c r="A22" s="473" t="s">
        <v>24</v>
      </c>
      <c r="B22" s="473"/>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row>
    <row r="23" spans="1:32" ht="18.75" x14ac:dyDescent="0.3">
      <c r="A23" s="467" t="s">
        <v>25</v>
      </c>
      <c r="B23" s="467"/>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8"/>
    </row>
    <row r="24" spans="1:32" x14ac:dyDescent="0.25">
      <c r="A24" s="472" t="s">
        <v>26</v>
      </c>
      <c r="B24" s="472"/>
      <c r="C24" s="472"/>
      <c r="D24" s="472"/>
      <c r="E24" s="473"/>
      <c r="F24" s="473"/>
      <c r="G24" s="473"/>
      <c r="H24" s="473"/>
      <c r="I24" s="473"/>
      <c r="J24" s="473"/>
      <c r="K24" s="473"/>
      <c r="L24" s="473"/>
      <c r="M24" s="473"/>
      <c r="N24" s="473"/>
      <c r="O24" s="473"/>
      <c r="P24" s="473"/>
      <c r="Q24" s="473"/>
      <c r="R24" s="473"/>
      <c r="S24" s="473"/>
      <c r="T24" s="473"/>
      <c r="U24" s="472" t="s">
        <v>6</v>
      </c>
      <c r="V24" s="472"/>
      <c r="W24" s="473"/>
      <c r="X24" s="473"/>
      <c r="Y24" s="473"/>
      <c r="Z24" s="473"/>
      <c r="AA24" s="473"/>
      <c r="AB24" s="473"/>
      <c r="AC24" s="473"/>
      <c r="AD24" s="473"/>
      <c r="AE24" s="473"/>
      <c r="AF24" s="473"/>
    </row>
    <row r="25" spans="1:32" x14ac:dyDescent="0.25">
      <c r="A25" s="472" t="s">
        <v>7</v>
      </c>
      <c r="B25" s="472"/>
      <c r="C25" s="473"/>
      <c r="D25" s="473"/>
      <c r="E25" s="473"/>
      <c r="F25" s="473"/>
      <c r="G25" s="473"/>
      <c r="H25" s="473"/>
      <c r="I25" s="473"/>
      <c r="J25" s="473"/>
      <c r="K25" s="472" t="s">
        <v>27</v>
      </c>
      <c r="L25" s="472"/>
      <c r="M25" s="473"/>
      <c r="N25" s="473"/>
      <c r="O25" s="473"/>
      <c r="P25" s="473"/>
      <c r="Q25" s="473"/>
      <c r="R25" s="473"/>
      <c r="S25" s="473"/>
      <c r="T25" s="473"/>
      <c r="U25" s="473"/>
      <c r="V25" s="473"/>
      <c r="W25" s="473"/>
      <c r="X25" s="472" t="s">
        <v>9</v>
      </c>
      <c r="Y25" s="472"/>
      <c r="Z25" s="473"/>
      <c r="AA25" s="473"/>
      <c r="AB25" s="473"/>
      <c r="AC25" s="473"/>
      <c r="AD25" s="473"/>
      <c r="AE25" s="473"/>
      <c r="AF25" s="473"/>
    </row>
    <row r="26" spans="1:32" x14ac:dyDescent="0.25">
      <c r="A26" s="472" t="s">
        <v>28</v>
      </c>
      <c r="B26" s="472"/>
      <c r="C26" s="472"/>
      <c r="D26" s="472"/>
      <c r="E26" s="472"/>
      <c r="F26" s="472"/>
      <c r="G26" s="472"/>
      <c r="H26" s="472"/>
      <c r="I26" s="472"/>
      <c r="J26" s="472"/>
      <c r="K26" s="472"/>
      <c r="L26" s="472"/>
      <c r="M26" s="472"/>
      <c r="N26" s="472"/>
      <c r="O26" s="217" t="s">
        <v>29</v>
      </c>
      <c r="P26" s="473"/>
      <c r="Q26" s="473"/>
      <c r="R26" s="473"/>
      <c r="S26" s="473"/>
      <c r="T26" s="473"/>
      <c r="U26" s="473"/>
      <c r="V26" s="473"/>
      <c r="W26" s="473"/>
      <c r="X26" s="217" t="s">
        <v>3</v>
      </c>
      <c r="Y26" s="473"/>
      <c r="Z26" s="473"/>
      <c r="AA26" s="473"/>
      <c r="AB26" s="473"/>
      <c r="AC26" s="473"/>
      <c r="AD26" s="473"/>
      <c r="AE26" s="473"/>
      <c r="AF26" s="473"/>
    </row>
    <row r="27" spans="1:32" x14ac:dyDescent="0.25">
      <c r="A27" s="472" t="s">
        <v>30</v>
      </c>
      <c r="B27" s="472"/>
      <c r="C27" s="473"/>
      <c r="D27" s="473"/>
      <c r="E27" s="473"/>
      <c r="F27" s="473"/>
      <c r="G27" s="473"/>
      <c r="H27" s="473"/>
      <c r="I27" s="473"/>
      <c r="J27" s="473"/>
      <c r="K27" s="473"/>
      <c r="L27" s="473"/>
      <c r="M27" s="473"/>
      <c r="N27" s="473"/>
      <c r="O27" s="217" t="s">
        <v>31</v>
      </c>
      <c r="P27" s="216"/>
      <c r="Q27" s="473"/>
      <c r="R27" s="473"/>
      <c r="S27" s="473"/>
      <c r="T27" s="473"/>
      <c r="U27" s="473"/>
      <c r="V27" s="473"/>
      <c r="W27" s="473"/>
      <c r="X27" s="473"/>
      <c r="Y27" s="481"/>
      <c r="Z27" s="482"/>
      <c r="AA27" s="482"/>
      <c r="AB27" s="482"/>
      <c r="AC27" s="482"/>
      <c r="AD27" s="482"/>
      <c r="AE27" s="482"/>
      <c r="AF27" s="483"/>
    </row>
    <row r="28" spans="1:32" ht="15.75" x14ac:dyDescent="0.25">
      <c r="A28" s="469" t="s">
        <v>32</v>
      </c>
      <c r="B28" s="469"/>
      <c r="C28" s="469"/>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row>
    <row r="29" spans="1:32" x14ac:dyDescent="0.25">
      <c r="A29" s="472" t="s">
        <v>33</v>
      </c>
      <c r="B29" s="472"/>
      <c r="C29" s="472"/>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row>
    <row r="30" spans="1:32" x14ac:dyDescent="0.25">
      <c r="A30" s="472" t="s">
        <v>34</v>
      </c>
      <c r="B30" s="472"/>
      <c r="C30" s="472"/>
      <c r="D30" s="470"/>
      <c r="E30" s="470"/>
      <c r="F30" s="470"/>
      <c r="G30" s="470"/>
      <c r="H30" s="470"/>
      <c r="I30" s="470"/>
      <c r="J30" s="470"/>
      <c r="K30" s="470"/>
      <c r="L30" s="470"/>
      <c r="M30" s="470"/>
      <c r="N30" s="470"/>
      <c r="O30" s="470"/>
      <c r="P30" s="470"/>
      <c r="Q30" s="470"/>
      <c r="R30" s="470"/>
      <c r="S30" s="470"/>
      <c r="T30" s="470"/>
      <c r="U30" s="470"/>
      <c r="V30" s="472" t="s">
        <v>6</v>
      </c>
      <c r="W30" s="472"/>
      <c r="X30" s="470"/>
      <c r="Y30" s="470"/>
      <c r="Z30" s="470"/>
      <c r="AA30" s="470"/>
      <c r="AB30" s="470"/>
      <c r="AC30" s="470"/>
      <c r="AD30" s="470"/>
      <c r="AE30" s="470"/>
      <c r="AF30" s="470"/>
    </row>
    <row r="31" spans="1:32" x14ac:dyDescent="0.25">
      <c r="A31" s="472" t="s">
        <v>7</v>
      </c>
      <c r="B31" s="472"/>
      <c r="C31" s="473"/>
      <c r="D31" s="473"/>
      <c r="E31" s="473"/>
      <c r="F31" s="473"/>
      <c r="G31" s="473"/>
      <c r="H31" s="473"/>
      <c r="I31" s="473"/>
      <c r="J31" s="473"/>
      <c r="K31" s="472" t="s">
        <v>27</v>
      </c>
      <c r="L31" s="472"/>
      <c r="M31" s="473"/>
      <c r="N31" s="473"/>
      <c r="O31" s="473"/>
      <c r="P31" s="473"/>
      <c r="Q31" s="473"/>
      <c r="R31" s="473"/>
      <c r="S31" s="473"/>
      <c r="T31" s="473"/>
      <c r="U31" s="473"/>
      <c r="V31" s="473"/>
      <c r="W31" s="473"/>
      <c r="X31" s="472" t="s">
        <v>9</v>
      </c>
      <c r="Y31" s="472"/>
      <c r="Z31" s="473"/>
      <c r="AA31" s="473"/>
      <c r="AB31" s="473"/>
      <c r="AC31" s="473"/>
      <c r="AD31" s="473"/>
      <c r="AE31" s="473"/>
      <c r="AF31" s="473"/>
    </row>
    <row r="32" spans="1:32" x14ac:dyDescent="0.25">
      <c r="A32" s="472" t="s">
        <v>35</v>
      </c>
      <c r="B32" s="472"/>
      <c r="C32" s="470"/>
      <c r="D32" s="470"/>
      <c r="E32" s="470"/>
      <c r="F32" s="470"/>
      <c r="G32" s="470"/>
      <c r="H32" s="470"/>
      <c r="I32" s="470"/>
      <c r="J32" s="470"/>
      <c r="K32" s="470"/>
      <c r="L32" s="470"/>
      <c r="M32" s="470"/>
      <c r="N32" s="470"/>
      <c r="O32" s="217" t="s">
        <v>29</v>
      </c>
      <c r="P32" s="470"/>
      <c r="Q32" s="470"/>
      <c r="R32" s="470"/>
      <c r="S32" s="470"/>
      <c r="T32" s="470"/>
      <c r="U32" s="470"/>
      <c r="V32" s="470"/>
      <c r="W32" s="470"/>
      <c r="X32" s="217" t="s">
        <v>3</v>
      </c>
      <c r="Y32" s="470"/>
      <c r="Z32" s="470"/>
      <c r="AA32" s="470"/>
      <c r="AB32" s="470"/>
      <c r="AC32" s="470"/>
      <c r="AD32" s="470"/>
      <c r="AE32" s="470"/>
      <c r="AF32" s="470"/>
    </row>
    <row r="33" spans="1:32" x14ac:dyDescent="0.25">
      <c r="A33" s="472" t="s">
        <v>30</v>
      </c>
      <c r="B33" s="472"/>
      <c r="C33" s="470"/>
      <c r="D33" s="470"/>
      <c r="E33" s="470"/>
      <c r="F33" s="470"/>
      <c r="G33" s="470"/>
      <c r="H33" s="470"/>
      <c r="I33" s="470"/>
      <c r="J33" s="470"/>
      <c r="K33" s="470"/>
      <c r="L33" s="470"/>
      <c r="M33" s="470"/>
      <c r="N33" s="470"/>
      <c r="O33" s="481"/>
      <c r="P33" s="482"/>
      <c r="Q33" s="482"/>
      <c r="R33" s="482"/>
      <c r="S33" s="482"/>
      <c r="T33" s="482"/>
      <c r="U33" s="482"/>
      <c r="V33" s="482"/>
      <c r="W33" s="482"/>
      <c r="X33" s="482"/>
      <c r="Y33" s="482"/>
      <c r="Z33" s="482"/>
      <c r="AA33" s="482"/>
      <c r="AB33" s="482"/>
      <c r="AC33" s="482"/>
      <c r="AD33" s="482"/>
      <c r="AE33" s="482"/>
      <c r="AF33" s="483"/>
    </row>
    <row r="34" spans="1:32" x14ac:dyDescent="0.25">
      <c r="A34" s="472" t="s">
        <v>33</v>
      </c>
      <c r="B34" s="472"/>
      <c r="C34" s="472"/>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row>
    <row r="35" spans="1:32" x14ac:dyDescent="0.25">
      <c r="A35" s="472" t="s">
        <v>34</v>
      </c>
      <c r="B35" s="472"/>
      <c r="C35" s="472"/>
      <c r="D35" s="470"/>
      <c r="E35" s="470"/>
      <c r="F35" s="470"/>
      <c r="G35" s="470"/>
      <c r="H35" s="470"/>
      <c r="I35" s="470"/>
      <c r="J35" s="470"/>
      <c r="K35" s="470"/>
      <c r="L35" s="470"/>
      <c r="M35" s="470"/>
      <c r="N35" s="470"/>
      <c r="O35" s="470"/>
      <c r="P35" s="470"/>
      <c r="Q35" s="470"/>
      <c r="R35" s="470"/>
      <c r="S35" s="470"/>
      <c r="T35" s="470"/>
      <c r="U35" s="470"/>
      <c r="V35" s="472" t="s">
        <v>6</v>
      </c>
      <c r="W35" s="472"/>
      <c r="X35" s="470"/>
      <c r="Y35" s="470"/>
      <c r="Z35" s="470"/>
      <c r="AA35" s="470"/>
      <c r="AB35" s="470"/>
      <c r="AC35" s="470"/>
      <c r="AD35" s="470"/>
      <c r="AE35" s="470"/>
      <c r="AF35" s="470"/>
    </row>
    <row r="36" spans="1:32" x14ac:dyDescent="0.25">
      <c r="A36" s="472" t="s">
        <v>7</v>
      </c>
      <c r="B36" s="472"/>
      <c r="C36" s="473"/>
      <c r="D36" s="473"/>
      <c r="E36" s="473"/>
      <c r="F36" s="473"/>
      <c r="G36" s="473"/>
      <c r="H36" s="473"/>
      <c r="I36" s="473"/>
      <c r="J36" s="473"/>
      <c r="K36" s="472" t="s">
        <v>27</v>
      </c>
      <c r="L36" s="472"/>
      <c r="M36" s="473"/>
      <c r="N36" s="473"/>
      <c r="O36" s="473"/>
      <c r="P36" s="473"/>
      <c r="Q36" s="473"/>
      <c r="R36" s="473"/>
      <c r="S36" s="473"/>
      <c r="T36" s="473"/>
      <c r="U36" s="473"/>
      <c r="V36" s="473"/>
      <c r="W36" s="473"/>
      <c r="X36" s="472" t="s">
        <v>9</v>
      </c>
      <c r="Y36" s="472"/>
      <c r="Z36" s="473"/>
      <c r="AA36" s="473"/>
      <c r="AB36" s="473"/>
      <c r="AC36" s="473"/>
      <c r="AD36" s="473"/>
      <c r="AE36" s="473"/>
      <c r="AF36" s="473"/>
    </row>
    <row r="37" spans="1:32" x14ac:dyDescent="0.25">
      <c r="A37" s="472" t="s">
        <v>35</v>
      </c>
      <c r="B37" s="472"/>
      <c r="C37" s="470"/>
      <c r="D37" s="470"/>
      <c r="E37" s="470"/>
      <c r="F37" s="470"/>
      <c r="G37" s="470"/>
      <c r="H37" s="470"/>
      <c r="I37" s="470"/>
      <c r="J37" s="470"/>
      <c r="K37" s="470"/>
      <c r="L37" s="470"/>
      <c r="M37" s="470"/>
      <c r="N37" s="470"/>
      <c r="O37" s="217" t="s">
        <v>29</v>
      </c>
      <c r="P37" s="470"/>
      <c r="Q37" s="470"/>
      <c r="R37" s="470"/>
      <c r="S37" s="470"/>
      <c r="T37" s="470"/>
      <c r="U37" s="470"/>
      <c r="V37" s="470"/>
      <c r="W37" s="470"/>
      <c r="X37" s="217" t="s">
        <v>3</v>
      </c>
      <c r="Y37" s="470"/>
      <c r="Z37" s="470"/>
      <c r="AA37" s="470"/>
      <c r="AB37" s="470"/>
      <c r="AC37" s="470"/>
      <c r="AD37" s="470"/>
      <c r="AE37" s="470"/>
      <c r="AF37" s="470"/>
    </row>
    <row r="38" spans="1:32" x14ac:dyDescent="0.25">
      <c r="A38" s="472" t="s">
        <v>30</v>
      </c>
      <c r="B38" s="472"/>
      <c r="C38" s="470"/>
      <c r="D38" s="470"/>
      <c r="E38" s="470"/>
      <c r="F38" s="470"/>
      <c r="G38" s="470"/>
      <c r="H38" s="470"/>
      <c r="I38" s="470"/>
      <c r="J38" s="470"/>
      <c r="K38" s="470"/>
      <c r="L38" s="470"/>
      <c r="M38" s="470"/>
      <c r="N38" s="470"/>
      <c r="O38" s="481"/>
      <c r="P38" s="482"/>
      <c r="Q38" s="482"/>
      <c r="R38" s="482"/>
      <c r="S38" s="482"/>
      <c r="T38" s="482"/>
      <c r="U38" s="482"/>
      <c r="V38" s="482"/>
      <c r="W38" s="482"/>
      <c r="X38" s="482"/>
      <c r="Y38" s="482"/>
      <c r="Z38" s="482"/>
      <c r="AA38" s="482"/>
      <c r="AB38" s="482"/>
      <c r="AC38" s="482"/>
      <c r="AD38" s="482"/>
      <c r="AE38" s="482"/>
      <c r="AF38" s="483"/>
    </row>
    <row r="39" spans="1:32" x14ac:dyDescent="0.25">
      <c r="A39" s="472" t="s">
        <v>33</v>
      </c>
      <c r="B39" s="472"/>
      <c r="C39" s="472"/>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row>
    <row r="40" spans="1:32" x14ac:dyDescent="0.25">
      <c r="A40" s="472" t="s">
        <v>34</v>
      </c>
      <c r="B40" s="472"/>
      <c r="C40" s="472"/>
      <c r="D40" s="470"/>
      <c r="E40" s="470"/>
      <c r="F40" s="470"/>
      <c r="G40" s="470"/>
      <c r="H40" s="470"/>
      <c r="I40" s="470"/>
      <c r="J40" s="470"/>
      <c r="K40" s="470"/>
      <c r="L40" s="470"/>
      <c r="M40" s="470"/>
      <c r="N40" s="470"/>
      <c r="O40" s="470"/>
      <c r="P40" s="470"/>
      <c r="Q40" s="470"/>
      <c r="R40" s="470"/>
      <c r="S40" s="470"/>
      <c r="T40" s="470"/>
      <c r="U40" s="470"/>
      <c r="V40" s="472" t="s">
        <v>6</v>
      </c>
      <c r="W40" s="472"/>
      <c r="X40" s="470"/>
      <c r="Y40" s="470"/>
      <c r="Z40" s="470"/>
      <c r="AA40" s="470"/>
      <c r="AB40" s="470"/>
      <c r="AC40" s="470"/>
      <c r="AD40" s="470"/>
      <c r="AE40" s="470"/>
      <c r="AF40" s="470"/>
    </row>
    <row r="41" spans="1:32" x14ac:dyDescent="0.25">
      <c r="A41" s="472" t="s">
        <v>7</v>
      </c>
      <c r="B41" s="472"/>
      <c r="C41" s="473"/>
      <c r="D41" s="473"/>
      <c r="E41" s="473"/>
      <c r="F41" s="473"/>
      <c r="G41" s="473"/>
      <c r="H41" s="473"/>
      <c r="I41" s="473"/>
      <c r="J41" s="473"/>
      <c r="K41" s="472" t="s">
        <v>27</v>
      </c>
      <c r="L41" s="472"/>
      <c r="M41" s="473"/>
      <c r="N41" s="473"/>
      <c r="O41" s="473"/>
      <c r="P41" s="473"/>
      <c r="Q41" s="473"/>
      <c r="R41" s="473"/>
      <c r="S41" s="473"/>
      <c r="T41" s="473"/>
      <c r="U41" s="473"/>
      <c r="V41" s="473"/>
      <c r="W41" s="473"/>
      <c r="X41" s="472" t="s">
        <v>9</v>
      </c>
      <c r="Y41" s="472"/>
      <c r="Z41" s="473"/>
      <c r="AA41" s="473"/>
      <c r="AB41" s="473"/>
      <c r="AC41" s="473"/>
      <c r="AD41" s="473"/>
      <c r="AE41" s="473"/>
      <c r="AF41" s="473"/>
    </row>
    <row r="42" spans="1:32" x14ac:dyDescent="0.25">
      <c r="A42" s="472" t="s">
        <v>35</v>
      </c>
      <c r="B42" s="472"/>
      <c r="C42" s="470"/>
      <c r="D42" s="470"/>
      <c r="E42" s="470"/>
      <c r="F42" s="470"/>
      <c r="G42" s="470"/>
      <c r="H42" s="470"/>
      <c r="I42" s="470"/>
      <c r="J42" s="470"/>
      <c r="K42" s="470"/>
      <c r="L42" s="470"/>
      <c r="M42" s="470"/>
      <c r="N42" s="470"/>
      <c r="O42" s="217" t="s">
        <v>29</v>
      </c>
      <c r="P42" s="470"/>
      <c r="Q42" s="470"/>
      <c r="R42" s="470"/>
      <c r="S42" s="470"/>
      <c r="T42" s="470"/>
      <c r="U42" s="470"/>
      <c r="V42" s="470"/>
      <c r="W42" s="470"/>
      <c r="X42" s="217" t="s">
        <v>3</v>
      </c>
      <c r="Y42" s="470"/>
      <c r="Z42" s="470"/>
      <c r="AA42" s="470"/>
      <c r="AB42" s="470"/>
      <c r="AC42" s="470"/>
      <c r="AD42" s="470"/>
      <c r="AE42" s="470"/>
      <c r="AF42" s="470"/>
    </row>
    <row r="43" spans="1:32" x14ac:dyDescent="0.25">
      <c r="A43" s="472" t="s">
        <v>30</v>
      </c>
      <c r="B43" s="472"/>
      <c r="C43" s="470"/>
      <c r="D43" s="470"/>
      <c r="E43" s="470"/>
      <c r="F43" s="470"/>
      <c r="G43" s="470"/>
      <c r="H43" s="470"/>
      <c r="I43" s="470"/>
      <c r="J43" s="470"/>
      <c r="K43" s="470"/>
      <c r="L43" s="470"/>
      <c r="M43" s="470"/>
      <c r="N43" s="470"/>
      <c r="O43" s="481"/>
      <c r="P43" s="482"/>
      <c r="Q43" s="482"/>
      <c r="R43" s="482"/>
      <c r="S43" s="482"/>
      <c r="T43" s="482"/>
      <c r="U43" s="482"/>
      <c r="V43" s="482"/>
      <c r="W43" s="482"/>
      <c r="X43" s="482"/>
      <c r="Y43" s="482"/>
      <c r="Z43" s="482"/>
      <c r="AA43" s="482"/>
      <c r="AB43" s="482"/>
      <c r="AC43" s="482"/>
      <c r="AD43" s="482"/>
      <c r="AE43" s="482"/>
      <c r="AF43" s="483"/>
    </row>
    <row r="44" spans="1:32" ht="15.75" x14ac:dyDescent="0.25">
      <c r="A44" s="469" t="s">
        <v>36</v>
      </c>
      <c r="B44" s="469"/>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row>
    <row r="45" spans="1:32" x14ac:dyDescent="0.25">
      <c r="A45" s="472" t="s">
        <v>37</v>
      </c>
      <c r="B45" s="472"/>
      <c r="C45" s="472"/>
      <c r="D45" s="472"/>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row>
    <row r="46" spans="1:32" x14ac:dyDescent="0.25">
      <c r="A46" s="472" t="s">
        <v>38</v>
      </c>
      <c r="B46" s="472"/>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row>
    <row r="47" spans="1:32" x14ac:dyDescent="0.25">
      <c r="A47" s="472" t="s">
        <v>35</v>
      </c>
      <c r="B47" s="472"/>
      <c r="C47" s="470"/>
      <c r="D47" s="470"/>
      <c r="E47" s="470"/>
      <c r="F47" s="470"/>
      <c r="G47" s="470"/>
      <c r="H47" s="470"/>
      <c r="I47" s="470"/>
      <c r="J47" s="470"/>
      <c r="K47" s="470"/>
      <c r="L47" s="470"/>
      <c r="M47" s="470"/>
      <c r="N47" s="470"/>
      <c r="O47" s="217" t="s">
        <v>29</v>
      </c>
      <c r="P47" s="470"/>
      <c r="Q47" s="470"/>
      <c r="R47" s="470"/>
      <c r="S47" s="470"/>
      <c r="T47" s="470"/>
      <c r="U47" s="470"/>
      <c r="V47" s="470"/>
      <c r="W47" s="470"/>
      <c r="X47" s="217" t="s">
        <v>3</v>
      </c>
      <c r="Y47" s="470"/>
      <c r="Z47" s="470"/>
      <c r="AA47" s="470"/>
      <c r="AB47" s="470"/>
      <c r="AC47" s="470"/>
      <c r="AD47" s="470"/>
      <c r="AE47" s="470"/>
      <c r="AF47" s="470"/>
    </row>
    <row r="48" spans="1:32" x14ac:dyDescent="0.25">
      <c r="A48" s="472" t="s">
        <v>30</v>
      </c>
      <c r="B48" s="472"/>
      <c r="C48" s="470"/>
      <c r="D48" s="470"/>
      <c r="E48" s="470"/>
      <c r="F48" s="470"/>
      <c r="G48" s="470"/>
      <c r="H48" s="470"/>
      <c r="I48" s="470"/>
      <c r="J48" s="470"/>
      <c r="K48" s="470"/>
      <c r="L48" s="470"/>
      <c r="M48" s="470"/>
      <c r="N48" s="470"/>
      <c r="O48" s="470"/>
      <c r="P48" s="470"/>
      <c r="Q48" s="470"/>
      <c r="R48" s="470"/>
      <c r="S48" s="472" t="s">
        <v>39</v>
      </c>
      <c r="T48" s="472"/>
      <c r="U48" s="472"/>
      <c r="V48" s="472"/>
      <c r="W48" s="470"/>
      <c r="X48" s="470"/>
      <c r="Y48" s="470"/>
      <c r="Z48" s="470"/>
      <c r="AA48" s="470"/>
      <c r="AB48" s="470"/>
      <c r="AC48" s="470"/>
      <c r="AD48" s="470"/>
      <c r="AE48" s="470"/>
      <c r="AF48" s="470"/>
    </row>
    <row r="49" spans="1:33" s="209" customFormat="1" x14ac:dyDescent="0.25">
      <c r="A49" s="472" t="s">
        <v>37</v>
      </c>
      <c r="B49" s="472"/>
      <c r="C49" s="472"/>
      <c r="D49" s="472"/>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
    </row>
    <row r="50" spans="1:33" s="209" customFormat="1" x14ac:dyDescent="0.25">
      <c r="A50" s="472" t="s">
        <v>38</v>
      </c>
      <c r="B50" s="472"/>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
    </row>
    <row r="51" spans="1:33" s="209" customFormat="1" x14ac:dyDescent="0.25">
      <c r="A51" s="472" t="s">
        <v>35</v>
      </c>
      <c r="B51" s="472"/>
      <c r="C51" s="470"/>
      <c r="D51" s="470"/>
      <c r="E51" s="470"/>
      <c r="F51" s="470"/>
      <c r="G51" s="470"/>
      <c r="H51" s="470"/>
      <c r="I51" s="470"/>
      <c r="J51" s="470"/>
      <c r="K51" s="470"/>
      <c r="L51" s="470"/>
      <c r="M51" s="470"/>
      <c r="N51" s="470"/>
      <c r="O51" s="217" t="s">
        <v>29</v>
      </c>
      <c r="P51" s="470"/>
      <c r="Q51" s="470"/>
      <c r="R51" s="470"/>
      <c r="S51" s="470"/>
      <c r="T51" s="470"/>
      <c r="U51" s="470"/>
      <c r="V51" s="470"/>
      <c r="W51" s="470"/>
      <c r="X51" s="217" t="s">
        <v>3</v>
      </c>
      <c r="Y51" s="470"/>
      <c r="Z51" s="470"/>
      <c r="AA51" s="470"/>
      <c r="AB51" s="470"/>
      <c r="AC51" s="470"/>
      <c r="AD51" s="470"/>
      <c r="AE51" s="470"/>
      <c r="AF51" s="470"/>
      <c r="AG51" s="4"/>
    </row>
    <row r="52" spans="1:33" s="209" customFormat="1" x14ac:dyDescent="0.25">
      <c r="A52" s="472" t="s">
        <v>30</v>
      </c>
      <c r="B52" s="472"/>
      <c r="C52" s="470"/>
      <c r="D52" s="470"/>
      <c r="E52" s="470"/>
      <c r="F52" s="470"/>
      <c r="G52" s="470"/>
      <c r="H52" s="470"/>
      <c r="I52" s="470"/>
      <c r="J52" s="470"/>
      <c r="K52" s="470"/>
      <c r="L52" s="470"/>
      <c r="M52" s="470"/>
      <c r="N52" s="470"/>
      <c r="O52" s="470"/>
      <c r="P52" s="470"/>
      <c r="Q52" s="470"/>
      <c r="R52" s="470"/>
      <c r="S52" s="472" t="s">
        <v>39</v>
      </c>
      <c r="T52" s="472"/>
      <c r="U52" s="472"/>
      <c r="V52" s="472"/>
      <c r="W52" s="470"/>
      <c r="X52" s="470"/>
      <c r="Y52" s="470"/>
      <c r="Z52" s="470"/>
      <c r="AA52" s="470"/>
      <c r="AB52" s="470"/>
      <c r="AC52" s="470"/>
      <c r="AD52" s="470"/>
      <c r="AE52" s="470"/>
      <c r="AF52" s="470"/>
      <c r="AG52" s="4"/>
    </row>
    <row r="53" spans="1:33" s="209" customFormat="1" x14ac:dyDescent="0.25">
      <c r="A53" s="472" t="s">
        <v>37</v>
      </c>
      <c r="B53" s="472"/>
      <c r="C53" s="472"/>
      <c r="D53" s="472"/>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
    </row>
    <row r="54" spans="1:33" s="209" customFormat="1" x14ac:dyDescent="0.25">
      <c r="A54" s="472" t="s">
        <v>38</v>
      </c>
      <c r="B54" s="472"/>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
    </row>
    <row r="55" spans="1:33" s="209" customFormat="1" x14ac:dyDescent="0.25">
      <c r="A55" s="472" t="s">
        <v>35</v>
      </c>
      <c r="B55" s="472"/>
      <c r="C55" s="470"/>
      <c r="D55" s="470"/>
      <c r="E55" s="470"/>
      <c r="F55" s="470"/>
      <c r="G55" s="470"/>
      <c r="H55" s="470"/>
      <c r="I55" s="470"/>
      <c r="J55" s="470"/>
      <c r="K55" s="470"/>
      <c r="L55" s="470"/>
      <c r="M55" s="470"/>
      <c r="N55" s="470"/>
      <c r="O55" s="217" t="s">
        <v>29</v>
      </c>
      <c r="P55" s="470"/>
      <c r="Q55" s="470"/>
      <c r="R55" s="470"/>
      <c r="S55" s="470"/>
      <c r="T55" s="470"/>
      <c r="U55" s="470"/>
      <c r="V55" s="470"/>
      <c r="W55" s="216"/>
      <c r="X55" s="217" t="s">
        <v>3</v>
      </c>
      <c r="Y55" s="470"/>
      <c r="Z55" s="470"/>
      <c r="AA55" s="470"/>
      <c r="AB55" s="470"/>
      <c r="AC55" s="470"/>
      <c r="AD55" s="470"/>
      <c r="AE55" s="470"/>
      <c r="AF55" s="470"/>
      <c r="AG55" s="4"/>
    </row>
    <row r="56" spans="1:33" s="209" customFormat="1" x14ac:dyDescent="0.25">
      <c r="A56" s="472" t="s">
        <v>30</v>
      </c>
      <c r="B56" s="472"/>
      <c r="C56" s="470"/>
      <c r="D56" s="470"/>
      <c r="E56" s="470"/>
      <c r="F56" s="470"/>
      <c r="G56" s="470"/>
      <c r="H56" s="470"/>
      <c r="I56" s="470"/>
      <c r="J56" s="470"/>
      <c r="K56" s="470"/>
      <c r="L56" s="470"/>
      <c r="M56" s="470"/>
      <c r="N56" s="470"/>
      <c r="O56" s="470"/>
      <c r="P56" s="470"/>
      <c r="Q56" s="470"/>
      <c r="R56" s="470"/>
      <c r="S56" s="472" t="s">
        <v>39</v>
      </c>
      <c r="T56" s="472"/>
      <c r="U56" s="472"/>
      <c r="V56" s="472"/>
      <c r="W56" s="470"/>
      <c r="X56" s="470"/>
      <c r="Y56" s="470"/>
      <c r="Z56" s="470"/>
      <c r="AA56" s="470"/>
      <c r="AB56" s="470"/>
      <c r="AC56" s="470"/>
      <c r="AD56" s="470"/>
      <c r="AE56" s="470"/>
      <c r="AF56" s="470"/>
      <c r="AG56" s="4"/>
    </row>
    <row r="57" spans="1:33" ht="18.75" x14ac:dyDescent="0.3">
      <c r="A57" s="467" t="s">
        <v>40</v>
      </c>
      <c r="B57" s="467"/>
      <c r="C57" s="467"/>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8"/>
    </row>
    <row r="58" spans="1:33" ht="15.75" x14ac:dyDescent="0.25">
      <c r="A58" s="469" t="s">
        <v>41</v>
      </c>
      <c r="B58" s="469"/>
      <c r="C58" s="469"/>
      <c r="D58" s="469"/>
      <c r="E58" s="469"/>
      <c r="F58" s="469"/>
      <c r="G58" s="469"/>
      <c r="H58" s="469"/>
      <c r="I58" s="469"/>
      <c r="J58" s="469"/>
      <c r="K58" s="469"/>
      <c r="L58" s="469"/>
      <c r="M58" s="469"/>
      <c r="N58" s="469"/>
      <c r="O58" s="469"/>
      <c r="P58" s="469"/>
      <c r="Q58" s="469"/>
      <c r="R58" s="469"/>
      <c r="S58" s="469"/>
      <c r="T58" s="469"/>
      <c r="U58" s="469"/>
      <c r="V58" s="469"/>
      <c r="W58" s="469"/>
      <c r="X58" s="469"/>
      <c r="Y58" s="469"/>
      <c r="Z58" s="469"/>
      <c r="AA58" s="469"/>
      <c r="AB58" s="469"/>
      <c r="AC58" s="469"/>
      <c r="AD58" s="469"/>
      <c r="AE58" s="469"/>
      <c r="AF58" s="469"/>
    </row>
    <row r="59" spans="1:33" s="1" customFormat="1" x14ac:dyDescent="0.25">
      <c r="A59" s="471" t="s">
        <v>42</v>
      </c>
      <c r="B59" s="471"/>
      <c r="C59" s="471"/>
      <c r="D59" s="471"/>
      <c r="E59" s="471"/>
      <c r="F59" s="471"/>
      <c r="G59" s="471"/>
      <c r="H59" s="471"/>
      <c r="I59" s="471"/>
      <c r="J59" s="471"/>
      <c r="K59" s="471" t="s">
        <v>43</v>
      </c>
      <c r="L59" s="471"/>
      <c r="M59" s="471"/>
      <c r="N59" s="471" t="s">
        <v>44</v>
      </c>
      <c r="O59" s="471"/>
      <c r="P59" s="471"/>
      <c r="Q59" s="471" t="s">
        <v>45</v>
      </c>
      <c r="R59" s="471"/>
      <c r="S59" s="471"/>
      <c r="T59" s="471"/>
      <c r="U59" s="471"/>
      <c r="V59" s="471"/>
      <c r="W59" s="471"/>
      <c r="X59" s="471" t="s">
        <v>46</v>
      </c>
      <c r="Y59" s="471"/>
      <c r="Z59" s="471"/>
      <c r="AA59" s="471" t="s">
        <v>47</v>
      </c>
      <c r="AB59" s="471"/>
      <c r="AC59" s="471"/>
      <c r="AD59" s="471"/>
      <c r="AE59" s="471"/>
      <c r="AF59" s="471"/>
      <c r="AG59" s="5"/>
    </row>
    <row r="60" spans="1:33" x14ac:dyDescent="0.25">
      <c r="A60" s="470"/>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row>
    <row r="61" spans="1:33" s="209" customFormat="1" x14ac:dyDescent="0.25">
      <c r="A61" s="470"/>
      <c r="B61" s="470"/>
      <c r="C61" s="470"/>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
    </row>
    <row r="62" spans="1:33" s="209" customFormat="1" x14ac:dyDescent="0.25">
      <c r="A62" s="470"/>
      <c r="B62" s="470"/>
      <c r="C62" s="470"/>
      <c r="D62" s="470"/>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
    </row>
    <row r="63" spans="1:33" ht="15.75" x14ac:dyDescent="0.25">
      <c r="A63" s="469" t="s">
        <v>48</v>
      </c>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row>
    <row r="64" spans="1:33" s="1" customFormat="1" x14ac:dyDescent="0.25">
      <c r="A64" s="471" t="s">
        <v>49</v>
      </c>
      <c r="B64" s="471"/>
      <c r="C64" s="471"/>
      <c r="D64" s="471"/>
      <c r="E64" s="471"/>
      <c r="F64" s="471"/>
      <c r="G64" s="471"/>
      <c r="H64" s="476" t="s">
        <v>110</v>
      </c>
      <c r="I64" s="476"/>
      <c r="J64" s="476"/>
      <c r="K64" s="476"/>
      <c r="L64" s="476"/>
      <c r="M64" s="476"/>
      <c r="N64" s="471" t="s">
        <v>44</v>
      </c>
      <c r="O64" s="471"/>
      <c r="P64" s="471"/>
      <c r="Q64" s="471" t="s">
        <v>45</v>
      </c>
      <c r="R64" s="471"/>
      <c r="S64" s="471"/>
      <c r="T64" s="471"/>
      <c r="U64" s="471"/>
      <c r="V64" s="471"/>
      <c r="W64" s="471"/>
      <c r="X64" s="471" t="s">
        <v>46</v>
      </c>
      <c r="Y64" s="471"/>
      <c r="Z64" s="471"/>
      <c r="AA64" s="471" t="s">
        <v>47</v>
      </c>
      <c r="AB64" s="471"/>
      <c r="AC64" s="471"/>
      <c r="AD64" s="471"/>
      <c r="AE64" s="471"/>
      <c r="AF64" s="471"/>
      <c r="AG64" s="5"/>
    </row>
    <row r="65" spans="1:33" x14ac:dyDescent="0.25">
      <c r="A65" s="470"/>
      <c r="B65" s="470"/>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row>
    <row r="66" spans="1:33" s="209" customFormat="1" x14ac:dyDescent="0.25">
      <c r="A66" s="470"/>
      <c r="B66" s="470"/>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
    </row>
    <row r="67" spans="1:33" s="209" customFormat="1" x14ac:dyDescent="0.25">
      <c r="A67" s="470"/>
      <c r="B67" s="470"/>
      <c r="C67" s="470"/>
      <c r="D67" s="470"/>
      <c r="E67" s="470"/>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
    </row>
    <row r="68" spans="1:33" ht="18.75" x14ac:dyDescent="0.3">
      <c r="A68" s="467" t="s">
        <v>50</v>
      </c>
      <c r="B68" s="467"/>
      <c r="C68" s="467"/>
      <c r="D68" s="467"/>
      <c r="E68" s="467"/>
      <c r="F68" s="467"/>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8"/>
    </row>
    <row r="69" spans="1:33" x14ac:dyDescent="0.25">
      <c r="A69" s="473" t="s">
        <v>51</v>
      </c>
      <c r="B69" s="473"/>
      <c r="C69" s="473"/>
      <c r="D69" s="473"/>
      <c r="E69" s="473"/>
      <c r="F69" s="473"/>
      <c r="G69" s="473"/>
      <c r="H69" s="473"/>
      <c r="I69" s="473"/>
      <c r="J69" s="473"/>
      <c r="K69" s="473"/>
      <c r="L69" s="473"/>
      <c r="M69" s="473"/>
      <c r="N69" s="473"/>
      <c r="O69" s="473"/>
      <c r="P69" s="473"/>
      <c r="Q69" s="473"/>
      <c r="R69" s="473"/>
      <c r="S69" s="473"/>
      <c r="T69" s="473"/>
      <c r="U69" s="473"/>
      <c r="V69" s="473"/>
      <c r="W69" s="473"/>
      <c r="X69" s="473"/>
      <c r="Y69" s="473"/>
      <c r="Z69" s="473"/>
      <c r="AA69" s="473"/>
      <c r="AB69" s="473"/>
      <c r="AC69" s="473"/>
      <c r="AD69" s="473"/>
      <c r="AE69" s="473"/>
      <c r="AF69" s="473"/>
    </row>
    <row r="70" spans="1:33" x14ac:dyDescent="0.25">
      <c r="A70" s="471" t="s">
        <v>52</v>
      </c>
      <c r="B70" s="471"/>
      <c r="C70" s="471"/>
      <c r="D70" s="471"/>
      <c r="E70" s="471"/>
      <c r="F70" s="471"/>
      <c r="G70" s="471"/>
      <c r="H70" s="471"/>
      <c r="I70" s="475" t="s">
        <v>62</v>
      </c>
      <c r="J70" s="475"/>
      <c r="K70" s="475"/>
      <c r="L70" s="475"/>
      <c r="M70" s="475"/>
      <c r="N70" s="475"/>
      <c r="O70" s="475"/>
      <c r="P70" s="475"/>
      <c r="Q70" s="475" t="s">
        <v>63</v>
      </c>
      <c r="R70" s="475"/>
      <c r="S70" s="475"/>
      <c r="T70" s="475"/>
      <c r="U70" s="475"/>
      <c r="V70" s="475"/>
      <c r="W70" s="475"/>
      <c r="X70" s="475"/>
      <c r="Y70" s="475" t="s">
        <v>64</v>
      </c>
      <c r="Z70" s="475"/>
      <c r="AA70" s="475"/>
      <c r="AB70" s="475"/>
      <c r="AC70" s="475"/>
      <c r="AD70" s="475"/>
      <c r="AE70" s="475"/>
      <c r="AF70" s="475"/>
    </row>
    <row r="71" spans="1:33" x14ac:dyDescent="0.25">
      <c r="A71" s="473" t="s">
        <v>53</v>
      </c>
      <c r="B71" s="473"/>
      <c r="C71" s="473"/>
      <c r="D71" s="473"/>
      <c r="E71" s="473"/>
      <c r="F71" s="473"/>
      <c r="G71" s="473"/>
      <c r="H71" s="473"/>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row>
    <row r="72" spans="1:33" x14ac:dyDescent="0.25">
      <c r="A72" s="473" t="s">
        <v>54</v>
      </c>
      <c r="B72" s="473"/>
      <c r="C72" s="473"/>
      <c r="D72" s="473"/>
      <c r="E72" s="473"/>
      <c r="F72" s="473"/>
      <c r="G72" s="473"/>
      <c r="H72" s="473"/>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row>
    <row r="73" spans="1:33" x14ac:dyDescent="0.25">
      <c r="A73" s="473" t="s">
        <v>55</v>
      </c>
      <c r="B73" s="473"/>
      <c r="C73" s="473"/>
      <c r="D73" s="473"/>
      <c r="E73" s="473"/>
      <c r="F73" s="473"/>
      <c r="G73" s="473"/>
      <c r="H73" s="473"/>
      <c r="I73" s="470"/>
      <c r="J73" s="470"/>
      <c r="K73" s="470"/>
      <c r="L73" s="470"/>
      <c r="M73" s="470"/>
      <c r="N73" s="470"/>
      <c r="O73" s="470"/>
      <c r="P73" s="470"/>
      <c r="Q73" s="470"/>
      <c r="R73" s="470"/>
      <c r="S73" s="470"/>
      <c r="T73" s="470"/>
      <c r="U73" s="470"/>
      <c r="V73" s="470"/>
      <c r="W73" s="470"/>
      <c r="X73" s="470"/>
      <c r="Y73" s="470"/>
      <c r="Z73" s="470"/>
      <c r="AA73" s="470"/>
      <c r="AB73" s="470"/>
      <c r="AC73" s="470"/>
      <c r="AD73" s="470"/>
      <c r="AE73" s="470"/>
      <c r="AF73" s="470"/>
    </row>
    <row r="74" spans="1:33" x14ac:dyDescent="0.25">
      <c r="A74" s="473" t="s">
        <v>56</v>
      </c>
      <c r="B74" s="473"/>
      <c r="C74" s="473"/>
      <c r="D74" s="473"/>
      <c r="E74" s="473"/>
      <c r="F74" s="473"/>
      <c r="G74" s="473"/>
      <c r="H74" s="473"/>
      <c r="I74" s="470"/>
      <c r="J74" s="470"/>
      <c r="K74" s="470"/>
      <c r="L74" s="470"/>
      <c r="M74" s="470"/>
      <c r="N74" s="470"/>
      <c r="O74" s="470"/>
      <c r="P74" s="470"/>
      <c r="Q74" s="470"/>
      <c r="R74" s="470"/>
      <c r="S74" s="470"/>
      <c r="T74" s="470"/>
      <c r="U74" s="470"/>
      <c r="V74" s="470"/>
      <c r="W74" s="470"/>
      <c r="X74" s="470"/>
      <c r="Y74" s="470"/>
      <c r="Z74" s="470"/>
      <c r="AA74" s="470"/>
      <c r="AB74" s="470"/>
      <c r="AC74" s="470"/>
      <c r="AD74" s="470"/>
      <c r="AE74" s="470"/>
      <c r="AF74" s="470"/>
    </row>
    <row r="75" spans="1:33" x14ac:dyDescent="0.25">
      <c r="A75" s="473" t="s">
        <v>57</v>
      </c>
      <c r="B75" s="473"/>
      <c r="C75" s="473"/>
      <c r="D75" s="473"/>
      <c r="E75" s="473"/>
      <c r="F75" s="473"/>
      <c r="G75" s="473"/>
      <c r="H75" s="473"/>
      <c r="I75" s="470"/>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row>
    <row r="76" spans="1:33" x14ac:dyDescent="0.25">
      <c r="A76" s="473" t="s">
        <v>58</v>
      </c>
      <c r="B76" s="473"/>
      <c r="C76" s="473"/>
      <c r="D76" s="473"/>
      <c r="E76" s="473"/>
      <c r="F76" s="473"/>
      <c r="G76" s="473"/>
      <c r="H76" s="473"/>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row>
    <row r="77" spans="1:33" x14ac:dyDescent="0.25">
      <c r="A77" s="473" t="s">
        <v>59</v>
      </c>
      <c r="B77" s="473"/>
      <c r="C77" s="473"/>
      <c r="D77" s="473"/>
      <c r="E77" s="473"/>
      <c r="F77" s="473"/>
      <c r="G77" s="473"/>
      <c r="H77" s="473"/>
      <c r="I77" s="470"/>
      <c r="J77" s="470"/>
      <c r="K77" s="470"/>
      <c r="L77" s="470"/>
      <c r="M77" s="470"/>
      <c r="N77" s="470"/>
      <c r="O77" s="470"/>
      <c r="P77" s="470"/>
      <c r="Q77" s="470"/>
      <c r="R77" s="470"/>
      <c r="S77" s="470"/>
      <c r="T77" s="470"/>
      <c r="U77" s="470"/>
      <c r="V77" s="470"/>
      <c r="W77" s="470"/>
      <c r="X77" s="470"/>
      <c r="Y77" s="470"/>
      <c r="Z77" s="470"/>
      <c r="AA77" s="470"/>
      <c r="AB77" s="470"/>
      <c r="AC77" s="470"/>
      <c r="AD77" s="470"/>
      <c r="AE77" s="470"/>
      <c r="AF77" s="470"/>
    </row>
    <row r="78" spans="1:33" x14ac:dyDescent="0.25">
      <c r="A78" s="473" t="s">
        <v>60</v>
      </c>
      <c r="B78" s="473"/>
      <c r="C78" s="473"/>
      <c r="D78" s="473"/>
      <c r="E78" s="473"/>
      <c r="F78" s="473"/>
      <c r="G78" s="473"/>
      <c r="H78" s="473"/>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c r="AF78" s="470"/>
    </row>
    <row r="79" spans="1:33" x14ac:dyDescent="0.25">
      <c r="A79" s="473" t="s">
        <v>61</v>
      </c>
      <c r="B79" s="473"/>
      <c r="C79" s="473"/>
      <c r="D79" s="473"/>
      <c r="E79" s="473"/>
      <c r="F79" s="473"/>
      <c r="G79" s="473"/>
      <c r="H79" s="473"/>
      <c r="I79" s="470"/>
      <c r="J79" s="470"/>
      <c r="K79" s="470"/>
      <c r="L79" s="470"/>
      <c r="M79" s="470"/>
      <c r="N79" s="470"/>
      <c r="O79" s="470"/>
      <c r="P79" s="470"/>
      <c r="Q79" s="470"/>
      <c r="R79" s="470"/>
      <c r="S79" s="470"/>
      <c r="T79" s="470"/>
      <c r="U79" s="470"/>
      <c r="V79" s="470"/>
      <c r="W79" s="470"/>
      <c r="X79" s="470"/>
      <c r="Y79" s="470"/>
      <c r="Z79" s="470"/>
      <c r="AA79" s="470"/>
      <c r="AB79" s="470"/>
      <c r="AC79" s="470"/>
      <c r="AD79" s="470"/>
      <c r="AE79" s="470"/>
      <c r="AF79" s="470"/>
    </row>
    <row r="80" spans="1:33" ht="18.75" x14ac:dyDescent="0.3">
      <c r="A80" s="467" t="s">
        <v>65</v>
      </c>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8"/>
    </row>
    <row r="81" spans="1:32" ht="80.25" customHeight="1" x14ac:dyDescent="0.25">
      <c r="A81" s="474" t="s">
        <v>66</v>
      </c>
      <c r="B81" s="474"/>
      <c r="C81" s="474"/>
      <c r="D81" s="474"/>
      <c r="E81" s="474"/>
      <c r="F81" s="474"/>
      <c r="G81" s="474"/>
      <c r="H81" s="474"/>
      <c r="I81" s="474"/>
      <c r="J81" s="474"/>
      <c r="K81" s="474"/>
      <c r="L81" s="474"/>
      <c r="M81" s="474"/>
      <c r="N81" s="474"/>
      <c r="O81" s="474"/>
      <c r="P81" s="474"/>
      <c r="Q81" s="474"/>
      <c r="R81" s="474"/>
      <c r="S81" s="474"/>
      <c r="T81" s="474"/>
      <c r="U81" s="474"/>
      <c r="V81" s="474"/>
      <c r="W81" s="474"/>
      <c r="X81" s="474"/>
      <c r="Y81" s="474"/>
      <c r="Z81" s="474"/>
      <c r="AA81" s="474"/>
      <c r="AB81" s="474"/>
      <c r="AC81" s="474"/>
      <c r="AD81" s="474"/>
      <c r="AE81" s="474"/>
      <c r="AF81" s="474"/>
    </row>
    <row r="82" spans="1:32" x14ac:dyDescent="0.25">
      <c r="A82" s="470"/>
      <c r="B82" s="470"/>
      <c r="C82" s="470"/>
      <c r="D82" s="470"/>
      <c r="E82" s="470"/>
      <c r="F82" s="470"/>
      <c r="G82" s="470"/>
      <c r="H82" s="470"/>
      <c r="I82" s="475" t="s">
        <v>62</v>
      </c>
      <c r="J82" s="475"/>
      <c r="K82" s="475"/>
      <c r="L82" s="475"/>
      <c r="M82" s="475"/>
      <c r="N82" s="475"/>
      <c r="O82" s="475"/>
      <c r="P82" s="475"/>
      <c r="Q82" s="475" t="s">
        <v>63</v>
      </c>
      <c r="R82" s="475"/>
      <c r="S82" s="475"/>
      <c r="T82" s="475"/>
      <c r="U82" s="475"/>
      <c r="V82" s="475"/>
      <c r="W82" s="475"/>
      <c r="X82" s="475"/>
      <c r="Y82" s="475" t="s">
        <v>64</v>
      </c>
      <c r="Z82" s="475"/>
      <c r="AA82" s="475"/>
      <c r="AB82" s="475"/>
      <c r="AC82" s="475"/>
      <c r="AD82" s="475"/>
      <c r="AE82" s="475"/>
      <c r="AF82" s="475"/>
    </row>
    <row r="83" spans="1:32" x14ac:dyDescent="0.25">
      <c r="A83" s="472" t="s">
        <v>67</v>
      </c>
      <c r="B83" s="472"/>
      <c r="C83" s="472"/>
      <c r="D83" s="472"/>
      <c r="E83" s="472"/>
      <c r="F83" s="472"/>
      <c r="G83" s="472"/>
      <c r="H83" s="472"/>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row>
    <row r="84" spans="1:32" x14ac:dyDescent="0.25">
      <c r="A84" s="472" t="s">
        <v>68</v>
      </c>
      <c r="B84" s="472"/>
      <c r="C84" s="472"/>
      <c r="D84" s="472"/>
      <c r="E84" s="472"/>
      <c r="F84" s="472"/>
      <c r="G84" s="472"/>
      <c r="H84" s="472"/>
      <c r="I84" s="470"/>
      <c r="J84" s="470"/>
      <c r="K84" s="470"/>
      <c r="L84" s="470"/>
      <c r="M84" s="470"/>
      <c r="N84" s="470"/>
      <c r="O84" s="470"/>
      <c r="P84" s="470"/>
      <c r="Q84" s="470"/>
      <c r="R84" s="470"/>
      <c r="S84" s="470"/>
      <c r="T84" s="470"/>
      <c r="U84" s="470"/>
      <c r="V84" s="470"/>
      <c r="W84" s="470"/>
      <c r="X84" s="470"/>
      <c r="Y84" s="470"/>
      <c r="Z84" s="470"/>
      <c r="AA84" s="470"/>
      <c r="AB84" s="470"/>
      <c r="AC84" s="470"/>
      <c r="AD84" s="470"/>
      <c r="AE84" s="470"/>
      <c r="AF84" s="470"/>
    </row>
    <row r="85" spans="1:32" x14ac:dyDescent="0.25">
      <c r="A85" s="472" t="s">
        <v>69</v>
      </c>
      <c r="B85" s="472"/>
      <c r="C85" s="472"/>
      <c r="D85" s="472"/>
      <c r="E85" s="472"/>
      <c r="F85" s="472"/>
      <c r="G85" s="472"/>
      <c r="H85" s="472"/>
      <c r="I85" s="470"/>
      <c r="J85" s="470"/>
      <c r="K85" s="470"/>
      <c r="L85" s="470"/>
      <c r="M85" s="470"/>
      <c r="N85" s="470"/>
      <c r="O85" s="470"/>
      <c r="P85" s="470"/>
      <c r="Q85" s="470"/>
      <c r="R85" s="470"/>
      <c r="S85" s="470"/>
      <c r="T85" s="470"/>
      <c r="U85" s="470"/>
      <c r="V85" s="470"/>
      <c r="W85" s="470"/>
      <c r="X85" s="470"/>
      <c r="Y85" s="470"/>
      <c r="Z85" s="470"/>
      <c r="AA85" s="470"/>
      <c r="AB85" s="470"/>
      <c r="AC85" s="470"/>
      <c r="AD85" s="470"/>
      <c r="AE85" s="470"/>
      <c r="AF85" s="470"/>
    </row>
    <row r="86" spans="1:32" x14ac:dyDescent="0.25">
      <c r="A86" s="472" t="s">
        <v>70</v>
      </c>
      <c r="B86" s="472"/>
      <c r="C86" s="472"/>
      <c r="D86" s="472"/>
      <c r="E86" s="472"/>
      <c r="F86" s="472"/>
      <c r="G86" s="472"/>
      <c r="H86" s="472"/>
      <c r="I86" s="470"/>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row>
    <row r="87" spans="1:32" x14ac:dyDescent="0.25">
      <c r="A87" s="472" t="s">
        <v>71</v>
      </c>
      <c r="B87" s="472"/>
      <c r="C87" s="472"/>
      <c r="D87" s="472"/>
      <c r="E87" s="472"/>
      <c r="F87" s="472"/>
      <c r="G87" s="472"/>
      <c r="H87" s="472"/>
      <c r="I87" s="470"/>
      <c r="J87" s="470"/>
      <c r="K87" s="470"/>
      <c r="L87" s="470"/>
      <c r="M87" s="470"/>
      <c r="N87" s="470"/>
      <c r="O87" s="470"/>
      <c r="P87" s="470"/>
      <c r="Q87" s="470"/>
      <c r="R87" s="470"/>
      <c r="S87" s="470"/>
      <c r="T87" s="470"/>
      <c r="U87" s="470"/>
      <c r="V87" s="470"/>
      <c r="W87" s="470"/>
      <c r="X87" s="470"/>
      <c r="Y87" s="470"/>
      <c r="Z87" s="470"/>
      <c r="AA87" s="470"/>
      <c r="AB87" s="470"/>
      <c r="AC87" s="470"/>
      <c r="AD87" s="470"/>
      <c r="AE87" s="470"/>
      <c r="AF87" s="470"/>
    </row>
    <row r="88" spans="1:32" x14ac:dyDescent="0.25">
      <c r="A88" s="472" t="s">
        <v>72</v>
      </c>
      <c r="B88" s="472"/>
      <c r="C88" s="472"/>
      <c r="D88" s="472"/>
      <c r="E88" s="472"/>
      <c r="F88" s="472"/>
      <c r="G88" s="472"/>
      <c r="H88" s="472"/>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row>
    <row r="89" spans="1:32" x14ac:dyDescent="0.25">
      <c r="A89" s="472" t="s">
        <v>73</v>
      </c>
      <c r="B89" s="472"/>
      <c r="C89" s="472"/>
      <c r="D89" s="472"/>
      <c r="E89" s="472"/>
      <c r="F89" s="472"/>
      <c r="G89" s="472"/>
      <c r="H89" s="472"/>
      <c r="I89" s="470"/>
      <c r="J89" s="470"/>
      <c r="K89" s="470"/>
      <c r="L89" s="470"/>
      <c r="M89" s="470"/>
      <c r="N89" s="470"/>
      <c r="O89" s="470"/>
      <c r="P89" s="470"/>
      <c r="Q89" s="470"/>
      <c r="R89" s="470"/>
      <c r="S89" s="470"/>
      <c r="T89" s="470"/>
      <c r="U89" s="470"/>
      <c r="V89" s="470"/>
      <c r="W89" s="470"/>
      <c r="X89" s="470"/>
      <c r="Y89" s="470"/>
      <c r="Z89" s="470"/>
      <c r="AA89" s="470"/>
      <c r="AB89" s="470"/>
      <c r="AC89" s="470"/>
      <c r="AD89" s="470"/>
      <c r="AE89" s="470"/>
      <c r="AF89" s="470"/>
    </row>
    <row r="90" spans="1:32" x14ac:dyDescent="0.25">
      <c r="A90" s="472" t="s">
        <v>74</v>
      </c>
      <c r="B90" s="472"/>
      <c r="C90" s="472"/>
      <c r="D90" s="472"/>
      <c r="E90" s="472"/>
      <c r="F90" s="472"/>
      <c r="G90" s="472"/>
      <c r="H90" s="472"/>
      <c r="I90" s="470"/>
      <c r="J90" s="470"/>
      <c r="K90" s="470"/>
      <c r="L90" s="470"/>
      <c r="M90" s="470"/>
      <c r="N90" s="470"/>
      <c r="O90" s="470"/>
      <c r="P90" s="470"/>
      <c r="Q90" s="470"/>
      <c r="R90" s="470"/>
      <c r="S90" s="470"/>
      <c r="T90" s="470"/>
      <c r="U90" s="470"/>
      <c r="V90" s="470"/>
      <c r="W90" s="470"/>
      <c r="X90" s="470"/>
      <c r="Y90" s="470"/>
      <c r="Z90" s="470"/>
      <c r="AA90" s="470"/>
      <c r="AB90" s="470"/>
      <c r="AC90" s="470"/>
      <c r="AD90" s="470"/>
      <c r="AE90" s="470"/>
      <c r="AF90" s="470"/>
    </row>
    <row r="91" spans="1:32" x14ac:dyDescent="0.25">
      <c r="A91" s="472" t="s">
        <v>68</v>
      </c>
      <c r="B91" s="472"/>
      <c r="C91" s="472"/>
      <c r="D91" s="472"/>
      <c r="E91" s="472"/>
      <c r="F91" s="472"/>
      <c r="G91" s="472"/>
      <c r="H91" s="472"/>
      <c r="I91" s="470"/>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row>
    <row r="92" spans="1:32" x14ac:dyDescent="0.25">
      <c r="A92" s="472" t="s">
        <v>75</v>
      </c>
      <c r="B92" s="472"/>
      <c r="C92" s="472"/>
      <c r="D92" s="472"/>
      <c r="E92" s="472"/>
      <c r="F92" s="472"/>
      <c r="G92" s="472"/>
      <c r="H92" s="472"/>
      <c r="I92" s="470"/>
      <c r="J92" s="470"/>
      <c r="K92" s="470"/>
      <c r="L92" s="470"/>
      <c r="M92" s="470"/>
      <c r="N92" s="470"/>
      <c r="O92" s="470"/>
      <c r="P92" s="470"/>
      <c r="Q92" s="470"/>
      <c r="R92" s="470"/>
      <c r="S92" s="470"/>
      <c r="T92" s="470"/>
      <c r="U92" s="470"/>
      <c r="V92" s="470"/>
      <c r="W92" s="470"/>
      <c r="X92" s="470"/>
      <c r="Y92" s="470"/>
      <c r="Z92" s="470"/>
      <c r="AA92" s="470"/>
      <c r="AB92" s="470"/>
      <c r="AC92" s="470"/>
      <c r="AD92" s="470"/>
      <c r="AE92" s="470"/>
      <c r="AF92" s="470"/>
    </row>
    <row r="93" spans="1:32" x14ac:dyDescent="0.25">
      <c r="A93" s="472" t="s">
        <v>76</v>
      </c>
      <c r="B93" s="472"/>
      <c r="C93" s="472"/>
      <c r="D93" s="472"/>
      <c r="E93" s="472"/>
      <c r="F93" s="472"/>
      <c r="G93" s="472"/>
      <c r="H93" s="472"/>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row>
    <row r="94" spans="1:32" x14ac:dyDescent="0.25">
      <c r="A94" s="472" t="s">
        <v>77</v>
      </c>
      <c r="B94" s="472"/>
      <c r="C94" s="472"/>
      <c r="D94" s="472"/>
      <c r="E94" s="472"/>
      <c r="F94" s="472"/>
      <c r="G94" s="472"/>
      <c r="H94" s="472"/>
      <c r="I94" s="470"/>
      <c r="J94" s="470"/>
      <c r="K94" s="470"/>
      <c r="L94" s="470"/>
      <c r="M94" s="470"/>
      <c r="N94" s="470"/>
      <c r="O94" s="470"/>
      <c r="P94" s="470"/>
      <c r="Q94" s="470"/>
      <c r="R94" s="470"/>
      <c r="S94" s="470"/>
      <c r="T94" s="470"/>
      <c r="U94" s="470"/>
      <c r="V94" s="470"/>
      <c r="W94" s="470"/>
      <c r="X94" s="470"/>
      <c r="Y94" s="470"/>
      <c r="Z94" s="470"/>
      <c r="AA94" s="470"/>
      <c r="AB94" s="470"/>
      <c r="AC94" s="470"/>
      <c r="AD94" s="470"/>
      <c r="AE94" s="470"/>
      <c r="AF94" s="470"/>
    </row>
    <row r="95" spans="1:32" x14ac:dyDescent="0.25">
      <c r="A95" s="472" t="s">
        <v>78</v>
      </c>
      <c r="B95" s="472"/>
      <c r="C95" s="472"/>
      <c r="D95" s="472"/>
      <c r="E95" s="472"/>
      <c r="F95" s="472"/>
      <c r="G95" s="472"/>
      <c r="H95" s="472"/>
      <c r="I95" s="470"/>
      <c r="J95" s="470"/>
      <c r="K95" s="470"/>
      <c r="L95" s="470"/>
      <c r="M95" s="470"/>
      <c r="N95" s="470"/>
      <c r="O95" s="470"/>
      <c r="P95" s="470"/>
      <c r="Q95" s="470"/>
      <c r="R95" s="470"/>
      <c r="S95" s="470"/>
      <c r="T95" s="470"/>
      <c r="U95" s="470"/>
      <c r="V95" s="470"/>
      <c r="W95" s="470"/>
      <c r="X95" s="470"/>
      <c r="Y95" s="470"/>
      <c r="Z95" s="470"/>
      <c r="AA95" s="470"/>
      <c r="AB95" s="470"/>
      <c r="AC95" s="470"/>
      <c r="AD95" s="470"/>
      <c r="AE95" s="470"/>
      <c r="AF95" s="470"/>
    </row>
    <row r="96" spans="1:32" x14ac:dyDescent="0.25">
      <c r="A96" s="472" t="s">
        <v>79</v>
      </c>
      <c r="B96" s="472"/>
      <c r="C96" s="472"/>
      <c r="D96" s="472"/>
      <c r="E96" s="472"/>
      <c r="F96" s="472"/>
      <c r="G96" s="472"/>
      <c r="H96" s="472"/>
      <c r="I96" s="470"/>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row>
    <row r="97" spans="1:33" x14ac:dyDescent="0.25">
      <c r="A97" s="472" t="s">
        <v>80</v>
      </c>
      <c r="B97" s="472"/>
      <c r="C97" s="472"/>
      <c r="D97" s="472"/>
      <c r="E97" s="472"/>
      <c r="F97" s="472"/>
      <c r="G97" s="472"/>
      <c r="H97" s="472"/>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row>
    <row r="98" spans="1:33" x14ac:dyDescent="0.25">
      <c r="A98" s="472" t="s">
        <v>81</v>
      </c>
      <c r="B98" s="472"/>
      <c r="C98" s="472"/>
      <c r="D98" s="472"/>
      <c r="E98" s="472"/>
      <c r="F98" s="472"/>
      <c r="G98" s="472"/>
      <c r="H98" s="472"/>
      <c r="I98" s="470"/>
      <c r="J98" s="470"/>
      <c r="K98" s="470"/>
      <c r="L98" s="470"/>
      <c r="M98" s="470"/>
      <c r="N98" s="470"/>
      <c r="O98" s="470"/>
      <c r="P98" s="470"/>
      <c r="Q98" s="470"/>
      <c r="R98" s="470"/>
      <c r="S98" s="470"/>
      <c r="T98" s="470"/>
      <c r="U98" s="470"/>
      <c r="V98" s="470"/>
      <c r="W98" s="470"/>
      <c r="X98" s="470"/>
      <c r="Y98" s="470"/>
      <c r="Z98" s="470"/>
      <c r="AA98" s="470"/>
      <c r="AB98" s="470"/>
      <c r="AC98" s="470"/>
      <c r="AD98" s="470"/>
      <c r="AE98" s="470"/>
      <c r="AF98" s="470"/>
    </row>
    <row r="99" spans="1:33" x14ac:dyDescent="0.25">
      <c r="A99" s="472" t="s">
        <v>82</v>
      </c>
      <c r="B99" s="472"/>
      <c r="C99" s="472"/>
      <c r="D99" s="472"/>
      <c r="E99" s="472"/>
      <c r="F99" s="472"/>
      <c r="G99" s="472"/>
      <c r="H99" s="472"/>
      <c r="I99" s="470"/>
      <c r="J99" s="470"/>
      <c r="K99" s="470"/>
      <c r="L99" s="470"/>
      <c r="M99" s="470"/>
      <c r="N99" s="470"/>
      <c r="O99" s="470"/>
      <c r="P99" s="470"/>
      <c r="Q99" s="470"/>
      <c r="R99" s="470"/>
      <c r="S99" s="470"/>
      <c r="T99" s="470"/>
      <c r="U99" s="470"/>
      <c r="V99" s="470"/>
      <c r="W99" s="470"/>
      <c r="X99" s="470"/>
      <c r="Y99" s="470"/>
      <c r="Z99" s="470"/>
      <c r="AA99" s="470"/>
      <c r="AB99" s="470"/>
      <c r="AC99" s="470"/>
      <c r="AD99" s="470"/>
      <c r="AE99" s="470"/>
      <c r="AF99" s="470"/>
    </row>
    <row r="100" spans="1:33" x14ac:dyDescent="0.25">
      <c r="A100" s="472" t="s">
        <v>83</v>
      </c>
      <c r="B100" s="472"/>
      <c r="C100" s="472"/>
      <c r="D100" s="472"/>
      <c r="E100" s="472"/>
      <c r="F100" s="472"/>
      <c r="G100" s="472"/>
      <c r="H100" s="472"/>
      <c r="I100" s="470"/>
      <c r="J100" s="470"/>
      <c r="K100" s="470"/>
      <c r="L100" s="470"/>
      <c r="M100" s="470"/>
      <c r="N100" s="470"/>
      <c r="O100" s="470"/>
      <c r="P100" s="470"/>
      <c r="Q100" s="470"/>
      <c r="R100" s="470"/>
      <c r="S100" s="470"/>
      <c r="T100" s="470"/>
      <c r="U100" s="470"/>
      <c r="V100" s="470"/>
      <c r="W100" s="470"/>
      <c r="X100" s="470"/>
      <c r="Y100" s="470"/>
      <c r="Z100" s="470"/>
      <c r="AA100" s="470"/>
      <c r="AB100" s="470"/>
      <c r="AC100" s="470"/>
      <c r="AD100" s="470"/>
      <c r="AE100" s="470"/>
      <c r="AF100" s="470"/>
    </row>
    <row r="101" spans="1:33" x14ac:dyDescent="0.25">
      <c r="A101" s="472" t="s">
        <v>84</v>
      </c>
      <c r="B101" s="472"/>
      <c r="C101" s="472"/>
      <c r="D101" s="472"/>
      <c r="E101" s="472"/>
      <c r="F101" s="472"/>
      <c r="G101" s="472"/>
      <c r="H101" s="472"/>
      <c r="I101" s="470"/>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row>
    <row r="102" spans="1:33" x14ac:dyDescent="0.25">
      <c r="A102" s="472" t="s">
        <v>85</v>
      </c>
      <c r="B102" s="472"/>
      <c r="C102" s="472"/>
      <c r="D102" s="472"/>
      <c r="E102" s="472"/>
      <c r="F102" s="472"/>
      <c r="G102" s="472"/>
      <c r="H102" s="472"/>
      <c r="I102" s="470"/>
      <c r="J102" s="470"/>
      <c r="K102" s="470"/>
      <c r="L102" s="470"/>
      <c r="M102" s="470"/>
      <c r="N102" s="470"/>
      <c r="O102" s="470"/>
      <c r="P102" s="470"/>
      <c r="Q102" s="470"/>
      <c r="R102" s="470"/>
      <c r="S102" s="470"/>
      <c r="T102" s="470"/>
      <c r="U102" s="470"/>
      <c r="V102" s="470"/>
      <c r="W102" s="470"/>
      <c r="X102" s="470"/>
      <c r="Y102" s="470"/>
      <c r="Z102" s="470"/>
      <c r="AA102" s="470"/>
      <c r="AB102" s="470"/>
      <c r="AC102" s="470"/>
      <c r="AD102" s="470"/>
      <c r="AE102" s="470"/>
      <c r="AF102" s="470"/>
    </row>
    <row r="103" spans="1:33" x14ac:dyDescent="0.25">
      <c r="A103" s="472" t="s">
        <v>86</v>
      </c>
      <c r="B103" s="472"/>
      <c r="C103" s="472"/>
      <c r="D103" s="472"/>
      <c r="E103" s="472"/>
      <c r="F103" s="472"/>
      <c r="G103" s="472"/>
      <c r="H103" s="472"/>
      <c r="I103" s="470"/>
      <c r="J103" s="470"/>
      <c r="K103" s="470"/>
      <c r="L103" s="470"/>
      <c r="M103" s="470"/>
      <c r="N103" s="470"/>
      <c r="O103" s="470"/>
      <c r="P103" s="470"/>
      <c r="Q103" s="470"/>
      <c r="R103" s="470"/>
      <c r="S103" s="470"/>
      <c r="T103" s="470"/>
      <c r="U103" s="470"/>
      <c r="V103" s="470"/>
      <c r="W103" s="470"/>
      <c r="X103" s="470"/>
      <c r="Y103" s="470"/>
      <c r="Z103" s="470"/>
      <c r="AA103" s="470"/>
      <c r="AB103" s="470"/>
      <c r="AC103" s="470"/>
      <c r="AD103" s="470"/>
      <c r="AE103" s="470"/>
      <c r="AF103" s="470"/>
    </row>
    <row r="104" spans="1:33" x14ac:dyDescent="0.25">
      <c r="A104" s="472" t="s">
        <v>87</v>
      </c>
      <c r="B104" s="472"/>
      <c r="C104" s="472"/>
      <c r="D104" s="472"/>
      <c r="E104" s="472"/>
      <c r="F104" s="472"/>
      <c r="G104" s="472"/>
      <c r="H104" s="472"/>
      <c r="I104" s="470"/>
      <c r="J104" s="470"/>
      <c r="K104" s="470"/>
      <c r="L104" s="470"/>
      <c r="M104" s="470"/>
      <c r="N104" s="470"/>
      <c r="O104" s="470"/>
      <c r="P104" s="470"/>
      <c r="Q104" s="470"/>
      <c r="R104" s="470"/>
      <c r="S104" s="470"/>
      <c r="T104" s="470"/>
      <c r="U104" s="470"/>
      <c r="V104" s="470"/>
      <c r="W104" s="470"/>
      <c r="X104" s="470"/>
      <c r="Y104" s="470"/>
      <c r="Z104" s="470"/>
      <c r="AA104" s="470"/>
      <c r="AB104" s="470"/>
      <c r="AC104" s="470"/>
      <c r="AD104" s="470"/>
      <c r="AE104" s="470"/>
      <c r="AF104" s="470"/>
    </row>
    <row r="105" spans="1:33" x14ac:dyDescent="0.25">
      <c r="A105" s="472" t="s">
        <v>88</v>
      </c>
      <c r="B105" s="472"/>
      <c r="C105" s="472"/>
      <c r="D105" s="472"/>
      <c r="E105" s="472"/>
      <c r="F105" s="472"/>
      <c r="G105" s="472"/>
      <c r="H105" s="472"/>
      <c r="I105" s="470"/>
      <c r="J105" s="470"/>
      <c r="K105" s="470"/>
      <c r="L105" s="470"/>
      <c r="M105" s="470"/>
      <c r="N105" s="470"/>
      <c r="O105" s="470"/>
      <c r="P105" s="470"/>
      <c r="Q105" s="470"/>
      <c r="R105" s="470"/>
      <c r="S105" s="470"/>
      <c r="T105" s="470"/>
      <c r="U105" s="470"/>
      <c r="V105" s="470"/>
      <c r="W105" s="470"/>
      <c r="X105" s="470"/>
      <c r="Y105" s="470"/>
      <c r="Z105" s="470"/>
      <c r="AA105" s="470"/>
      <c r="AB105" s="470"/>
      <c r="AC105" s="470"/>
      <c r="AD105" s="470"/>
      <c r="AE105" s="470"/>
      <c r="AF105" s="470"/>
    </row>
    <row r="106" spans="1:33" x14ac:dyDescent="0.25">
      <c r="A106" s="472" t="s">
        <v>89</v>
      </c>
      <c r="B106" s="472"/>
      <c r="C106" s="472"/>
      <c r="D106" s="472"/>
      <c r="E106" s="472"/>
      <c r="F106" s="472"/>
      <c r="G106" s="472"/>
      <c r="H106" s="472"/>
      <c r="I106" s="470"/>
      <c r="J106" s="470"/>
      <c r="K106" s="470"/>
      <c r="L106" s="470"/>
      <c r="M106" s="470"/>
      <c r="N106" s="470"/>
      <c r="O106" s="470"/>
      <c r="P106" s="470"/>
      <c r="Q106" s="470"/>
      <c r="R106" s="470"/>
      <c r="S106" s="470"/>
      <c r="T106" s="470"/>
      <c r="U106" s="470"/>
      <c r="V106" s="470"/>
      <c r="W106" s="470"/>
      <c r="X106" s="470"/>
      <c r="Y106" s="470"/>
      <c r="Z106" s="470"/>
      <c r="AA106" s="470"/>
      <c r="AB106" s="470"/>
      <c r="AC106" s="470"/>
      <c r="AD106" s="470"/>
      <c r="AE106" s="470"/>
      <c r="AF106" s="470"/>
    </row>
    <row r="107" spans="1:33" ht="18.75" x14ac:dyDescent="0.3">
      <c r="A107" s="467" t="s">
        <v>90</v>
      </c>
      <c r="B107" s="467"/>
      <c r="C107" s="467"/>
      <c r="D107" s="467"/>
      <c r="E107" s="467"/>
      <c r="F107" s="467"/>
      <c r="G107" s="467"/>
      <c r="H107" s="467"/>
      <c r="I107" s="467"/>
      <c r="J107" s="467"/>
      <c r="K107" s="467"/>
      <c r="L107" s="467"/>
      <c r="M107" s="467"/>
      <c r="N107" s="467"/>
      <c r="O107" s="467"/>
      <c r="P107" s="467"/>
      <c r="Q107" s="467"/>
      <c r="R107" s="467"/>
      <c r="S107" s="467"/>
      <c r="T107" s="467"/>
      <c r="U107" s="467"/>
      <c r="V107" s="467"/>
      <c r="W107" s="467"/>
      <c r="X107" s="467"/>
      <c r="Y107" s="467"/>
      <c r="Z107" s="467"/>
      <c r="AA107" s="467"/>
      <c r="AB107" s="467"/>
      <c r="AC107" s="467"/>
      <c r="AD107" s="467"/>
      <c r="AE107" s="467"/>
      <c r="AF107" s="468"/>
    </row>
    <row r="108" spans="1:33" ht="15.75" customHeight="1" x14ac:dyDescent="0.25">
      <c r="A108" s="469" t="s">
        <v>91</v>
      </c>
      <c r="B108" s="469"/>
      <c r="C108" s="469"/>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69"/>
      <c r="AD108" s="469"/>
      <c r="AE108" s="469"/>
      <c r="AF108" s="469"/>
    </row>
    <row r="109" spans="1:33" s="214" customFormat="1" x14ac:dyDescent="0.25">
      <c r="A109" s="466" t="s">
        <v>92</v>
      </c>
      <c r="B109" s="466"/>
      <c r="C109" s="466"/>
      <c r="D109" s="466"/>
      <c r="E109" s="466"/>
      <c r="F109" s="466"/>
      <c r="G109" s="466"/>
      <c r="H109" s="466"/>
      <c r="I109" s="466"/>
      <c r="J109" s="466"/>
      <c r="K109" s="466" t="s">
        <v>93</v>
      </c>
      <c r="L109" s="466"/>
      <c r="M109" s="466"/>
      <c r="N109" s="466"/>
      <c r="O109" s="466"/>
      <c r="P109" s="466"/>
      <c r="Q109" s="466" t="s">
        <v>94</v>
      </c>
      <c r="R109" s="466"/>
      <c r="S109" s="466"/>
      <c r="T109" s="466"/>
      <c r="U109" s="466"/>
      <c r="V109" s="466"/>
      <c r="W109" s="466"/>
      <c r="X109" s="466"/>
      <c r="Y109" s="466"/>
      <c r="Z109" s="466"/>
      <c r="AA109" s="466" t="s">
        <v>95</v>
      </c>
      <c r="AB109" s="466"/>
      <c r="AC109" s="466"/>
      <c r="AD109" s="466"/>
      <c r="AE109" s="466"/>
      <c r="AF109" s="466"/>
      <c r="AG109" s="213"/>
    </row>
    <row r="110" spans="1:33" s="214" customFormat="1" x14ac:dyDescent="0.25">
      <c r="A110" s="466" t="s">
        <v>92</v>
      </c>
      <c r="B110" s="466"/>
      <c r="C110" s="466"/>
      <c r="D110" s="466"/>
      <c r="E110" s="466"/>
      <c r="F110" s="466"/>
      <c r="G110" s="466"/>
      <c r="H110" s="466"/>
      <c r="I110" s="466"/>
      <c r="J110" s="466"/>
      <c r="K110" s="466" t="s">
        <v>93</v>
      </c>
      <c r="L110" s="466"/>
      <c r="M110" s="466"/>
      <c r="N110" s="466"/>
      <c r="O110" s="466"/>
      <c r="P110" s="466"/>
      <c r="Q110" s="466" t="s">
        <v>94</v>
      </c>
      <c r="R110" s="466"/>
      <c r="S110" s="466"/>
      <c r="T110" s="466"/>
      <c r="U110" s="466"/>
      <c r="V110" s="466"/>
      <c r="W110" s="466"/>
      <c r="X110" s="466"/>
      <c r="Y110" s="466"/>
      <c r="Z110" s="466"/>
      <c r="AA110" s="466" t="s">
        <v>95</v>
      </c>
      <c r="AB110" s="466"/>
      <c r="AC110" s="466"/>
      <c r="AD110" s="466"/>
      <c r="AE110" s="466"/>
      <c r="AF110" s="466"/>
      <c r="AG110" s="213"/>
    </row>
    <row r="111" spans="1:33" s="214" customFormat="1" x14ac:dyDescent="0.25">
      <c r="A111" s="466" t="s">
        <v>92</v>
      </c>
      <c r="B111" s="466"/>
      <c r="C111" s="466"/>
      <c r="D111" s="466"/>
      <c r="E111" s="466"/>
      <c r="F111" s="466"/>
      <c r="G111" s="466"/>
      <c r="H111" s="466"/>
      <c r="I111" s="466"/>
      <c r="J111" s="466"/>
      <c r="K111" s="466" t="s">
        <v>93</v>
      </c>
      <c r="L111" s="466"/>
      <c r="M111" s="466"/>
      <c r="N111" s="466"/>
      <c r="O111" s="466"/>
      <c r="P111" s="466"/>
      <c r="Q111" s="466" t="s">
        <v>94</v>
      </c>
      <c r="R111" s="466"/>
      <c r="S111" s="466"/>
      <c r="T111" s="466"/>
      <c r="U111" s="466"/>
      <c r="V111" s="466"/>
      <c r="W111" s="466"/>
      <c r="X111" s="466"/>
      <c r="Y111" s="466"/>
      <c r="Z111" s="466"/>
      <c r="AA111" s="466" t="s">
        <v>95</v>
      </c>
      <c r="AB111" s="466"/>
      <c r="AC111" s="466"/>
      <c r="AD111" s="466"/>
      <c r="AE111" s="466"/>
      <c r="AF111" s="466"/>
      <c r="AG111" s="213"/>
    </row>
    <row r="112" spans="1:33" s="214" customFormat="1" x14ac:dyDescent="0.25">
      <c r="A112" s="466" t="s">
        <v>92</v>
      </c>
      <c r="B112" s="466"/>
      <c r="C112" s="466"/>
      <c r="D112" s="466"/>
      <c r="E112" s="466"/>
      <c r="F112" s="466"/>
      <c r="G112" s="466"/>
      <c r="H112" s="466"/>
      <c r="I112" s="466"/>
      <c r="J112" s="466"/>
      <c r="K112" s="466" t="s">
        <v>93</v>
      </c>
      <c r="L112" s="466"/>
      <c r="M112" s="466"/>
      <c r="N112" s="466"/>
      <c r="O112" s="466"/>
      <c r="P112" s="466"/>
      <c r="Q112" s="466" t="s">
        <v>94</v>
      </c>
      <c r="R112" s="466"/>
      <c r="S112" s="466"/>
      <c r="T112" s="466"/>
      <c r="U112" s="466"/>
      <c r="V112" s="466"/>
      <c r="W112" s="466"/>
      <c r="X112" s="466"/>
      <c r="Y112" s="466"/>
      <c r="Z112" s="466"/>
      <c r="AA112" s="466" t="s">
        <v>95</v>
      </c>
      <c r="AB112" s="466"/>
      <c r="AC112" s="466"/>
      <c r="AD112" s="466"/>
      <c r="AE112" s="466"/>
      <c r="AF112" s="466"/>
      <c r="AG112" s="213"/>
    </row>
    <row r="113" spans="1:33" s="214" customFormat="1" x14ac:dyDescent="0.25">
      <c r="A113" s="466" t="s">
        <v>92</v>
      </c>
      <c r="B113" s="466"/>
      <c r="C113" s="466"/>
      <c r="D113" s="466"/>
      <c r="E113" s="466"/>
      <c r="F113" s="466"/>
      <c r="G113" s="466"/>
      <c r="H113" s="466"/>
      <c r="I113" s="466"/>
      <c r="J113" s="466"/>
      <c r="K113" s="466" t="s">
        <v>93</v>
      </c>
      <c r="L113" s="466"/>
      <c r="M113" s="466"/>
      <c r="N113" s="466"/>
      <c r="O113" s="466"/>
      <c r="P113" s="466"/>
      <c r="Q113" s="466" t="s">
        <v>94</v>
      </c>
      <c r="R113" s="466"/>
      <c r="S113" s="466"/>
      <c r="T113" s="466"/>
      <c r="U113" s="466"/>
      <c r="V113" s="466"/>
      <c r="W113" s="466"/>
      <c r="X113" s="466"/>
      <c r="Y113" s="466"/>
      <c r="Z113" s="466"/>
      <c r="AA113" s="466" t="s">
        <v>95</v>
      </c>
      <c r="AB113" s="466"/>
      <c r="AC113" s="466"/>
      <c r="AD113" s="466"/>
      <c r="AE113" s="466"/>
      <c r="AF113" s="466"/>
      <c r="AG113" s="213"/>
    </row>
    <row r="114" spans="1:33" ht="15.75" x14ac:dyDescent="0.25">
      <c r="A114" s="469" t="s">
        <v>40</v>
      </c>
      <c r="B114" s="469"/>
      <c r="C114" s="469"/>
      <c r="D114" s="469"/>
      <c r="E114" s="469"/>
      <c r="F114" s="469"/>
      <c r="G114" s="469"/>
      <c r="H114" s="469"/>
      <c r="I114" s="469"/>
      <c r="J114" s="469"/>
      <c r="K114" s="469"/>
      <c r="L114" s="469"/>
      <c r="M114" s="469"/>
      <c r="N114" s="469"/>
      <c r="O114" s="469"/>
      <c r="P114" s="469"/>
      <c r="Q114" s="469"/>
      <c r="R114" s="469"/>
      <c r="S114" s="469"/>
      <c r="T114" s="469"/>
      <c r="U114" s="469"/>
      <c r="V114" s="469"/>
      <c r="W114" s="469"/>
      <c r="X114" s="469"/>
      <c r="Y114" s="469"/>
      <c r="Z114" s="469"/>
      <c r="AA114" s="469"/>
      <c r="AB114" s="469"/>
      <c r="AC114" s="469"/>
      <c r="AD114" s="469"/>
      <c r="AE114" s="469"/>
      <c r="AF114" s="469"/>
    </row>
    <row r="115" spans="1:33" s="214" customFormat="1" x14ac:dyDescent="0.25">
      <c r="A115" s="466" t="s">
        <v>92</v>
      </c>
      <c r="B115" s="466"/>
      <c r="C115" s="466"/>
      <c r="D115" s="466"/>
      <c r="E115" s="466"/>
      <c r="F115" s="466"/>
      <c r="G115" s="466"/>
      <c r="H115" s="466"/>
      <c r="I115" s="466"/>
      <c r="J115" s="466"/>
      <c r="K115" s="466" t="s">
        <v>93</v>
      </c>
      <c r="L115" s="466"/>
      <c r="M115" s="466"/>
      <c r="N115" s="466"/>
      <c r="O115" s="466"/>
      <c r="P115" s="466"/>
      <c r="Q115" s="466" t="s">
        <v>94</v>
      </c>
      <c r="R115" s="466"/>
      <c r="S115" s="466"/>
      <c r="T115" s="466"/>
      <c r="U115" s="466"/>
      <c r="V115" s="466"/>
      <c r="W115" s="466"/>
      <c r="X115" s="466"/>
      <c r="Y115" s="466"/>
      <c r="Z115" s="466"/>
      <c r="AA115" s="466" t="s">
        <v>95</v>
      </c>
      <c r="AB115" s="466"/>
      <c r="AC115" s="466"/>
      <c r="AD115" s="466"/>
      <c r="AE115" s="466"/>
      <c r="AF115" s="466"/>
      <c r="AG115" s="213"/>
    </row>
    <row r="116" spans="1:33" s="214" customFormat="1" x14ac:dyDescent="0.25">
      <c r="A116" s="466" t="s">
        <v>92</v>
      </c>
      <c r="B116" s="466"/>
      <c r="C116" s="466"/>
      <c r="D116" s="466"/>
      <c r="E116" s="466"/>
      <c r="F116" s="466"/>
      <c r="G116" s="466"/>
      <c r="H116" s="466"/>
      <c r="I116" s="466"/>
      <c r="J116" s="466"/>
      <c r="K116" s="466" t="s">
        <v>93</v>
      </c>
      <c r="L116" s="466"/>
      <c r="M116" s="466"/>
      <c r="N116" s="466"/>
      <c r="O116" s="466"/>
      <c r="P116" s="466"/>
      <c r="Q116" s="466" t="s">
        <v>94</v>
      </c>
      <c r="R116" s="466"/>
      <c r="S116" s="466"/>
      <c r="T116" s="466"/>
      <c r="U116" s="466"/>
      <c r="V116" s="466"/>
      <c r="W116" s="466"/>
      <c r="X116" s="466"/>
      <c r="Y116" s="466"/>
      <c r="Z116" s="466"/>
      <c r="AA116" s="466" t="s">
        <v>95</v>
      </c>
      <c r="AB116" s="466"/>
      <c r="AC116" s="466"/>
      <c r="AD116" s="466"/>
      <c r="AE116" s="466"/>
      <c r="AF116" s="466"/>
      <c r="AG116" s="213"/>
    </row>
    <row r="117" spans="1:33" s="214" customFormat="1" x14ac:dyDescent="0.25">
      <c r="A117" s="466" t="s">
        <v>92</v>
      </c>
      <c r="B117" s="466"/>
      <c r="C117" s="466"/>
      <c r="D117" s="466"/>
      <c r="E117" s="466"/>
      <c r="F117" s="466"/>
      <c r="G117" s="466"/>
      <c r="H117" s="466"/>
      <c r="I117" s="466"/>
      <c r="J117" s="466"/>
      <c r="K117" s="466" t="s">
        <v>93</v>
      </c>
      <c r="L117" s="466"/>
      <c r="M117" s="466"/>
      <c r="N117" s="466"/>
      <c r="O117" s="466"/>
      <c r="P117" s="466"/>
      <c r="Q117" s="466" t="s">
        <v>94</v>
      </c>
      <c r="R117" s="466"/>
      <c r="S117" s="466"/>
      <c r="T117" s="466"/>
      <c r="U117" s="466"/>
      <c r="V117" s="466"/>
      <c r="W117" s="466"/>
      <c r="X117" s="466"/>
      <c r="Y117" s="466"/>
      <c r="Z117" s="466"/>
      <c r="AA117" s="466" t="s">
        <v>95</v>
      </c>
      <c r="AB117" s="466"/>
      <c r="AC117" s="466"/>
      <c r="AD117" s="466"/>
      <c r="AE117" s="466"/>
      <c r="AF117" s="466"/>
      <c r="AG117" s="213"/>
    </row>
    <row r="118" spans="1:33" s="214" customFormat="1" x14ac:dyDescent="0.25">
      <c r="A118" s="466" t="s">
        <v>92</v>
      </c>
      <c r="B118" s="466"/>
      <c r="C118" s="466"/>
      <c r="D118" s="466"/>
      <c r="E118" s="466"/>
      <c r="F118" s="466"/>
      <c r="G118" s="466"/>
      <c r="H118" s="466"/>
      <c r="I118" s="466"/>
      <c r="J118" s="466"/>
      <c r="K118" s="466" t="s">
        <v>93</v>
      </c>
      <c r="L118" s="466"/>
      <c r="M118" s="466"/>
      <c r="N118" s="466"/>
      <c r="O118" s="466"/>
      <c r="P118" s="466"/>
      <c r="Q118" s="466" t="s">
        <v>94</v>
      </c>
      <c r="R118" s="466"/>
      <c r="S118" s="466"/>
      <c r="T118" s="466"/>
      <c r="U118" s="466"/>
      <c r="V118" s="466"/>
      <c r="W118" s="466"/>
      <c r="X118" s="466"/>
      <c r="Y118" s="466"/>
      <c r="Z118" s="466"/>
      <c r="AA118" s="466" t="s">
        <v>95</v>
      </c>
      <c r="AB118" s="466"/>
      <c r="AC118" s="466"/>
      <c r="AD118" s="466"/>
      <c r="AE118" s="466"/>
      <c r="AF118" s="466"/>
      <c r="AG118" s="213"/>
    </row>
    <row r="119" spans="1:33" s="214" customFormat="1" x14ac:dyDescent="0.25">
      <c r="A119" s="466" t="s">
        <v>92</v>
      </c>
      <c r="B119" s="466"/>
      <c r="C119" s="466"/>
      <c r="D119" s="466"/>
      <c r="E119" s="466"/>
      <c r="F119" s="466"/>
      <c r="G119" s="466"/>
      <c r="H119" s="466"/>
      <c r="I119" s="466"/>
      <c r="J119" s="466"/>
      <c r="K119" s="466" t="s">
        <v>93</v>
      </c>
      <c r="L119" s="466"/>
      <c r="M119" s="466"/>
      <c r="N119" s="466"/>
      <c r="O119" s="466"/>
      <c r="P119" s="466"/>
      <c r="Q119" s="466" t="s">
        <v>94</v>
      </c>
      <c r="R119" s="466"/>
      <c r="S119" s="466"/>
      <c r="T119" s="466"/>
      <c r="U119" s="466"/>
      <c r="V119" s="466"/>
      <c r="W119" s="466"/>
      <c r="X119" s="466"/>
      <c r="Y119" s="466"/>
      <c r="Z119" s="466"/>
      <c r="AA119" s="466" t="s">
        <v>95</v>
      </c>
      <c r="AB119" s="466"/>
      <c r="AC119" s="466"/>
      <c r="AD119" s="466"/>
      <c r="AE119" s="466"/>
      <c r="AF119" s="466"/>
      <c r="AG119" s="213"/>
    </row>
    <row r="120" spans="1:33" ht="15.75" x14ac:dyDescent="0.25">
      <c r="A120" s="469" t="s">
        <v>96</v>
      </c>
      <c r="B120" s="469"/>
      <c r="C120" s="469"/>
      <c r="D120" s="469"/>
      <c r="E120" s="469"/>
      <c r="F120" s="469"/>
      <c r="G120" s="469"/>
      <c r="H120" s="469"/>
      <c r="I120" s="469"/>
      <c r="J120" s="469"/>
      <c r="K120" s="469"/>
      <c r="L120" s="469"/>
      <c r="M120" s="469"/>
      <c r="N120" s="469"/>
      <c r="O120" s="469"/>
      <c r="P120" s="469"/>
      <c r="Q120" s="469"/>
      <c r="R120" s="469"/>
      <c r="S120" s="469"/>
      <c r="T120" s="469"/>
      <c r="U120" s="469"/>
      <c r="V120" s="469"/>
      <c r="W120" s="469"/>
      <c r="X120" s="469"/>
      <c r="Y120" s="469"/>
      <c r="Z120" s="469"/>
      <c r="AA120" s="469"/>
      <c r="AB120" s="469"/>
      <c r="AC120" s="469"/>
      <c r="AD120" s="469"/>
      <c r="AE120" s="469"/>
      <c r="AF120" s="469"/>
    </row>
    <row r="121" spans="1:33" s="214" customFormat="1" x14ac:dyDescent="0.25">
      <c r="A121" s="466" t="s">
        <v>92</v>
      </c>
      <c r="B121" s="466"/>
      <c r="C121" s="466"/>
      <c r="D121" s="466"/>
      <c r="E121" s="466"/>
      <c r="F121" s="466"/>
      <c r="G121" s="466"/>
      <c r="H121" s="466"/>
      <c r="I121" s="466"/>
      <c r="J121" s="466"/>
      <c r="K121" s="466" t="s">
        <v>93</v>
      </c>
      <c r="L121" s="466"/>
      <c r="M121" s="466"/>
      <c r="N121" s="466"/>
      <c r="O121" s="466"/>
      <c r="P121" s="466"/>
      <c r="Q121" s="466" t="s">
        <v>94</v>
      </c>
      <c r="R121" s="466"/>
      <c r="S121" s="466"/>
      <c r="T121" s="466"/>
      <c r="U121" s="466"/>
      <c r="V121" s="466"/>
      <c r="W121" s="466"/>
      <c r="X121" s="466"/>
      <c r="Y121" s="466"/>
      <c r="Z121" s="466"/>
      <c r="AA121" s="466" t="s">
        <v>95</v>
      </c>
      <c r="AB121" s="466"/>
      <c r="AC121" s="466"/>
      <c r="AD121" s="466"/>
      <c r="AE121" s="466"/>
      <c r="AF121" s="466"/>
      <c r="AG121" s="213"/>
    </row>
    <row r="122" spans="1:33" s="214" customFormat="1" x14ac:dyDescent="0.25">
      <c r="A122" s="466" t="s">
        <v>92</v>
      </c>
      <c r="B122" s="466"/>
      <c r="C122" s="466"/>
      <c r="D122" s="466"/>
      <c r="E122" s="466"/>
      <c r="F122" s="466"/>
      <c r="G122" s="466"/>
      <c r="H122" s="466"/>
      <c r="I122" s="466"/>
      <c r="J122" s="466"/>
      <c r="K122" s="466" t="s">
        <v>93</v>
      </c>
      <c r="L122" s="466"/>
      <c r="M122" s="466"/>
      <c r="N122" s="466"/>
      <c r="O122" s="466"/>
      <c r="P122" s="466"/>
      <c r="Q122" s="466" t="s">
        <v>94</v>
      </c>
      <c r="R122" s="466"/>
      <c r="S122" s="466"/>
      <c r="T122" s="466"/>
      <c r="U122" s="466"/>
      <c r="V122" s="466"/>
      <c r="W122" s="466"/>
      <c r="X122" s="466"/>
      <c r="Y122" s="466"/>
      <c r="Z122" s="466"/>
      <c r="AA122" s="466" t="s">
        <v>95</v>
      </c>
      <c r="AB122" s="466"/>
      <c r="AC122" s="466"/>
      <c r="AD122" s="466"/>
      <c r="AE122" s="466"/>
      <c r="AF122" s="466"/>
      <c r="AG122" s="213"/>
    </row>
    <row r="123" spans="1:33" s="214" customFormat="1" x14ac:dyDescent="0.25">
      <c r="A123" s="466" t="s">
        <v>92</v>
      </c>
      <c r="B123" s="466"/>
      <c r="C123" s="466"/>
      <c r="D123" s="466"/>
      <c r="E123" s="466"/>
      <c r="F123" s="466"/>
      <c r="G123" s="466"/>
      <c r="H123" s="466"/>
      <c r="I123" s="466"/>
      <c r="J123" s="466"/>
      <c r="K123" s="466" t="s">
        <v>93</v>
      </c>
      <c r="L123" s="466"/>
      <c r="M123" s="466"/>
      <c r="N123" s="466"/>
      <c r="O123" s="466"/>
      <c r="P123" s="466"/>
      <c r="Q123" s="466" t="s">
        <v>94</v>
      </c>
      <c r="R123" s="466"/>
      <c r="S123" s="466"/>
      <c r="T123" s="466"/>
      <c r="U123" s="466"/>
      <c r="V123" s="466"/>
      <c r="W123" s="466"/>
      <c r="X123" s="466"/>
      <c r="Y123" s="466"/>
      <c r="Z123" s="466"/>
      <c r="AA123" s="466" t="s">
        <v>95</v>
      </c>
      <c r="AB123" s="466"/>
      <c r="AC123" s="466"/>
      <c r="AD123" s="466"/>
      <c r="AE123" s="466"/>
      <c r="AF123" s="466"/>
      <c r="AG123" s="213"/>
    </row>
    <row r="124" spans="1:33" ht="15.75" x14ac:dyDescent="0.25">
      <c r="A124" s="469" t="s">
        <v>97</v>
      </c>
      <c r="B124" s="469"/>
      <c r="C124" s="469"/>
      <c r="D124" s="469"/>
      <c r="E124" s="469"/>
      <c r="F124" s="469"/>
      <c r="G124" s="469"/>
      <c r="H124" s="469"/>
      <c r="I124" s="469"/>
      <c r="J124" s="469"/>
      <c r="K124" s="469"/>
      <c r="L124" s="469"/>
      <c r="M124" s="469"/>
      <c r="N124" s="469"/>
      <c r="O124" s="469"/>
      <c r="P124" s="469"/>
      <c r="Q124" s="469"/>
      <c r="R124" s="469"/>
      <c r="S124" s="469"/>
      <c r="T124" s="469"/>
      <c r="U124" s="469"/>
      <c r="V124" s="469"/>
      <c r="W124" s="469"/>
      <c r="X124" s="469"/>
      <c r="Y124" s="469"/>
      <c r="Z124" s="469"/>
      <c r="AA124" s="469"/>
      <c r="AB124" s="469"/>
      <c r="AC124" s="469"/>
      <c r="AD124" s="469"/>
      <c r="AE124" s="469"/>
      <c r="AF124" s="469"/>
    </row>
    <row r="125" spans="1:33" s="214" customFormat="1" x14ac:dyDescent="0.25">
      <c r="A125" s="466" t="s">
        <v>92</v>
      </c>
      <c r="B125" s="466"/>
      <c r="C125" s="466"/>
      <c r="D125" s="466"/>
      <c r="E125" s="466"/>
      <c r="F125" s="466"/>
      <c r="G125" s="466"/>
      <c r="H125" s="466"/>
      <c r="I125" s="466"/>
      <c r="J125" s="466"/>
      <c r="K125" s="466" t="s">
        <v>93</v>
      </c>
      <c r="L125" s="466"/>
      <c r="M125" s="466"/>
      <c r="N125" s="466"/>
      <c r="O125" s="466"/>
      <c r="P125" s="466"/>
      <c r="Q125" s="466" t="s">
        <v>94</v>
      </c>
      <c r="R125" s="466"/>
      <c r="S125" s="466"/>
      <c r="T125" s="466"/>
      <c r="U125" s="466"/>
      <c r="V125" s="466"/>
      <c r="W125" s="466"/>
      <c r="X125" s="466"/>
      <c r="Y125" s="466"/>
      <c r="Z125" s="466"/>
      <c r="AA125" s="466" t="s">
        <v>95</v>
      </c>
      <c r="AB125" s="466"/>
      <c r="AC125" s="466"/>
      <c r="AD125" s="466"/>
      <c r="AE125" s="466"/>
      <c r="AF125" s="466"/>
      <c r="AG125" s="213"/>
    </row>
    <row r="126" spans="1:33" s="214" customFormat="1" x14ac:dyDescent="0.25">
      <c r="A126" s="466" t="s">
        <v>92</v>
      </c>
      <c r="B126" s="466"/>
      <c r="C126" s="466"/>
      <c r="D126" s="466"/>
      <c r="E126" s="466"/>
      <c r="F126" s="466"/>
      <c r="G126" s="466"/>
      <c r="H126" s="466"/>
      <c r="I126" s="466"/>
      <c r="J126" s="466"/>
      <c r="K126" s="466" t="s">
        <v>93</v>
      </c>
      <c r="L126" s="466"/>
      <c r="M126" s="466"/>
      <c r="N126" s="466"/>
      <c r="O126" s="466"/>
      <c r="P126" s="466"/>
      <c r="Q126" s="466" t="s">
        <v>94</v>
      </c>
      <c r="R126" s="466"/>
      <c r="S126" s="466"/>
      <c r="T126" s="466"/>
      <c r="U126" s="466"/>
      <c r="V126" s="466"/>
      <c r="W126" s="466"/>
      <c r="X126" s="466"/>
      <c r="Y126" s="466"/>
      <c r="Z126" s="466"/>
      <c r="AA126" s="466" t="s">
        <v>95</v>
      </c>
      <c r="AB126" s="466"/>
      <c r="AC126" s="466"/>
      <c r="AD126" s="466"/>
      <c r="AE126" s="466"/>
      <c r="AF126" s="466"/>
      <c r="AG126" s="213"/>
    </row>
    <row r="127" spans="1:33" s="214" customFormat="1" x14ac:dyDescent="0.25">
      <c r="A127" s="466" t="s">
        <v>92</v>
      </c>
      <c r="B127" s="466"/>
      <c r="C127" s="466"/>
      <c r="D127" s="466"/>
      <c r="E127" s="466"/>
      <c r="F127" s="466"/>
      <c r="G127" s="466"/>
      <c r="H127" s="466"/>
      <c r="I127" s="466"/>
      <c r="J127" s="466"/>
      <c r="K127" s="466" t="s">
        <v>93</v>
      </c>
      <c r="L127" s="466"/>
      <c r="M127" s="466"/>
      <c r="N127" s="466"/>
      <c r="O127" s="466"/>
      <c r="P127" s="466"/>
      <c r="Q127" s="466" t="s">
        <v>94</v>
      </c>
      <c r="R127" s="466"/>
      <c r="S127" s="466"/>
      <c r="T127" s="466"/>
      <c r="U127" s="466"/>
      <c r="V127" s="466"/>
      <c r="W127" s="466"/>
      <c r="X127" s="466"/>
      <c r="Y127" s="466"/>
      <c r="Z127" s="466"/>
      <c r="AA127" s="466" t="s">
        <v>95</v>
      </c>
      <c r="AB127" s="466"/>
      <c r="AC127" s="466"/>
      <c r="AD127" s="466"/>
      <c r="AE127" s="466"/>
      <c r="AF127" s="466"/>
      <c r="AG127" s="213"/>
    </row>
    <row r="128" spans="1:33" ht="18.75" x14ac:dyDescent="0.3">
      <c r="A128" s="467" t="s">
        <v>98</v>
      </c>
      <c r="B128" s="467"/>
      <c r="C128" s="467"/>
      <c r="D128" s="467"/>
      <c r="E128" s="467"/>
      <c r="F128" s="467"/>
      <c r="G128" s="467"/>
      <c r="H128" s="467"/>
      <c r="I128" s="467"/>
      <c r="J128" s="467"/>
      <c r="K128" s="467"/>
      <c r="L128" s="467"/>
      <c r="M128" s="467"/>
      <c r="N128" s="467"/>
      <c r="O128" s="467"/>
      <c r="P128" s="467"/>
      <c r="Q128" s="467"/>
      <c r="R128" s="467"/>
      <c r="S128" s="467"/>
      <c r="T128" s="467"/>
      <c r="U128" s="467"/>
      <c r="V128" s="467"/>
      <c r="W128" s="467"/>
      <c r="X128" s="467"/>
      <c r="Y128" s="467"/>
      <c r="Z128" s="467"/>
      <c r="AA128" s="467"/>
      <c r="AB128" s="467"/>
      <c r="AC128" s="467"/>
      <c r="AD128" s="467"/>
      <c r="AE128" s="467"/>
      <c r="AF128" s="468"/>
    </row>
    <row r="129" spans="1:33" x14ac:dyDescent="0.25">
      <c r="A129" s="489" t="s">
        <v>99</v>
      </c>
      <c r="B129" s="490"/>
      <c r="C129" s="490"/>
      <c r="D129" s="490"/>
      <c r="E129" s="490"/>
      <c r="F129" s="490"/>
      <c r="G129" s="490"/>
      <c r="H129" s="490"/>
      <c r="I129" s="490"/>
      <c r="J129" s="490"/>
      <c r="K129" s="490"/>
      <c r="L129" s="490"/>
      <c r="M129" s="490"/>
      <c r="N129" s="490"/>
      <c r="O129" s="490"/>
      <c r="P129" s="490"/>
      <c r="Q129" s="490"/>
      <c r="R129" s="490"/>
      <c r="S129" s="490"/>
      <c r="T129" s="490"/>
      <c r="U129" s="490"/>
      <c r="V129" s="490"/>
      <c r="W129" s="490"/>
      <c r="X129" s="490"/>
      <c r="Y129" s="490"/>
      <c r="Z129" s="490"/>
      <c r="AA129" s="490"/>
      <c r="AB129" s="490"/>
      <c r="AC129" s="490"/>
      <c r="AD129" s="490"/>
      <c r="AE129" s="490"/>
      <c r="AF129" s="491"/>
    </row>
    <row r="130" spans="1:33" x14ac:dyDescent="0.25">
      <c r="A130" s="471" t="s">
        <v>92</v>
      </c>
      <c r="B130" s="471"/>
      <c r="C130" s="471"/>
      <c r="D130" s="471"/>
      <c r="E130" s="471"/>
      <c r="F130" s="471"/>
      <c r="G130" s="471"/>
      <c r="H130" s="471"/>
      <c r="I130" s="471"/>
      <c r="J130" s="471"/>
      <c r="K130" s="471" t="s">
        <v>93</v>
      </c>
      <c r="L130" s="471"/>
      <c r="M130" s="471"/>
      <c r="N130" s="471"/>
      <c r="O130" s="471"/>
      <c r="P130" s="471"/>
      <c r="Q130" s="471" t="s">
        <v>101</v>
      </c>
      <c r="R130" s="471"/>
      <c r="S130" s="471"/>
      <c r="T130" s="471"/>
      <c r="U130" s="471"/>
      <c r="V130" s="471"/>
      <c r="W130" s="471"/>
      <c r="X130" s="471"/>
      <c r="Y130" s="471"/>
      <c r="Z130" s="471"/>
      <c r="AA130" s="471" t="s">
        <v>100</v>
      </c>
      <c r="AB130" s="471"/>
      <c r="AC130" s="471"/>
      <c r="AD130" s="471"/>
      <c r="AE130" s="471"/>
      <c r="AF130" s="471"/>
    </row>
    <row r="131" spans="1:33" ht="44.25" customHeight="1" x14ac:dyDescent="0.25">
      <c r="A131" s="470"/>
      <c r="B131" s="470"/>
      <c r="C131" s="470"/>
      <c r="D131" s="470"/>
      <c r="E131" s="470"/>
      <c r="F131" s="470"/>
      <c r="G131" s="470"/>
      <c r="H131" s="470"/>
      <c r="I131" s="470"/>
      <c r="J131" s="470"/>
      <c r="K131" s="470"/>
      <c r="L131" s="470"/>
      <c r="M131" s="470"/>
      <c r="N131" s="470"/>
      <c r="O131" s="470"/>
      <c r="P131" s="470"/>
      <c r="Q131" s="470"/>
      <c r="R131" s="470"/>
      <c r="S131" s="470"/>
      <c r="T131" s="470"/>
      <c r="U131" s="470"/>
      <c r="V131" s="470"/>
      <c r="W131" s="470"/>
      <c r="X131" s="470"/>
      <c r="Y131" s="470"/>
      <c r="Z131" s="470"/>
      <c r="AA131" s="470"/>
      <c r="AB131" s="470"/>
      <c r="AC131" s="470"/>
      <c r="AD131" s="470"/>
      <c r="AE131" s="470"/>
      <c r="AF131" s="470"/>
    </row>
    <row r="132" spans="1:33" ht="44.25" customHeight="1" x14ac:dyDescent="0.25">
      <c r="A132" s="470"/>
      <c r="B132" s="470"/>
      <c r="C132" s="470"/>
      <c r="D132" s="470"/>
      <c r="E132" s="470"/>
      <c r="F132" s="470"/>
      <c r="G132" s="470"/>
      <c r="H132" s="470"/>
      <c r="I132" s="470"/>
      <c r="J132" s="470"/>
      <c r="K132" s="470"/>
      <c r="L132" s="470"/>
      <c r="M132" s="470"/>
      <c r="N132" s="470"/>
      <c r="O132" s="470"/>
      <c r="P132" s="470"/>
      <c r="Q132" s="470"/>
      <c r="R132" s="470"/>
      <c r="S132" s="470"/>
      <c r="T132" s="470"/>
      <c r="U132" s="470"/>
      <c r="V132" s="470"/>
      <c r="W132" s="470"/>
      <c r="X132" s="470"/>
      <c r="Y132" s="470"/>
      <c r="Z132" s="470"/>
      <c r="AA132" s="470"/>
      <c r="AB132" s="470"/>
      <c r="AC132" s="470"/>
      <c r="AD132" s="470"/>
      <c r="AE132" s="470"/>
      <c r="AF132" s="470"/>
    </row>
    <row r="133" spans="1:33" ht="44.25" customHeight="1" x14ac:dyDescent="0.25">
      <c r="A133" s="470"/>
      <c r="B133" s="470"/>
      <c r="C133" s="470"/>
      <c r="D133" s="470"/>
      <c r="E133" s="470"/>
      <c r="F133" s="470"/>
      <c r="G133" s="470"/>
      <c r="H133" s="470"/>
      <c r="I133" s="470"/>
      <c r="J133" s="470"/>
      <c r="K133" s="470"/>
      <c r="L133" s="470"/>
      <c r="M133" s="470"/>
      <c r="N133" s="470"/>
      <c r="O133" s="470"/>
      <c r="P133" s="470"/>
      <c r="Q133" s="470"/>
      <c r="R133" s="470"/>
      <c r="S133" s="470"/>
      <c r="T133" s="470"/>
      <c r="U133" s="470"/>
      <c r="V133" s="470"/>
      <c r="W133" s="470"/>
      <c r="X133" s="470"/>
      <c r="Y133" s="470"/>
      <c r="Z133" s="470"/>
      <c r="AA133" s="470"/>
      <c r="AB133" s="470"/>
      <c r="AC133" s="470"/>
      <c r="AD133" s="470"/>
      <c r="AE133" s="470"/>
      <c r="AF133" s="470"/>
    </row>
    <row r="134" spans="1:33" ht="44.25" customHeight="1" x14ac:dyDescent="0.25">
      <c r="A134" s="470"/>
      <c r="B134" s="470"/>
      <c r="C134" s="470"/>
      <c r="D134" s="470"/>
      <c r="E134" s="470"/>
      <c r="F134" s="470"/>
      <c r="G134" s="470"/>
      <c r="H134" s="470"/>
      <c r="I134" s="470"/>
      <c r="J134" s="470"/>
      <c r="K134" s="470"/>
      <c r="L134" s="470"/>
      <c r="M134" s="470"/>
      <c r="N134" s="470"/>
      <c r="O134" s="470"/>
      <c r="P134" s="470"/>
      <c r="Q134" s="470"/>
      <c r="R134" s="470"/>
      <c r="S134" s="470"/>
      <c r="T134" s="470"/>
      <c r="U134" s="470"/>
      <c r="V134" s="470"/>
      <c r="W134" s="470"/>
      <c r="X134" s="470"/>
      <c r="Y134" s="470"/>
      <c r="Z134" s="470"/>
      <c r="AA134" s="470"/>
      <c r="AB134" s="470"/>
      <c r="AC134" s="470"/>
      <c r="AD134" s="470"/>
      <c r="AE134" s="470"/>
      <c r="AF134" s="470"/>
    </row>
    <row r="135" spans="1:33" ht="44.25" customHeight="1" x14ac:dyDescent="0.25">
      <c r="A135" s="470"/>
      <c r="B135" s="470"/>
      <c r="C135" s="470"/>
      <c r="D135" s="470"/>
      <c r="E135" s="470"/>
      <c r="F135" s="470"/>
      <c r="G135" s="470"/>
      <c r="H135" s="470"/>
      <c r="I135" s="470"/>
      <c r="J135" s="470"/>
      <c r="K135" s="470"/>
      <c r="L135" s="470"/>
      <c r="M135" s="470"/>
      <c r="N135" s="470"/>
      <c r="O135" s="470"/>
      <c r="P135" s="470"/>
      <c r="Q135" s="470"/>
      <c r="R135" s="470"/>
      <c r="S135" s="470"/>
      <c r="T135" s="470"/>
      <c r="U135" s="470"/>
      <c r="V135" s="470"/>
      <c r="W135" s="470"/>
      <c r="X135" s="470"/>
      <c r="Y135" s="470"/>
      <c r="Z135" s="470"/>
      <c r="AA135" s="470"/>
      <c r="AB135" s="470"/>
      <c r="AC135" s="470"/>
      <c r="AD135" s="470"/>
      <c r="AE135" s="470"/>
      <c r="AF135" s="470"/>
    </row>
    <row r="136" spans="1:33" s="209" customFormat="1" ht="18.75" x14ac:dyDescent="0.3">
      <c r="A136" s="467" t="s">
        <v>367</v>
      </c>
      <c r="B136" s="467"/>
      <c r="C136" s="467"/>
      <c r="D136" s="467"/>
      <c r="E136" s="467"/>
      <c r="F136" s="467"/>
      <c r="G136" s="467"/>
      <c r="H136" s="467"/>
      <c r="I136" s="467"/>
      <c r="J136" s="467"/>
      <c r="K136" s="467"/>
      <c r="L136" s="467"/>
      <c r="M136" s="467"/>
      <c r="N136" s="467"/>
      <c r="O136" s="467"/>
      <c r="P136" s="467"/>
      <c r="Q136" s="467"/>
      <c r="R136" s="467"/>
      <c r="S136" s="467"/>
      <c r="T136" s="467"/>
      <c r="U136" s="467"/>
      <c r="V136" s="467"/>
      <c r="W136" s="467"/>
      <c r="X136" s="467"/>
      <c r="Y136" s="467"/>
      <c r="Z136" s="467"/>
      <c r="AA136" s="467"/>
      <c r="AB136" s="467"/>
      <c r="AC136" s="467"/>
      <c r="AD136" s="467"/>
      <c r="AE136" s="467"/>
      <c r="AF136" s="468"/>
      <c r="AG136" s="4"/>
    </row>
    <row r="137" spans="1:33" x14ac:dyDescent="0.25">
      <c r="A137" s="473" t="s">
        <v>102</v>
      </c>
      <c r="B137" s="473"/>
      <c r="C137" s="473"/>
      <c r="D137" s="473"/>
      <c r="E137" s="473"/>
      <c r="F137" s="473"/>
      <c r="G137" s="473"/>
      <c r="H137" s="473"/>
      <c r="I137" s="473"/>
      <c r="J137" s="473"/>
      <c r="K137" s="473"/>
      <c r="L137" s="473"/>
      <c r="M137" s="473"/>
      <c r="N137" s="473"/>
      <c r="O137" s="473"/>
      <c r="P137" s="473"/>
      <c r="Q137" s="473"/>
      <c r="R137" s="473"/>
      <c r="S137" s="473"/>
      <c r="T137" s="473"/>
      <c r="U137" s="473"/>
      <c r="V137" s="473"/>
      <c r="W137" s="473"/>
      <c r="X137" s="473"/>
      <c r="Y137" s="473"/>
      <c r="Z137" s="473"/>
      <c r="AA137" s="473"/>
      <c r="AB137" s="473"/>
      <c r="AC137" s="473"/>
      <c r="AD137" s="473"/>
      <c r="AE137" s="473"/>
      <c r="AF137" s="473"/>
    </row>
    <row r="138" spans="1:33" ht="15.75" x14ac:dyDescent="0.25">
      <c r="A138" s="488" t="s">
        <v>103</v>
      </c>
      <c r="B138" s="488"/>
      <c r="C138" s="488"/>
      <c r="D138" s="488"/>
      <c r="E138" s="488"/>
      <c r="F138" s="488"/>
      <c r="G138" s="488"/>
      <c r="H138" s="488"/>
      <c r="I138" s="488"/>
      <c r="J138" s="488"/>
      <c r="K138" s="488"/>
      <c r="L138" s="488"/>
      <c r="M138" s="488"/>
      <c r="N138" s="488"/>
      <c r="O138" s="488"/>
      <c r="P138" s="488"/>
      <c r="Q138" s="488"/>
      <c r="R138" s="488"/>
      <c r="S138" s="488"/>
      <c r="T138" s="488"/>
      <c r="U138" s="488"/>
      <c r="V138" s="488"/>
      <c r="W138" s="488"/>
      <c r="X138" s="488"/>
      <c r="Y138" s="488"/>
      <c r="Z138" s="488"/>
      <c r="AA138" s="488"/>
      <c r="AB138" s="488"/>
      <c r="AC138" s="488"/>
      <c r="AD138" s="488"/>
      <c r="AE138" s="488"/>
      <c r="AF138" s="488"/>
    </row>
    <row r="139" spans="1:33" ht="90.75" customHeight="1" x14ac:dyDescent="0.25">
      <c r="A139" s="470"/>
      <c r="B139" s="470"/>
      <c r="C139" s="470"/>
      <c r="D139" s="470"/>
      <c r="E139" s="470"/>
      <c r="F139" s="470"/>
      <c r="G139" s="470"/>
      <c r="H139" s="470"/>
      <c r="I139" s="470"/>
      <c r="J139" s="470"/>
      <c r="K139" s="470"/>
      <c r="L139" s="470"/>
      <c r="M139" s="470"/>
      <c r="N139" s="470"/>
      <c r="O139" s="470"/>
      <c r="P139" s="470"/>
      <c r="Q139" s="470"/>
      <c r="R139" s="470"/>
      <c r="S139" s="470"/>
      <c r="T139" s="470"/>
      <c r="U139" s="470"/>
      <c r="V139" s="470"/>
      <c r="W139" s="470"/>
      <c r="X139" s="470"/>
      <c r="Y139" s="470"/>
      <c r="Z139" s="470"/>
      <c r="AA139" s="470"/>
      <c r="AB139" s="470"/>
      <c r="AC139" s="470"/>
      <c r="AD139" s="470"/>
      <c r="AE139" s="470"/>
      <c r="AF139" s="470"/>
    </row>
    <row r="140" spans="1:33" ht="15.75" x14ac:dyDescent="0.25">
      <c r="A140" s="488" t="s">
        <v>104</v>
      </c>
      <c r="B140" s="488"/>
      <c r="C140" s="488"/>
      <c r="D140" s="488"/>
      <c r="E140" s="488"/>
      <c r="F140" s="488"/>
      <c r="G140" s="488"/>
      <c r="H140" s="488"/>
      <c r="I140" s="488"/>
      <c r="J140" s="488"/>
      <c r="K140" s="488"/>
      <c r="L140" s="488"/>
      <c r="M140" s="488"/>
      <c r="N140" s="488"/>
      <c r="O140" s="488"/>
      <c r="P140" s="488"/>
      <c r="Q140" s="488"/>
      <c r="R140" s="488"/>
      <c r="S140" s="488"/>
      <c r="T140" s="488"/>
      <c r="U140" s="488"/>
      <c r="V140" s="488"/>
      <c r="W140" s="488"/>
      <c r="X140" s="488"/>
      <c r="Y140" s="488"/>
      <c r="Z140" s="488"/>
      <c r="AA140" s="488"/>
      <c r="AB140" s="488"/>
      <c r="AC140" s="488"/>
      <c r="AD140" s="488"/>
      <c r="AE140" s="488"/>
      <c r="AF140" s="488"/>
    </row>
    <row r="141" spans="1:33" s="209" customFormat="1" ht="90.75" customHeight="1" x14ac:dyDescent="0.25">
      <c r="A141" s="470"/>
      <c r="B141" s="470"/>
      <c r="C141" s="470"/>
      <c r="D141" s="470"/>
      <c r="E141" s="470"/>
      <c r="F141" s="470"/>
      <c r="G141" s="470"/>
      <c r="H141" s="470"/>
      <c r="I141" s="470"/>
      <c r="J141" s="470"/>
      <c r="K141" s="470"/>
      <c r="L141" s="470"/>
      <c r="M141" s="470"/>
      <c r="N141" s="470"/>
      <c r="O141" s="470"/>
      <c r="P141" s="470"/>
      <c r="Q141" s="470"/>
      <c r="R141" s="470"/>
      <c r="S141" s="470"/>
      <c r="T141" s="470"/>
      <c r="U141" s="470"/>
      <c r="V141" s="470"/>
      <c r="W141" s="470"/>
      <c r="X141" s="470"/>
      <c r="Y141" s="470"/>
      <c r="Z141" s="470"/>
      <c r="AA141" s="470"/>
      <c r="AB141" s="470"/>
      <c r="AC141" s="470"/>
      <c r="AD141" s="470"/>
      <c r="AE141" s="470"/>
      <c r="AF141" s="470"/>
      <c r="AG141" s="4"/>
    </row>
    <row r="143" spans="1:33" x14ac:dyDescent="0.25">
      <c r="A143" s="3" t="s">
        <v>105</v>
      </c>
    </row>
    <row r="145" spans="1:14" ht="15.75" x14ac:dyDescent="0.25">
      <c r="A145" s="484" t="s">
        <v>106</v>
      </c>
      <c r="B145" s="484"/>
      <c r="C145" s="484"/>
      <c r="D145" s="485"/>
      <c r="E145" s="485"/>
      <c r="F145" s="485"/>
      <c r="G145" s="485"/>
      <c r="H145" s="485"/>
      <c r="I145" s="485"/>
      <c r="J145" s="485"/>
      <c r="K145" s="485"/>
      <c r="L145" s="485"/>
      <c r="M145" s="485"/>
      <c r="N145" s="485"/>
    </row>
    <row r="146" spans="1:14" ht="15.75" x14ac:dyDescent="0.25">
      <c r="A146" s="484" t="s">
        <v>107</v>
      </c>
      <c r="B146" s="484"/>
      <c r="C146" s="484"/>
      <c r="D146" s="485"/>
      <c r="E146" s="485"/>
      <c r="F146" s="485"/>
      <c r="G146" s="485"/>
      <c r="H146" s="485"/>
      <c r="I146" s="485"/>
      <c r="J146" s="485"/>
      <c r="K146" s="485"/>
      <c r="L146" s="485"/>
      <c r="M146" s="485"/>
      <c r="N146" s="485"/>
    </row>
    <row r="147" spans="1:14" ht="15.75" x14ac:dyDescent="0.25">
      <c r="A147" s="484" t="s">
        <v>108</v>
      </c>
      <c r="B147" s="484"/>
      <c r="C147" s="484"/>
      <c r="D147" s="485"/>
      <c r="E147" s="485"/>
      <c r="F147" s="485"/>
      <c r="G147" s="485"/>
      <c r="H147" s="485"/>
      <c r="I147" s="485"/>
      <c r="J147" s="485"/>
      <c r="K147" s="485"/>
      <c r="L147" s="485"/>
      <c r="M147" s="485"/>
      <c r="N147" s="485"/>
    </row>
    <row r="148" spans="1:14" ht="15.75" x14ac:dyDescent="0.25">
      <c r="A148" s="484" t="s">
        <v>18</v>
      </c>
      <c r="B148" s="484"/>
      <c r="C148" s="484"/>
      <c r="D148" s="485"/>
      <c r="E148" s="485"/>
      <c r="F148" s="485"/>
      <c r="G148" s="485"/>
      <c r="H148" s="485"/>
      <c r="I148" s="485"/>
      <c r="J148" s="485"/>
      <c r="K148" s="485"/>
      <c r="L148" s="485"/>
      <c r="M148" s="485"/>
      <c r="N148" s="485"/>
    </row>
    <row r="149" spans="1:14" ht="45.75" customHeight="1" x14ac:dyDescent="0.25">
      <c r="A149" s="484" t="s">
        <v>109</v>
      </c>
      <c r="B149" s="484"/>
      <c r="C149" s="484"/>
      <c r="D149" s="485"/>
      <c r="E149" s="485"/>
      <c r="F149" s="485"/>
      <c r="G149" s="485"/>
      <c r="H149" s="485"/>
      <c r="I149" s="485"/>
      <c r="J149" s="485"/>
      <c r="K149" s="485"/>
      <c r="L149" s="485"/>
      <c r="M149" s="485"/>
      <c r="N149" s="485"/>
    </row>
  </sheetData>
  <mergeCells count="494">
    <mergeCell ref="A1:AF1"/>
    <mergeCell ref="S11:AF11"/>
    <mergeCell ref="S12:AF12"/>
    <mergeCell ref="S13:AF13"/>
    <mergeCell ref="S14:AF14"/>
    <mergeCell ref="A147:C147"/>
    <mergeCell ref="A140:AF140"/>
    <mergeCell ref="A139:AF139"/>
    <mergeCell ref="A141:AF141"/>
    <mergeCell ref="Q132:Z132"/>
    <mergeCell ref="Y8:AF8"/>
    <mergeCell ref="A138:AF138"/>
    <mergeCell ref="O38:AF38"/>
    <mergeCell ref="O43:AF43"/>
    <mergeCell ref="A129:AF129"/>
    <mergeCell ref="A137:AF137"/>
    <mergeCell ref="Q133:Z133"/>
    <mergeCell ref="Q134:Z134"/>
    <mergeCell ref="Q135:Z135"/>
    <mergeCell ref="K132:P132"/>
    <mergeCell ref="K135:P135"/>
    <mergeCell ref="A108:AF108"/>
    <mergeCell ref="A114:AF114"/>
    <mergeCell ref="A120:AF120"/>
    <mergeCell ref="A148:C148"/>
    <mergeCell ref="A149:C149"/>
    <mergeCell ref="D145:N145"/>
    <mergeCell ref="D146:N146"/>
    <mergeCell ref="D147:N147"/>
    <mergeCell ref="D148:N148"/>
    <mergeCell ref="D149:N149"/>
    <mergeCell ref="A145:C145"/>
    <mergeCell ref="A146:C146"/>
    <mergeCell ref="A131:J131"/>
    <mergeCell ref="Q131:Z131"/>
    <mergeCell ref="A115:J115"/>
    <mergeCell ref="AA131:AF131"/>
    <mergeCell ref="AA132:AF132"/>
    <mergeCell ref="AA133:AF133"/>
    <mergeCell ref="AA134:AF134"/>
    <mergeCell ref="AA135:AF135"/>
    <mergeCell ref="A132:J132"/>
    <mergeCell ref="A133:J133"/>
    <mergeCell ref="A134:J134"/>
    <mergeCell ref="A135:J135"/>
    <mergeCell ref="K131:P131"/>
    <mergeCell ref="Q115:Z115"/>
    <mergeCell ref="AA115:AF115"/>
    <mergeCell ref="A116:J116"/>
    <mergeCell ref="K116:P116"/>
    <mergeCell ref="Q116:Z116"/>
    <mergeCell ref="AA116:AF116"/>
    <mergeCell ref="A119:J119"/>
    <mergeCell ref="K119:P119"/>
    <mergeCell ref="Q119:Z119"/>
    <mergeCell ref="AA119:AF119"/>
    <mergeCell ref="A121:J121"/>
    <mergeCell ref="Y101:AF101"/>
    <mergeCell ref="Y102:AF102"/>
    <mergeCell ref="Y103:AF103"/>
    <mergeCell ref="Y104:AF104"/>
    <mergeCell ref="Y105:AF105"/>
    <mergeCell ref="Y106:AF106"/>
    <mergeCell ref="K133:P133"/>
    <mergeCell ref="K134:P134"/>
    <mergeCell ref="Q100:X100"/>
    <mergeCell ref="Q101:X101"/>
    <mergeCell ref="Q102:X102"/>
    <mergeCell ref="Q103:X103"/>
    <mergeCell ref="Q104:X104"/>
    <mergeCell ref="Q105:X105"/>
    <mergeCell ref="Q106:X106"/>
    <mergeCell ref="I101:P101"/>
    <mergeCell ref="I102:P102"/>
    <mergeCell ref="I103:P103"/>
    <mergeCell ref="I104:P104"/>
    <mergeCell ref="I105:P105"/>
    <mergeCell ref="I106:P106"/>
    <mergeCell ref="A128:AF128"/>
    <mergeCell ref="K115:P115"/>
    <mergeCell ref="A124:AF124"/>
    <mergeCell ref="Y96:AF96"/>
    <mergeCell ref="Y97:AF97"/>
    <mergeCell ref="Y98:AF98"/>
    <mergeCell ref="Y99:AF99"/>
    <mergeCell ref="I100:P100"/>
    <mergeCell ref="Q92:X92"/>
    <mergeCell ref="Q93:X93"/>
    <mergeCell ref="Q94:X94"/>
    <mergeCell ref="Q95:X95"/>
    <mergeCell ref="Q96:X96"/>
    <mergeCell ref="Q97:X97"/>
    <mergeCell ref="Q98:X98"/>
    <mergeCell ref="Q99:X99"/>
    <mergeCell ref="Y100:AF100"/>
    <mergeCell ref="Q89:X89"/>
    <mergeCell ref="Q90:X90"/>
    <mergeCell ref="Q91:X91"/>
    <mergeCell ref="Y92:AF92"/>
    <mergeCell ref="Y93:AF93"/>
    <mergeCell ref="Y94:AF94"/>
    <mergeCell ref="Y95:AF95"/>
    <mergeCell ref="Y87:AF87"/>
    <mergeCell ref="Y88:AF88"/>
    <mergeCell ref="Y89:AF89"/>
    <mergeCell ref="Y90:AF90"/>
    <mergeCell ref="Y91:AF91"/>
    <mergeCell ref="I91:P91"/>
    <mergeCell ref="I92:P92"/>
    <mergeCell ref="I93:P93"/>
    <mergeCell ref="I94:P94"/>
    <mergeCell ref="I95:P95"/>
    <mergeCell ref="I96:P96"/>
    <mergeCell ref="I97:P97"/>
    <mergeCell ref="I98:P98"/>
    <mergeCell ref="I99:P99"/>
    <mergeCell ref="I77:P77"/>
    <mergeCell ref="Q83:X83"/>
    <mergeCell ref="Q84:X84"/>
    <mergeCell ref="Q85:X85"/>
    <mergeCell ref="Q86:X86"/>
    <mergeCell ref="Y83:AF83"/>
    <mergeCell ref="Y84:AF84"/>
    <mergeCell ref="Y85:AF85"/>
    <mergeCell ref="Y86:AF86"/>
    <mergeCell ref="A80:AF80"/>
    <mergeCell ref="A83:H83"/>
    <mergeCell ref="A84:H84"/>
    <mergeCell ref="A85:H85"/>
    <mergeCell ref="A86:H86"/>
    <mergeCell ref="A78:H78"/>
    <mergeCell ref="I78:P78"/>
    <mergeCell ref="Q78:X78"/>
    <mergeCell ref="Y78:AF78"/>
    <mergeCell ref="Q75:X75"/>
    <mergeCell ref="Q76:X76"/>
    <mergeCell ref="Q77:X77"/>
    <mergeCell ref="A67:G67"/>
    <mergeCell ref="H67:M67"/>
    <mergeCell ref="N67:P67"/>
    <mergeCell ref="Q67:W67"/>
    <mergeCell ref="X67:Z67"/>
    <mergeCell ref="A75:H75"/>
    <mergeCell ref="A76:H76"/>
    <mergeCell ref="A77:H77"/>
    <mergeCell ref="Y75:AF75"/>
    <mergeCell ref="Y76:AF76"/>
    <mergeCell ref="Y77:AF77"/>
    <mergeCell ref="AA67:AF67"/>
    <mergeCell ref="I72:P72"/>
    <mergeCell ref="I73:P73"/>
    <mergeCell ref="I74:P74"/>
    <mergeCell ref="Y71:AF71"/>
    <mergeCell ref="Y72:AF72"/>
    <mergeCell ref="Y73:AF73"/>
    <mergeCell ref="Y74:AF74"/>
    <mergeCell ref="I75:P75"/>
    <mergeCell ref="I76:P76"/>
    <mergeCell ref="A66:G66"/>
    <mergeCell ref="H66:M66"/>
    <mergeCell ref="N66:P66"/>
    <mergeCell ref="Q66:W66"/>
    <mergeCell ref="X66:Z66"/>
    <mergeCell ref="AA66:AF66"/>
    <mergeCell ref="A68:AF68"/>
    <mergeCell ref="Q73:X73"/>
    <mergeCell ref="Q74:X74"/>
    <mergeCell ref="A74:H74"/>
    <mergeCell ref="A69:AF69"/>
    <mergeCell ref="Y70:AF70"/>
    <mergeCell ref="Q70:X70"/>
    <mergeCell ref="I70:P70"/>
    <mergeCell ref="A70:H70"/>
    <mergeCell ref="A71:H71"/>
    <mergeCell ref="I71:P71"/>
    <mergeCell ref="Q71:X71"/>
    <mergeCell ref="A72:H72"/>
    <mergeCell ref="Q72:X72"/>
    <mergeCell ref="A61:J61"/>
    <mergeCell ref="K61:M61"/>
    <mergeCell ref="N61:P61"/>
    <mergeCell ref="Q61:W61"/>
    <mergeCell ref="X61:Z61"/>
    <mergeCell ref="AA61:AF61"/>
    <mergeCell ref="H65:M65"/>
    <mergeCell ref="N65:P65"/>
    <mergeCell ref="Q65:W65"/>
    <mergeCell ref="X65:Z65"/>
    <mergeCell ref="AA65:AF65"/>
    <mergeCell ref="A136:AF136"/>
    <mergeCell ref="A28:AF28"/>
    <mergeCell ref="A44:AF44"/>
    <mergeCell ref="A58:AF58"/>
    <mergeCell ref="A63:AF63"/>
    <mergeCell ref="D30:U30"/>
    <mergeCell ref="X30:AF30"/>
    <mergeCell ref="C32:N32"/>
    <mergeCell ref="P32:W32"/>
    <mergeCell ref="Y32:AF32"/>
    <mergeCell ref="C33:N33"/>
    <mergeCell ref="D35:U35"/>
    <mergeCell ref="X35:AF35"/>
    <mergeCell ref="O33:AF33"/>
    <mergeCell ref="M31:W31"/>
    <mergeCell ref="X31:Y31"/>
    <mergeCell ref="D40:U40"/>
    <mergeCell ref="X40:AF40"/>
    <mergeCell ref="C42:N42"/>
    <mergeCell ref="P42:W42"/>
    <mergeCell ref="A57:AF57"/>
    <mergeCell ref="A60:J60"/>
    <mergeCell ref="K60:M60"/>
    <mergeCell ref="N60:P60"/>
    <mergeCell ref="A25:B25"/>
    <mergeCell ref="C25:J25"/>
    <mergeCell ref="K25:L25"/>
    <mergeCell ref="X25:Y25"/>
    <mergeCell ref="M25:W25"/>
    <mergeCell ref="Y27:AF27"/>
    <mergeCell ref="Z25:AF25"/>
    <mergeCell ref="A26:D26"/>
    <mergeCell ref="E26:N26"/>
    <mergeCell ref="P26:W26"/>
    <mergeCell ref="Y26:AF26"/>
    <mergeCell ref="C48:R48"/>
    <mergeCell ref="A55:B55"/>
    <mergeCell ref="A98:H98"/>
    <mergeCell ref="Y42:AF42"/>
    <mergeCell ref="C43:N43"/>
    <mergeCell ref="A40:C40"/>
    <mergeCell ref="A32:B32"/>
    <mergeCell ref="Z21:AF21"/>
    <mergeCell ref="A23:AF23"/>
    <mergeCell ref="A29:C29"/>
    <mergeCell ref="D29:AF29"/>
    <mergeCell ref="A30:C30"/>
    <mergeCell ref="V30:W30"/>
    <mergeCell ref="A31:B31"/>
    <mergeCell ref="C31:J31"/>
    <mergeCell ref="K31:L31"/>
    <mergeCell ref="A33:B33"/>
    <mergeCell ref="Q62:W62"/>
    <mergeCell ref="X62:Z62"/>
    <mergeCell ref="AA62:AF62"/>
    <mergeCell ref="A65:G65"/>
    <mergeCell ref="Q60:W60"/>
    <mergeCell ref="X60:Z60"/>
    <mergeCell ref="AA60:AF60"/>
    <mergeCell ref="Y47:AF47"/>
    <mergeCell ref="G9:M9"/>
    <mergeCell ref="K7:L7"/>
    <mergeCell ref="M7:W7"/>
    <mergeCell ref="A9:D9"/>
    <mergeCell ref="A8:E8"/>
    <mergeCell ref="F8:M8"/>
    <mergeCell ref="N8:O8"/>
    <mergeCell ref="Q20:Y20"/>
    <mergeCell ref="Q19:Y19"/>
    <mergeCell ref="Z17:AF17"/>
    <mergeCell ref="Z18:AF18"/>
    <mergeCell ref="Z19:AF19"/>
    <mergeCell ref="Z20:AF20"/>
    <mergeCell ref="A16:J16"/>
    <mergeCell ref="K16:P16"/>
    <mergeCell ref="E9:F9"/>
    <mergeCell ref="Q16:Y16"/>
    <mergeCell ref="X9:Y9"/>
    <mergeCell ref="A14:C14"/>
    <mergeCell ref="D11:P11"/>
    <mergeCell ref="D12:P12"/>
    <mergeCell ref="D13:P13"/>
    <mergeCell ref="K17:P17"/>
    <mergeCell ref="Q14:R14"/>
    <mergeCell ref="A13:C13"/>
    <mergeCell ref="Q9:W9"/>
    <mergeCell ref="A4:E4"/>
    <mergeCell ref="Z7:AF7"/>
    <mergeCell ref="P8:X8"/>
    <mergeCell ref="F4:AF4"/>
    <mergeCell ref="C5:J5"/>
    <mergeCell ref="M5:T5"/>
    <mergeCell ref="X5:AF5"/>
    <mergeCell ref="A6:G6"/>
    <mergeCell ref="H6:U6"/>
    <mergeCell ref="X6:AF6"/>
    <mergeCell ref="A5:B5"/>
    <mergeCell ref="K5:L5"/>
    <mergeCell ref="U5:W5"/>
    <mergeCell ref="V6:W6"/>
    <mergeCell ref="C7:J7"/>
    <mergeCell ref="A7:B7"/>
    <mergeCell ref="X7:Y7"/>
    <mergeCell ref="Z9:AF9"/>
    <mergeCell ref="D14:P14"/>
    <mergeCell ref="A11:C11"/>
    <mergeCell ref="A12:C12"/>
    <mergeCell ref="A24:D24"/>
    <mergeCell ref="U24:V24"/>
    <mergeCell ref="E24:T24"/>
    <mergeCell ref="W24:AF24"/>
    <mergeCell ref="A20:J20"/>
    <mergeCell ref="A21:J21"/>
    <mergeCell ref="K21:P21"/>
    <mergeCell ref="Q17:Y17"/>
    <mergeCell ref="Q18:Y18"/>
    <mergeCell ref="Q21:Y21"/>
    <mergeCell ref="K18:P18"/>
    <mergeCell ref="K19:P19"/>
    <mergeCell ref="K20:P20"/>
    <mergeCell ref="Q11:R11"/>
    <mergeCell ref="Q12:R12"/>
    <mergeCell ref="Q13:R13"/>
    <mergeCell ref="A27:B27"/>
    <mergeCell ref="C27:N27"/>
    <mergeCell ref="Q27:X27"/>
    <mergeCell ref="Z31:AF31"/>
    <mergeCell ref="M41:W41"/>
    <mergeCell ref="X41:Y41"/>
    <mergeCell ref="Z41:AF41"/>
    <mergeCell ref="M36:W36"/>
    <mergeCell ref="X36:Y36"/>
    <mergeCell ref="Z36:AF36"/>
    <mergeCell ref="V35:W35"/>
    <mergeCell ref="D39:AF39"/>
    <mergeCell ref="V40:W40"/>
    <mergeCell ref="C38:N38"/>
    <mergeCell ref="K36:L36"/>
    <mergeCell ref="K41:L41"/>
    <mergeCell ref="A34:C34"/>
    <mergeCell ref="D34:AF34"/>
    <mergeCell ref="A38:B38"/>
    <mergeCell ref="Z16:AF16"/>
    <mergeCell ref="A22:AF22"/>
    <mergeCell ref="A43:B43"/>
    <mergeCell ref="A45:D45"/>
    <mergeCell ref="A46:B46"/>
    <mergeCell ref="A41:B41"/>
    <mergeCell ref="C41:J41"/>
    <mergeCell ref="A35:C35"/>
    <mergeCell ref="A37:B37"/>
    <mergeCell ref="A36:B36"/>
    <mergeCell ref="C36:J36"/>
    <mergeCell ref="A39:C39"/>
    <mergeCell ref="A42:B42"/>
    <mergeCell ref="E45:AF45"/>
    <mergeCell ref="C46:AF46"/>
    <mergeCell ref="Y37:AF37"/>
    <mergeCell ref="P37:W37"/>
    <mergeCell ref="C37:N37"/>
    <mergeCell ref="Y51:AF51"/>
    <mergeCell ref="Y55:AF55"/>
    <mergeCell ref="A73:H73"/>
    <mergeCell ref="A59:J59"/>
    <mergeCell ref="K59:M59"/>
    <mergeCell ref="N59:P59"/>
    <mergeCell ref="AA59:AF59"/>
    <mergeCell ref="X59:Z59"/>
    <mergeCell ref="Q59:W59"/>
    <mergeCell ref="AA64:AF64"/>
    <mergeCell ref="X64:Z64"/>
    <mergeCell ref="A64:G64"/>
    <mergeCell ref="H64:M64"/>
    <mergeCell ref="N64:P64"/>
    <mergeCell ref="Q64:W64"/>
    <mergeCell ref="A62:J62"/>
    <mergeCell ref="K62:M62"/>
    <mergeCell ref="N62:P62"/>
    <mergeCell ref="C51:N51"/>
    <mergeCell ref="C52:R52"/>
    <mergeCell ref="W52:AF52"/>
    <mergeCell ref="P51:W51"/>
    <mergeCell ref="E53:AF53"/>
    <mergeCell ref="C54:AF54"/>
    <mergeCell ref="I89:P89"/>
    <mergeCell ref="I90:P90"/>
    <mergeCell ref="A89:H89"/>
    <mergeCell ref="C47:N47"/>
    <mergeCell ref="A56:B56"/>
    <mergeCell ref="S56:V56"/>
    <mergeCell ref="A47:B47"/>
    <mergeCell ref="A48:B48"/>
    <mergeCell ref="S48:V48"/>
    <mergeCell ref="P47:W47"/>
    <mergeCell ref="W48:AF48"/>
    <mergeCell ref="E49:AF49"/>
    <mergeCell ref="C50:AF50"/>
    <mergeCell ref="C55:N55"/>
    <mergeCell ref="C56:R56"/>
    <mergeCell ref="W56:AF56"/>
    <mergeCell ref="P55:V55"/>
    <mergeCell ref="A52:B52"/>
    <mergeCell ref="S52:V52"/>
    <mergeCell ref="A53:D53"/>
    <mergeCell ref="A54:B54"/>
    <mergeCell ref="A49:D49"/>
    <mergeCell ref="A50:B50"/>
    <mergeCell ref="A51:B51"/>
    <mergeCell ref="A87:H87"/>
    <mergeCell ref="A88:H88"/>
    <mergeCell ref="Q79:X79"/>
    <mergeCell ref="I87:P87"/>
    <mergeCell ref="I88:P88"/>
    <mergeCell ref="I83:P83"/>
    <mergeCell ref="I84:P84"/>
    <mergeCell ref="I85:P85"/>
    <mergeCell ref="I86:P86"/>
    <mergeCell ref="Q87:X87"/>
    <mergeCell ref="Q88:X88"/>
    <mergeCell ref="A79:H79"/>
    <mergeCell ref="A81:AF81"/>
    <mergeCell ref="A82:H82"/>
    <mergeCell ref="I82:P82"/>
    <mergeCell ref="Q82:X82"/>
    <mergeCell ref="Y82:AF82"/>
    <mergeCell ref="I79:P79"/>
    <mergeCell ref="Y79:AF79"/>
    <mergeCell ref="A90:H90"/>
    <mergeCell ref="A91:H91"/>
    <mergeCell ref="A92:H92"/>
    <mergeCell ref="A93:H93"/>
    <mergeCell ref="A94:H94"/>
    <mergeCell ref="A95:H95"/>
    <mergeCell ref="A96:H96"/>
    <mergeCell ref="A97:H97"/>
    <mergeCell ref="A101:H101"/>
    <mergeCell ref="A99:H99"/>
    <mergeCell ref="A100:H100"/>
    <mergeCell ref="A102:H102"/>
    <mergeCell ref="A103:H103"/>
    <mergeCell ref="A104:H104"/>
    <mergeCell ref="A105:H105"/>
    <mergeCell ref="A106:H106"/>
    <mergeCell ref="K109:P109"/>
    <mergeCell ref="K110:P110"/>
    <mergeCell ref="K111:P111"/>
    <mergeCell ref="K112:P112"/>
    <mergeCell ref="A107:AF107"/>
    <mergeCell ref="K113:P113"/>
    <mergeCell ref="A109:J109"/>
    <mergeCell ref="A110:J110"/>
    <mergeCell ref="A111:J111"/>
    <mergeCell ref="A112:J112"/>
    <mergeCell ref="A113:J113"/>
    <mergeCell ref="Q118:Z118"/>
    <mergeCell ref="AA118:AF118"/>
    <mergeCell ref="AA109:AF109"/>
    <mergeCell ref="AA110:AF110"/>
    <mergeCell ref="AA111:AF111"/>
    <mergeCell ref="AA112:AF112"/>
    <mergeCell ref="AA113:AF113"/>
    <mergeCell ref="Q109:Z109"/>
    <mergeCell ref="Q110:Z110"/>
    <mergeCell ref="Q111:Z111"/>
    <mergeCell ref="Q112:Z112"/>
    <mergeCell ref="Q113:Z113"/>
    <mergeCell ref="A3:AF3"/>
    <mergeCell ref="A10:AF10"/>
    <mergeCell ref="A15:AF15"/>
    <mergeCell ref="A17:J17"/>
    <mergeCell ref="A18:J18"/>
    <mergeCell ref="A19:J19"/>
    <mergeCell ref="Q123:Z123"/>
    <mergeCell ref="AA123:AF123"/>
    <mergeCell ref="A130:J130"/>
    <mergeCell ref="K130:P130"/>
    <mergeCell ref="Q130:Z130"/>
    <mergeCell ref="AA130:AF130"/>
    <mergeCell ref="A125:J125"/>
    <mergeCell ref="K125:P125"/>
    <mergeCell ref="Q125:Z125"/>
    <mergeCell ref="AA125:AF125"/>
    <mergeCell ref="A126:J126"/>
    <mergeCell ref="K126:P126"/>
    <mergeCell ref="A117:J117"/>
    <mergeCell ref="K117:P117"/>
    <mergeCell ref="Q117:Z117"/>
    <mergeCell ref="AA117:AF117"/>
    <mergeCell ref="A118:J118"/>
    <mergeCell ref="K118:P118"/>
    <mergeCell ref="K121:P121"/>
    <mergeCell ref="Q121:Z121"/>
    <mergeCell ref="AA121:AF121"/>
    <mergeCell ref="A127:J127"/>
    <mergeCell ref="K127:P127"/>
    <mergeCell ref="Q127:Z127"/>
    <mergeCell ref="AA127:AF127"/>
    <mergeCell ref="A122:J122"/>
    <mergeCell ref="K122:P122"/>
    <mergeCell ref="Q122:Z122"/>
    <mergeCell ref="AA122:AF122"/>
    <mergeCell ref="A123:J123"/>
    <mergeCell ref="K123:P123"/>
    <mergeCell ref="Q126:Z126"/>
    <mergeCell ref="AA126:AF12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34" zoomScale="120" zoomScaleNormal="120" zoomScaleSheetLayoutView="100" zoomScalePageLayoutView="85" workbookViewId="0">
      <selection activeCell="B17" sqref="B17"/>
    </sheetView>
  </sheetViews>
  <sheetFormatPr baseColWidth="10" defaultColWidth="11.42578125" defaultRowHeight="12.75" x14ac:dyDescent="0.2"/>
  <cols>
    <col min="1" max="1" width="33.7109375" style="27" customWidth="1"/>
    <col min="2" max="2" width="35" style="27" customWidth="1"/>
    <col min="3" max="3" width="28.5703125" style="27" customWidth="1"/>
    <col min="4" max="4" width="42.5703125" style="27" customWidth="1"/>
    <col min="5" max="5" width="1" style="27" hidden="1" customWidth="1"/>
    <col min="6" max="7" width="11.42578125" style="27" hidden="1" customWidth="1"/>
    <col min="8" max="16384" width="11.42578125" style="27"/>
  </cols>
  <sheetData>
    <row r="1" spans="1:7" ht="29.25" customHeight="1" x14ac:dyDescent="0.2">
      <c r="A1" s="512" t="s">
        <v>173</v>
      </c>
      <c r="B1" s="513"/>
      <c r="C1" s="513"/>
      <c r="D1" s="514"/>
      <c r="E1" s="28"/>
      <c r="F1" s="28"/>
      <c r="G1" s="28"/>
    </row>
    <row r="2" spans="1:7" ht="15" x14ac:dyDescent="0.2">
      <c r="A2" s="499" t="s">
        <v>174</v>
      </c>
      <c r="B2" s="500"/>
      <c r="C2" s="500"/>
      <c r="D2" s="501"/>
    </row>
    <row r="3" spans="1:7" s="29" customFormat="1" ht="14.1" customHeight="1" x14ac:dyDescent="0.25">
      <c r="A3" s="303" t="s">
        <v>372</v>
      </c>
      <c r="B3" s="515" t="s">
        <v>388</v>
      </c>
      <c r="C3" s="515"/>
      <c r="D3" s="516"/>
    </row>
    <row r="4" spans="1:7" s="29" customFormat="1" ht="14.1" customHeight="1" x14ac:dyDescent="0.25">
      <c r="A4" s="303" t="s">
        <v>361</v>
      </c>
      <c r="B4" s="515" t="s">
        <v>388</v>
      </c>
      <c r="C4" s="515"/>
      <c r="D4" s="516"/>
    </row>
    <row r="5" spans="1:7" ht="14.1" customHeight="1" x14ac:dyDescent="0.25">
      <c r="A5" s="320" t="s">
        <v>359</v>
      </c>
      <c r="B5" s="318" t="s">
        <v>265</v>
      </c>
      <c r="C5" s="317" t="s">
        <v>360</v>
      </c>
      <c r="D5" s="304" t="s">
        <v>265</v>
      </c>
    </row>
    <row r="6" spans="1:7" ht="14.1" customHeight="1" x14ac:dyDescent="0.25">
      <c r="A6" s="517" t="s">
        <v>176</v>
      </c>
      <c r="B6" s="518"/>
      <c r="C6" s="518"/>
      <c r="D6" s="305" t="s">
        <v>370</v>
      </c>
    </row>
    <row r="7" spans="1:7" s="29" customFormat="1" ht="14.1" customHeight="1" x14ac:dyDescent="0.25">
      <c r="A7" s="303" t="s">
        <v>177</v>
      </c>
      <c r="B7" s="521" t="s">
        <v>389</v>
      </c>
      <c r="C7" s="521"/>
      <c r="D7" s="522"/>
    </row>
    <row r="8" spans="1:7" s="29" customFormat="1" ht="14.1" customHeight="1" x14ac:dyDescent="0.25">
      <c r="A8" s="303" t="s">
        <v>178</v>
      </c>
      <c r="B8" s="519" t="s">
        <v>390</v>
      </c>
      <c r="C8" s="519"/>
      <c r="D8" s="520"/>
    </row>
    <row r="9" spans="1:7" s="29" customFormat="1" ht="14.1" customHeight="1" x14ac:dyDescent="0.25">
      <c r="A9" s="303" t="s">
        <v>179</v>
      </c>
      <c r="B9" s="521" t="s">
        <v>391</v>
      </c>
      <c r="C9" s="521"/>
      <c r="D9" s="522"/>
    </row>
    <row r="10" spans="1:7" s="29" customFormat="1" ht="14.1" customHeight="1" x14ac:dyDescent="0.25">
      <c r="A10" s="303" t="s">
        <v>180</v>
      </c>
      <c r="B10" s="523" t="s">
        <v>392</v>
      </c>
      <c r="C10" s="524"/>
      <c r="D10" s="525"/>
    </row>
    <row r="11" spans="1:7" s="29" customFormat="1" ht="14.1" customHeight="1" x14ac:dyDescent="0.25">
      <c r="A11" s="303" t="s">
        <v>181</v>
      </c>
      <c r="B11" s="494" t="s">
        <v>272</v>
      </c>
      <c r="C11" s="494"/>
      <c r="D11" s="495"/>
    </row>
    <row r="12" spans="1:7" s="29" customFormat="1" ht="14.1" customHeight="1" x14ac:dyDescent="0.25">
      <c r="A12" s="303" t="s">
        <v>182</v>
      </c>
      <c r="B12" s="496" t="s">
        <v>393</v>
      </c>
      <c r="C12" s="497"/>
      <c r="D12" s="498"/>
    </row>
    <row r="13" spans="1:7" ht="14.1" customHeight="1" x14ac:dyDescent="0.2">
      <c r="A13" s="499" t="s">
        <v>183</v>
      </c>
      <c r="B13" s="500"/>
      <c r="C13" s="500"/>
      <c r="D13" s="501"/>
    </row>
    <row r="14" spans="1:7" s="29" customFormat="1" ht="14.1" customHeight="1" x14ac:dyDescent="0.25">
      <c r="A14" s="303" t="s">
        <v>184</v>
      </c>
      <c r="B14" s="502" t="s">
        <v>394</v>
      </c>
      <c r="C14" s="502"/>
      <c r="D14" s="503"/>
    </row>
    <row r="15" spans="1:7" s="29" customFormat="1" ht="14.1" customHeight="1" x14ac:dyDescent="0.25">
      <c r="A15" s="303" t="s">
        <v>185</v>
      </c>
      <c r="B15" s="504" t="s">
        <v>395</v>
      </c>
      <c r="C15" s="504"/>
      <c r="D15" s="505"/>
    </row>
    <row r="16" spans="1:7" s="30" customFormat="1" ht="27.75" customHeight="1" x14ac:dyDescent="0.25">
      <c r="A16" s="306" t="s">
        <v>186</v>
      </c>
      <c r="B16" s="492"/>
      <c r="C16" s="492"/>
      <c r="D16" s="493"/>
    </row>
    <row r="17" spans="1:5" s="29" customFormat="1" ht="14.1" customHeight="1" x14ac:dyDescent="0.25">
      <c r="A17" s="529" t="s">
        <v>187</v>
      </c>
      <c r="B17" s="530"/>
      <c r="C17" s="530"/>
      <c r="D17" s="531"/>
    </row>
    <row r="18" spans="1:5" s="29" customFormat="1" ht="63" customHeight="1" x14ac:dyDescent="0.2">
      <c r="A18" s="526" t="s">
        <v>397</v>
      </c>
      <c r="B18" s="527"/>
      <c r="C18" s="527"/>
      <c r="D18" s="528"/>
    </row>
    <row r="19" spans="1:5" ht="16.5" customHeight="1" x14ac:dyDescent="0.2">
      <c r="A19" s="499" t="s">
        <v>188</v>
      </c>
      <c r="B19" s="500"/>
      <c r="C19" s="500"/>
      <c r="D19" s="501"/>
    </row>
    <row r="20" spans="1:5" ht="76.5" customHeight="1" x14ac:dyDescent="0.2">
      <c r="A20" s="538"/>
      <c r="B20" s="539"/>
      <c r="C20" s="539"/>
      <c r="D20" s="540"/>
    </row>
    <row r="21" spans="1:5" ht="15" x14ac:dyDescent="0.2">
      <c r="A21" s="499" t="s">
        <v>189</v>
      </c>
      <c r="B21" s="500"/>
      <c r="C21" s="500"/>
      <c r="D21" s="501"/>
    </row>
    <row r="22" spans="1:5" ht="15" x14ac:dyDescent="0.25">
      <c r="A22" s="535" t="s">
        <v>190</v>
      </c>
      <c r="B22" s="536"/>
      <c r="C22" s="536"/>
      <c r="D22" s="537"/>
    </row>
    <row r="23" spans="1:5" ht="93.75" customHeight="1" x14ac:dyDescent="0.2">
      <c r="A23" s="509"/>
      <c r="B23" s="510"/>
      <c r="C23" s="510"/>
      <c r="D23" s="511"/>
    </row>
    <row r="24" spans="1:5" ht="14.1" customHeight="1" x14ac:dyDescent="0.2">
      <c r="A24" s="547" t="s">
        <v>191</v>
      </c>
      <c r="B24" s="548"/>
      <c r="C24" s="548"/>
      <c r="D24" s="549"/>
    </row>
    <row r="25" spans="1:5" ht="22.5" customHeight="1" x14ac:dyDescent="0.2">
      <c r="A25" s="562"/>
      <c r="B25" s="563"/>
      <c r="C25" s="563"/>
      <c r="D25" s="564"/>
    </row>
    <row r="26" spans="1:5" ht="14.1" customHeight="1" x14ac:dyDescent="0.2">
      <c r="A26" s="499" t="s">
        <v>192</v>
      </c>
      <c r="B26" s="500"/>
      <c r="C26" s="500"/>
      <c r="D26" s="501"/>
    </row>
    <row r="27" spans="1:5" ht="14.1" customHeight="1" x14ac:dyDescent="0.2">
      <c r="A27" s="307" t="s">
        <v>193</v>
      </c>
      <c r="B27" s="308" t="s">
        <v>194</v>
      </c>
      <c r="C27" s="308" t="s">
        <v>277</v>
      </c>
      <c r="D27" s="309" t="s">
        <v>195</v>
      </c>
    </row>
    <row r="28" spans="1:5" ht="60.75" customHeight="1" x14ac:dyDescent="0.2">
      <c r="A28" s="310" t="s">
        <v>304</v>
      </c>
      <c r="B28" s="311"/>
      <c r="C28" s="311"/>
      <c r="D28" s="334" t="e">
        <f>VLOOKUP('INFORME CUALITATIVO'!B28,'Listas Desplegables'!E3:F26,2,FALSE)</f>
        <v>#N/A</v>
      </c>
    </row>
    <row r="29" spans="1:5" ht="51" customHeight="1" x14ac:dyDescent="0.2">
      <c r="A29" s="312" t="s">
        <v>338</v>
      </c>
      <c r="B29" s="313"/>
      <c r="C29" s="313"/>
      <c r="D29" s="334" t="e">
        <f>VLOOKUP(B29,'Listas Desplegables'!L3:M13,2,FALSE)</f>
        <v>#N/A</v>
      </c>
    </row>
    <row r="30" spans="1:5" ht="17.25" customHeight="1" x14ac:dyDescent="0.2">
      <c r="A30" s="532" t="s">
        <v>339</v>
      </c>
      <c r="B30" s="533"/>
      <c r="C30" s="533"/>
      <c r="D30" s="534"/>
    </row>
    <row r="31" spans="1:5" ht="20.25" customHeight="1" x14ac:dyDescent="0.2">
      <c r="A31" s="314" t="s">
        <v>196</v>
      </c>
      <c r="B31" s="315"/>
      <c r="C31" s="316"/>
      <c r="D31" s="335" t="e">
        <f>VLOOKUP(B31,'Listas Desplegables'!P3:Q14,2,FALSE)</f>
        <v>#N/A</v>
      </c>
      <c r="E31" s="228" t="s">
        <v>274</v>
      </c>
    </row>
    <row r="32" spans="1:5" ht="45" customHeight="1" x14ac:dyDescent="0.2">
      <c r="A32" s="314" t="s">
        <v>197</v>
      </c>
      <c r="B32" s="315"/>
      <c r="C32" s="316"/>
      <c r="D32" s="335" t="e">
        <f>VLOOKUP(B32,'Listas Desplegables'!S3:T7,2,FALSE)</f>
        <v>#N/A</v>
      </c>
      <c r="E32" s="228" t="s">
        <v>274</v>
      </c>
    </row>
    <row r="33" spans="1:4" ht="14.1" customHeight="1" x14ac:dyDescent="0.2">
      <c r="A33" s="499" t="s">
        <v>377</v>
      </c>
      <c r="B33" s="500"/>
      <c r="C33" s="500"/>
      <c r="D33" s="501"/>
    </row>
    <row r="34" spans="1:4" ht="27.75" customHeight="1" x14ac:dyDescent="0.2">
      <c r="A34" s="544"/>
      <c r="B34" s="545"/>
      <c r="C34" s="545"/>
      <c r="D34" s="546"/>
    </row>
    <row r="35" spans="1:4" ht="14.1" customHeight="1" x14ac:dyDescent="0.2">
      <c r="A35" s="499" t="s">
        <v>373</v>
      </c>
      <c r="B35" s="500"/>
      <c r="C35" s="500"/>
      <c r="D35" s="501"/>
    </row>
    <row r="36" spans="1:4" ht="14.1" customHeight="1" x14ac:dyDescent="0.2">
      <c r="A36" s="550"/>
      <c r="B36" s="551"/>
      <c r="C36" s="551"/>
      <c r="D36" s="552"/>
    </row>
    <row r="37" spans="1:4" ht="14.1" hidden="1" customHeight="1" x14ac:dyDescent="0.2">
      <c r="A37" s="321"/>
      <c r="B37" s="319"/>
      <c r="C37" s="319"/>
      <c r="D37" s="322"/>
    </row>
    <row r="38" spans="1:4" ht="14.1" customHeight="1" x14ac:dyDescent="0.2">
      <c r="A38" s="499" t="s">
        <v>374</v>
      </c>
      <c r="B38" s="500"/>
      <c r="C38" s="500"/>
      <c r="D38" s="501"/>
    </row>
    <row r="39" spans="1:4" ht="14.1" customHeight="1" x14ac:dyDescent="0.2">
      <c r="A39" s="553"/>
      <c r="B39" s="554"/>
      <c r="C39" s="554"/>
      <c r="D39" s="555"/>
    </row>
    <row r="40" spans="1:4" ht="14.1" customHeight="1" x14ac:dyDescent="0.2">
      <c r="A40" s="553"/>
      <c r="B40" s="554"/>
      <c r="C40" s="554"/>
      <c r="D40" s="555"/>
    </row>
    <row r="41" spans="1:4" ht="14.1" customHeight="1" x14ac:dyDescent="0.2">
      <c r="A41" s="553"/>
      <c r="B41" s="554"/>
      <c r="C41" s="554"/>
      <c r="D41" s="555"/>
    </row>
    <row r="42" spans="1:4" ht="14.1" customHeight="1" x14ac:dyDescent="0.25">
      <c r="A42" s="559"/>
      <c r="B42" s="560"/>
      <c r="C42" s="560"/>
      <c r="D42" s="561"/>
    </row>
    <row r="43" spans="1:4" ht="14.1" customHeight="1" x14ac:dyDescent="0.2">
      <c r="A43" s="556" t="s">
        <v>375</v>
      </c>
      <c r="B43" s="557"/>
      <c r="C43" s="557"/>
      <c r="D43" s="558"/>
    </row>
    <row r="44" spans="1:4" ht="40.5" customHeight="1" x14ac:dyDescent="0.2">
      <c r="A44" s="325" t="s">
        <v>275</v>
      </c>
      <c r="B44" s="323"/>
      <c r="C44" s="324" t="s">
        <v>276</v>
      </c>
      <c r="D44" s="326"/>
    </row>
    <row r="45" spans="1:4" ht="14.1" customHeight="1" x14ac:dyDescent="0.2">
      <c r="A45" s="506" t="s">
        <v>376</v>
      </c>
      <c r="B45" s="507"/>
      <c r="C45" s="507"/>
      <c r="D45" s="508"/>
    </row>
    <row r="46" spans="1:4" ht="42" customHeight="1" thickBot="1" x14ac:dyDescent="0.25">
      <c r="A46" s="541"/>
      <c r="B46" s="542"/>
      <c r="C46" s="542"/>
      <c r="D46" s="543"/>
    </row>
    <row r="47" spans="1:4" x14ac:dyDescent="0.2">
      <c r="A47" s="26"/>
      <c r="B47" s="26"/>
      <c r="C47" s="26"/>
      <c r="D47" s="26"/>
    </row>
    <row r="48" spans="1:4" x14ac:dyDescent="0.2">
      <c r="A48" s="26"/>
      <c r="B48" s="26"/>
      <c r="C48" s="26"/>
      <c r="D48" s="26"/>
    </row>
    <row r="49" spans="1:4" x14ac:dyDescent="0.2">
      <c r="A49" s="26"/>
      <c r="B49" s="26"/>
      <c r="C49" s="26"/>
      <c r="D49" s="26"/>
    </row>
    <row r="50" spans="1:4" x14ac:dyDescent="0.2">
      <c r="A50" s="26"/>
      <c r="B50" s="26"/>
      <c r="C50" s="26"/>
      <c r="D50" s="26"/>
    </row>
    <row r="51" spans="1:4" x14ac:dyDescent="0.2">
      <c r="A51" s="26"/>
      <c r="B51" s="26"/>
      <c r="C51" s="26"/>
      <c r="D51" s="26"/>
    </row>
    <row r="52" spans="1:4" x14ac:dyDescent="0.2">
      <c r="A52" s="26"/>
      <c r="B52" s="26"/>
      <c r="C52" s="26"/>
      <c r="D52" s="26"/>
    </row>
    <row r="53" spans="1:4" x14ac:dyDescent="0.2">
      <c r="A53" s="26"/>
      <c r="B53" s="26"/>
      <c r="C53" s="26"/>
      <c r="D53" s="26"/>
    </row>
    <row r="54" spans="1:4" x14ac:dyDescent="0.2">
      <c r="A54" s="26"/>
      <c r="B54" s="26"/>
      <c r="C54" s="26"/>
      <c r="D54" s="26"/>
    </row>
    <row r="55" spans="1:4" x14ac:dyDescent="0.2">
      <c r="A55" s="26"/>
      <c r="B55" s="26"/>
      <c r="C55" s="26"/>
      <c r="D55" s="26"/>
    </row>
    <row r="56" spans="1:4" x14ac:dyDescent="0.2">
      <c r="A56" s="26"/>
      <c r="B56" s="26"/>
      <c r="C56" s="26"/>
      <c r="D56" s="26"/>
    </row>
  </sheetData>
  <mergeCells count="38">
    <mergeCell ref="A21:D21"/>
    <mergeCell ref="A30:D30"/>
    <mergeCell ref="A22:D22"/>
    <mergeCell ref="A20:D20"/>
    <mergeCell ref="A46:D46"/>
    <mergeCell ref="A34:D34"/>
    <mergeCell ref="A24:D24"/>
    <mergeCell ref="A36:D36"/>
    <mergeCell ref="A40:D40"/>
    <mergeCell ref="A43:D43"/>
    <mergeCell ref="A42:D42"/>
    <mergeCell ref="A41:D41"/>
    <mergeCell ref="A38:D38"/>
    <mergeCell ref="A25:D25"/>
    <mergeCell ref="A26:D26"/>
    <mergeCell ref="A39:D39"/>
    <mergeCell ref="A45:D45"/>
    <mergeCell ref="A23:D23"/>
    <mergeCell ref="A33:D33"/>
    <mergeCell ref="A35:D35"/>
    <mergeCell ref="A1:D1"/>
    <mergeCell ref="A2:D2"/>
    <mergeCell ref="B3:D3"/>
    <mergeCell ref="A6:C6"/>
    <mergeCell ref="B8:D8"/>
    <mergeCell ref="B4:D4"/>
    <mergeCell ref="B7:D7"/>
    <mergeCell ref="B9:D9"/>
    <mergeCell ref="B10:D10"/>
    <mergeCell ref="A18:D18"/>
    <mergeCell ref="A19:D19"/>
    <mergeCell ref="A17:D17"/>
    <mergeCell ref="B16:D16"/>
    <mergeCell ref="B11:D11"/>
    <mergeCell ref="B12:D12"/>
    <mergeCell ref="A13:D13"/>
    <mergeCell ref="B14:D14"/>
    <mergeCell ref="B15:D15"/>
  </mergeCells>
  <dataValidations count="9">
    <dataValidation type="list" allowBlank="1" showInputMessage="1" showErrorMessage="1" sqref="B5 D5">
      <formula1>Tipo_de_compañía</formula1>
    </dataValidation>
    <dataValidation type="list" allowBlank="1" showInputMessage="1" showErrorMessage="1" sqref="D6">
      <formula1>Tipo_Solic</formula1>
    </dataValidation>
    <dataValidation type="list" allowBlank="1" showInputMessage="1" showErrorMessage="1" sqref="B11:D11">
      <formula1>Origen_solicitud</formula1>
    </dataValidation>
    <dataValidation type="list" allowBlank="1" showInputMessage="1" showErrorMessage="1" sqref="B28">
      <formula1>Calif_SandP</formula1>
    </dataValidation>
    <dataValidation type="list" allowBlank="1" showInputMessage="1" showErrorMessage="1" sqref="C28:C29">
      <formula1>Outlook_SandP</formula1>
    </dataValidation>
    <dataValidation type="list" allowBlank="1" showInputMessage="1" showErrorMessage="1" sqref="B29">
      <formula1>Calif_Moodys</formula1>
    </dataValidation>
    <dataValidation type="list" allowBlank="1" showInputMessage="1" showErrorMessage="1" sqref="B31">
      <formula1>Calif_FRISK_Score</formula1>
    </dataValidation>
    <dataValidation type="list" allowBlank="1" showInputMessage="1" showErrorMessage="1" sqref="C31:C32">
      <formula1>Not_rated</formula1>
    </dataValidation>
    <dataValidation type="list" allowBlank="1" showInputMessage="1" showErrorMessage="1" sqref="B32">
      <formula1>Calif_Z_Score</formula1>
    </dataValidation>
  </dataValidations>
  <hyperlinks>
    <hyperlink ref="B10" r:id="rId1"/>
    <hyperlink ref="B12" r:id="rId2"/>
  </hyperlinks>
  <pageMargins left="1.1360294117647058" right="0.98425196850393704" top="0.98425196850393704" bottom="1.3235294117647058" header="0.51181102362204722" footer="0.51181102362204722"/>
  <pageSetup scale="58" fitToHeight="0" orientation="portrait" r:id="rId3"/>
  <headerFooter>
    <oddHeader>&amp;R&amp;G</oddHeader>
  </headerFooter>
  <drawing r:id="rId4"/>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6" sqref="A26"/>
    </sheetView>
  </sheetViews>
  <sheetFormatPr baseColWidth="10" defaultRowHeight="15" x14ac:dyDescent="0.25"/>
  <cols>
    <col min="1" max="1" width="34.5703125" style="189" bestFit="1" customWidth="1"/>
  </cols>
  <sheetData>
    <row r="1" spans="1:1" x14ac:dyDescent="0.25">
      <c r="A1" s="187" t="s">
        <v>248</v>
      </c>
    </row>
    <row r="2" spans="1:1" x14ac:dyDescent="0.25">
      <c r="A2" s="188" t="s">
        <v>114</v>
      </c>
    </row>
    <row r="3" spans="1:1" x14ac:dyDescent="0.25">
      <c r="A3" s="188" t="s">
        <v>254</v>
      </c>
    </row>
    <row r="4" spans="1:1" x14ac:dyDescent="0.25">
      <c r="A4" s="188" t="s">
        <v>255</v>
      </c>
    </row>
    <row r="5" spans="1:1" x14ac:dyDescent="0.25">
      <c r="A5" s="188" t="s">
        <v>260</v>
      </c>
    </row>
    <row r="6" spans="1:1" x14ac:dyDescent="0.25">
      <c r="A6" s="188" t="s">
        <v>261</v>
      </c>
    </row>
    <row r="7" spans="1:1" x14ac:dyDescent="0.25">
      <c r="A7" s="188" t="s">
        <v>262</v>
      </c>
    </row>
    <row r="8" spans="1:1" x14ac:dyDescent="0.25">
      <c r="A8" s="188" t="s">
        <v>132</v>
      </c>
    </row>
    <row r="9" spans="1:1" x14ac:dyDescent="0.25">
      <c r="A9" s="188" t="s">
        <v>251</v>
      </c>
    </row>
    <row r="10" spans="1:1" x14ac:dyDescent="0.25">
      <c r="A10" s="188" t="s">
        <v>253</v>
      </c>
    </row>
    <row r="11" spans="1:1" x14ac:dyDescent="0.25">
      <c r="A11" s="188" t="s">
        <v>139</v>
      </c>
    </row>
    <row r="12" spans="1:1" x14ac:dyDescent="0.25">
      <c r="A12" s="188" t="s">
        <v>252</v>
      </c>
    </row>
    <row r="13" spans="1:1" x14ac:dyDescent="0.25">
      <c r="A13" s="188" t="s">
        <v>249</v>
      </c>
    </row>
    <row r="14" spans="1:1" x14ac:dyDescent="0.25">
      <c r="A14" s="188" t="s">
        <v>250</v>
      </c>
    </row>
    <row r="15" spans="1:1" x14ac:dyDescent="0.25">
      <c r="A15" s="188" t="s">
        <v>259</v>
      </c>
    </row>
    <row r="16" spans="1:1" x14ac:dyDescent="0.25">
      <c r="A16" s="188" t="s">
        <v>257</v>
      </c>
    </row>
    <row r="17" spans="1:1" x14ac:dyDescent="0.25">
      <c r="A17" s="188" t="s">
        <v>152</v>
      </c>
    </row>
    <row r="18" spans="1:1" x14ac:dyDescent="0.25">
      <c r="A18" s="188" t="s">
        <v>258</v>
      </c>
    </row>
    <row r="19" spans="1:1" x14ac:dyDescent="0.25">
      <c r="A19" s="188" t="s">
        <v>256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1"/>
  <sheetViews>
    <sheetView zoomScale="85" zoomScaleNormal="85" workbookViewId="0">
      <selection activeCell="D10" sqref="D10"/>
    </sheetView>
  </sheetViews>
  <sheetFormatPr baseColWidth="10" defaultRowHeight="15" x14ac:dyDescent="0.25"/>
  <cols>
    <col min="2" max="2" width="21.85546875" customWidth="1"/>
    <col min="3" max="3" width="26.42578125" bestFit="1" customWidth="1"/>
    <col min="4" max="4" width="39.140625" customWidth="1"/>
    <col min="5" max="5" width="18.140625" customWidth="1"/>
    <col min="6" max="6" width="57.28515625" customWidth="1"/>
    <col min="7" max="7" width="18.140625" customWidth="1"/>
    <col min="8" max="8" width="15" customWidth="1"/>
    <col min="10" max="10" width="63.28515625" customWidth="1"/>
    <col min="12" max="12" width="19.28515625" customWidth="1"/>
    <col min="13" max="14" width="66.28515625" customWidth="1"/>
    <col min="16" max="16" width="14" customWidth="1"/>
    <col min="17" max="17" width="21.5703125" customWidth="1"/>
    <col min="19" max="19" width="14.5703125" bestFit="1" customWidth="1"/>
    <col min="20" max="20" width="64.5703125" customWidth="1"/>
  </cols>
  <sheetData>
    <row r="2" spans="2:20" ht="63.75" customHeight="1" x14ac:dyDescent="0.25">
      <c r="B2" s="207" t="s">
        <v>268</v>
      </c>
      <c r="C2" s="207" t="s">
        <v>269</v>
      </c>
      <c r="D2" s="207" t="s">
        <v>270</v>
      </c>
      <c r="E2" s="207" t="s">
        <v>297</v>
      </c>
      <c r="F2" s="207" t="s">
        <v>307</v>
      </c>
      <c r="G2" s="207" t="s">
        <v>297</v>
      </c>
      <c r="H2" s="207" t="s">
        <v>298</v>
      </c>
      <c r="J2" s="207" t="s">
        <v>336</v>
      </c>
      <c r="L2" s="207" t="s">
        <v>319</v>
      </c>
      <c r="M2" s="207" t="s">
        <v>326</v>
      </c>
      <c r="N2" s="207"/>
      <c r="P2" s="207" t="s">
        <v>337</v>
      </c>
      <c r="Q2" s="207" t="s">
        <v>340</v>
      </c>
      <c r="S2" s="207" t="s">
        <v>351</v>
      </c>
      <c r="T2" s="207" t="s">
        <v>355</v>
      </c>
    </row>
    <row r="3" spans="2:20" x14ac:dyDescent="0.25">
      <c r="B3" t="s">
        <v>265</v>
      </c>
      <c r="C3" t="s">
        <v>305</v>
      </c>
      <c r="D3" t="s">
        <v>271</v>
      </c>
      <c r="E3" t="s">
        <v>368</v>
      </c>
      <c r="F3" s="208" t="s">
        <v>305</v>
      </c>
      <c r="G3" t="s">
        <v>305</v>
      </c>
      <c r="H3" t="s">
        <v>305</v>
      </c>
      <c r="J3" s="208"/>
      <c r="L3" t="s">
        <v>305</v>
      </c>
      <c r="M3" t="s">
        <v>308</v>
      </c>
      <c r="P3" t="s">
        <v>305</v>
      </c>
      <c r="Q3" s="208" t="s">
        <v>305</v>
      </c>
      <c r="S3" t="s">
        <v>305</v>
      </c>
      <c r="T3" t="s">
        <v>308</v>
      </c>
    </row>
    <row r="4" spans="2:20" ht="48.75" customHeight="1" x14ac:dyDescent="0.25">
      <c r="B4" t="s">
        <v>266</v>
      </c>
      <c r="C4" t="s">
        <v>370</v>
      </c>
      <c r="D4" t="s">
        <v>272</v>
      </c>
      <c r="E4" t="s">
        <v>278</v>
      </c>
      <c r="F4" s="208" t="str">
        <f>IF(E4=E4,$J$4,0)</f>
        <v>Cuenta con una capacidad extremadamente fuerte para hacer frente a sus obligaciones financieras. Se encuentra en el primer lugar en la escala de rating crediticio.</v>
      </c>
      <c r="G4" t="s">
        <v>278</v>
      </c>
      <c r="H4" t="s">
        <v>299</v>
      </c>
      <c r="J4" s="208" t="s">
        <v>309</v>
      </c>
      <c r="L4" t="s">
        <v>320</v>
      </c>
      <c r="M4" s="208" t="s">
        <v>327</v>
      </c>
      <c r="N4" s="208"/>
      <c r="P4">
        <v>1</v>
      </c>
      <c r="Q4" s="208" t="s">
        <v>350</v>
      </c>
      <c r="S4" t="s">
        <v>352</v>
      </c>
      <c r="T4" s="208" t="s">
        <v>356</v>
      </c>
    </row>
    <row r="5" spans="2:20" ht="48.75" customHeight="1" x14ac:dyDescent="0.25">
      <c r="B5" t="s">
        <v>267</v>
      </c>
      <c r="C5" t="s">
        <v>371</v>
      </c>
      <c r="D5" t="s">
        <v>273</v>
      </c>
      <c r="E5" t="s">
        <v>279</v>
      </c>
      <c r="F5" s="208" t="str">
        <f>IF(E5=E5,$J$6,0)</f>
        <v>Cuenta con una capacidad muy fuerte para hacer frente a sus obligaciones financieras. Difiere del nivel más alto de la escala en un grado mínimo.</v>
      </c>
      <c r="G5" t="s">
        <v>279</v>
      </c>
      <c r="H5" t="s">
        <v>300</v>
      </c>
      <c r="J5" s="208"/>
      <c r="L5" t="s">
        <v>321</v>
      </c>
      <c r="M5" s="208" t="s">
        <v>328</v>
      </c>
      <c r="N5" s="208"/>
      <c r="P5">
        <v>2</v>
      </c>
      <c r="Q5" s="208" t="s">
        <v>349</v>
      </c>
      <c r="S5" t="s">
        <v>353</v>
      </c>
      <c r="T5" s="208" t="s">
        <v>357</v>
      </c>
    </row>
    <row r="6" spans="2:20" ht="50.25" customHeight="1" x14ac:dyDescent="0.25">
      <c r="E6" t="s">
        <v>280</v>
      </c>
      <c r="F6" s="208" t="str">
        <f>IF(E6=E6,$J$6,0)</f>
        <v>Cuenta con una capacidad muy fuerte para hacer frente a sus obligaciones financieras. Difiere del nivel más alto de la escala en un grado mínimo.</v>
      </c>
      <c r="G6" t="s">
        <v>280</v>
      </c>
      <c r="H6" t="s">
        <v>301</v>
      </c>
      <c r="J6" s="208" t="s">
        <v>310</v>
      </c>
      <c r="L6" t="s">
        <v>198</v>
      </c>
      <c r="M6" s="208" t="s">
        <v>329</v>
      </c>
      <c r="N6" s="208"/>
      <c r="P6">
        <v>3</v>
      </c>
      <c r="Q6" s="208" t="s">
        <v>348</v>
      </c>
      <c r="S6" t="s">
        <v>354</v>
      </c>
      <c r="T6" s="208" t="s">
        <v>358</v>
      </c>
    </row>
    <row r="7" spans="2:20" ht="44.25" customHeight="1" x14ac:dyDescent="0.25">
      <c r="E7" t="s">
        <v>281</v>
      </c>
      <c r="F7" s="208" t="str">
        <f>IF(E7=E7,$J$6,0)</f>
        <v>Cuenta con una capacidad muy fuerte para hacer frente a sus obligaciones financieras. Difiere del nivel más alto de la escala en un grado mínimo.</v>
      </c>
      <c r="G7" t="s">
        <v>281</v>
      </c>
      <c r="H7" t="s">
        <v>302</v>
      </c>
      <c r="J7" s="208"/>
      <c r="L7" t="s">
        <v>322</v>
      </c>
      <c r="M7" s="208" t="s">
        <v>330</v>
      </c>
      <c r="N7" s="208"/>
      <c r="P7">
        <v>4</v>
      </c>
      <c r="Q7" s="208" t="s">
        <v>347</v>
      </c>
      <c r="S7" t="s">
        <v>335</v>
      </c>
      <c r="T7" s="208" t="s">
        <v>335</v>
      </c>
    </row>
    <row r="8" spans="2:20" ht="51.75" customHeight="1" x14ac:dyDescent="0.25">
      <c r="E8" t="s">
        <v>282</v>
      </c>
      <c r="F8" s="208" t="str">
        <f>IF(E8=E8,$J$9,0)</f>
        <v>Cuenta con una capacidad fuerte para hacer frente a sus obligaciones financieras, pero es más susceptible a efectos adversos y cambios en el mercado.</v>
      </c>
      <c r="G8" t="s">
        <v>282</v>
      </c>
      <c r="H8" t="s">
        <v>303</v>
      </c>
      <c r="J8" s="208"/>
      <c r="L8" t="s">
        <v>323</v>
      </c>
      <c r="M8" s="208" t="s">
        <v>331</v>
      </c>
      <c r="N8" s="208"/>
      <c r="P8">
        <v>5</v>
      </c>
      <c r="Q8" s="208" t="s">
        <v>346</v>
      </c>
    </row>
    <row r="9" spans="2:20" ht="55.5" customHeight="1" x14ac:dyDescent="0.25">
      <c r="E9" t="s">
        <v>198</v>
      </c>
      <c r="F9" s="208" t="str">
        <f>IF(E9=E9,$J$9,0)</f>
        <v>Cuenta con una capacidad fuerte para hacer frente a sus obligaciones financieras, pero es más susceptible a efectos adversos y cambios en el mercado.</v>
      </c>
      <c r="G9" t="s">
        <v>198</v>
      </c>
      <c r="H9" t="s">
        <v>335</v>
      </c>
      <c r="J9" s="208" t="s">
        <v>311</v>
      </c>
      <c r="L9" t="s">
        <v>200</v>
      </c>
      <c r="M9" s="208" t="s">
        <v>331</v>
      </c>
      <c r="N9" s="208"/>
      <c r="P9">
        <v>6</v>
      </c>
      <c r="Q9" s="208" t="s">
        <v>345</v>
      </c>
    </row>
    <row r="10" spans="2:20" ht="51" customHeight="1" x14ac:dyDescent="0.25">
      <c r="E10" t="s">
        <v>283</v>
      </c>
      <c r="F10" s="208" t="str">
        <f>IF(E10=E10,$J$9,0)</f>
        <v>Cuenta con una capacidad fuerte para hacer frente a sus obligaciones financieras, pero es más susceptible a efectos adversos y cambios en el mercado.</v>
      </c>
      <c r="G10" t="s">
        <v>283</v>
      </c>
      <c r="J10" s="208"/>
      <c r="L10" t="s">
        <v>324</v>
      </c>
      <c r="M10" s="208" t="s">
        <v>332</v>
      </c>
      <c r="N10" s="208"/>
      <c r="P10">
        <v>7</v>
      </c>
      <c r="Q10" s="208" t="s">
        <v>344</v>
      </c>
    </row>
    <row r="11" spans="2:20" ht="63.75" customHeight="1" x14ac:dyDescent="0.25">
      <c r="E11" t="s">
        <v>284</v>
      </c>
      <c r="F11" s="208" t="str">
        <f>IF(E11=E11,$J$12,0)</f>
        <v xml:space="preserve">Cuenta con una capacidad adecuada para hacer frente a sus obligaciones financieras. Sin embargo, los efectos adversos y cambios en el mercado pueden llevar a la compañía a obtener una capacidad crediticia débil.   </v>
      </c>
      <c r="G11" t="s">
        <v>284</v>
      </c>
      <c r="J11" s="208"/>
      <c r="L11" t="s">
        <v>325</v>
      </c>
      <c r="M11" s="208" t="s">
        <v>333</v>
      </c>
      <c r="N11" s="208"/>
      <c r="P11">
        <v>8</v>
      </c>
      <c r="Q11" s="208" t="s">
        <v>343</v>
      </c>
    </row>
    <row r="12" spans="2:20" ht="66" customHeight="1" x14ac:dyDescent="0.25">
      <c r="E12" t="s">
        <v>285</v>
      </c>
      <c r="F12" s="208" t="str">
        <f>IF(E12=E12,$J$12,0)</f>
        <v xml:space="preserve">Cuenta con una capacidad adecuada para hacer frente a sus obligaciones financieras. Sin embargo, los efectos adversos y cambios en el mercado pueden llevar a la compañía a obtener una capacidad crediticia débil.   </v>
      </c>
      <c r="G12" t="s">
        <v>285</v>
      </c>
      <c r="J12" s="208" t="s">
        <v>312</v>
      </c>
      <c r="L12" t="s">
        <v>202</v>
      </c>
      <c r="M12" s="208" t="s">
        <v>334</v>
      </c>
      <c r="N12" s="208"/>
      <c r="P12">
        <v>9</v>
      </c>
      <c r="Q12" s="208" t="s">
        <v>342</v>
      </c>
    </row>
    <row r="13" spans="2:20" ht="64.5" customHeight="1" x14ac:dyDescent="0.25">
      <c r="E13" t="s">
        <v>286</v>
      </c>
      <c r="F13" s="208" t="str">
        <f>IF(E13=E13,$J$12,0)</f>
        <v xml:space="preserve">Cuenta con una capacidad adecuada para hacer frente a sus obligaciones financieras. Sin embargo, los efectos adversos y cambios en el mercado pueden llevar a la compañía a obtener una capacidad crediticia débil.   </v>
      </c>
      <c r="G13" t="s">
        <v>286</v>
      </c>
      <c r="J13" s="208"/>
      <c r="L13" t="s">
        <v>335</v>
      </c>
      <c r="M13" s="208" t="s">
        <v>335</v>
      </c>
      <c r="N13" s="208"/>
      <c r="P13">
        <v>10</v>
      </c>
      <c r="Q13" s="208" t="s">
        <v>341</v>
      </c>
    </row>
    <row r="14" spans="2:20" ht="66.75" customHeight="1" x14ac:dyDescent="0.25">
      <c r="E14" t="s">
        <v>287</v>
      </c>
      <c r="F14" s="208" t="str">
        <f>IF(E14=E14,$J$15,0)</f>
        <v>Es menos vulnerable en el corto plazo a efectos adversos y cambios en el mercado. Sin embargo, su exposición a estos cambios la puede llevar a obtener una capacidad poco manejable frente a sus obligaciones financieras.</v>
      </c>
      <c r="G14" t="s">
        <v>287</v>
      </c>
      <c r="J14" s="208"/>
      <c r="P14" t="s">
        <v>335</v>
      </c>
      <c r="Q14" s="208" t="s">
        <v>335</v>
      </c>
    </row>
    <row r="15" spans="2:20" ht="65.25" customHeight="1" x14ac:dyDescent="0.25">
      <c r="E15" t="s">
        <v>288</v>
      </c>
      <c r="F15" s="208" t="str">
        <f>IF(E15=E15,$J$15,0)</f>
        <v>Es menos vulnerable en el corto plazo a efectos adversos y cambios en el mercado. Sin embargo, su exposición a estos cambios la puede llevar a obtener una capacidad poco manejable frente a sus obligaciones financieras.</v>
      </c>
      <c r="G15" t="s">
        <v>288</v>
      </c>
      <c r="J15" s="208" t="s">
        <v>313</v>
      </c>
    </row>
    <row r="16" spans="2:20" ht="65.25" customHeight="1" x14ac:dyDescent="0.25">
      <c r="E16" t="s">
        <v>289</v>
      </c>
      <c r="F16" s="208" t="str">
        <f>IF(E16=E16,$J$15,0)</f>
        <v>Es menos vulnerable en el corto plazo a efectos adversos y cambios en el mercado. Sin embargo, su exposición a estos cambios la puede llevar a obtener una capacidad poco manejable frente a sus obligaciones financieras.</v>
      </c>
      <c r="G16" t="s">
        <v>289</v>
      </c>
      <c r="J16" s="208"/>
    </row>
    <row r="17" spans="5:10" ht="75" x14ac:dyDescent="0.25">
      <c r="E17" t="s">
        <v>290</v>
      </c>
      <c r="F17" s="208" t="str">
        <f>IF(E17=E17,$J$18,0)</f>
        <v xml:space="preserve">Es más vulnerable a los efectos adversos y cambios en el mercado, pero conserva la capacidad para seguir al frente de sus obligaciones financieras. Sin embargo, dichos cambios y condiciones externas pueden perjudicar la disponibilidad de recursos para asumir sus obligaciones. </v>
      </c>
      <c r="G17" t="s">
        <v>290</v>
      </c>
      <c r="J17" s="208"/>
    </row>
    <row r="18" spans="5:10" ht="75" x14ac:dyDescent="0.25">
      <c r="E18" t="s">
        <v>200</v>
      </c>
      <c r="F18" s="208" t="str">
        <f>IF(E18=E18,$J$18,0)</f>
        <v xml:space="preserve">Es más vulnerable a los efectos adversos y cambios en el mercado, pero conserva la capacidad para seguir al frente de sus obligaciones financieras. Sin embargo, dichos cambios y condiciones externas pueden perjudicar la disponibilidad de recursos para asumir sus obligaciones. </v>
      </c>
      <c r="G18" t="s">
        <v>200</v>
      </c>
      <c r="J18" s="208" t="s">
        <v>314</v>
      </c>
    </row>
    <row r="19" spans="5:10" ht="75" x14ac:dyDescent="0.25">
      <c r="E19" t="s">
        <v>291</v>
      </c>
      <c r="F19" s="208" t="str">
        <f>IF(E19=E19,$J$18,0)</f>
        <v xml:space="preserve">Es más vulnerable a los efectos adversos y cambios en el mercado, pero conserva la capacidad para seguir al frente de sus obligaciones financieras. Sin embargo, dichos cambios y condiciones externas pueden perjudicar la disponibilidad de recursos para asumir sus obligaciones. </v>
      </c>
      <c r="G19" t="s">
        <v>291</v>
      </c>
      <c r="J19" s="208"/>
    </row>
    <row r="20" spans="5:10" ht="30" x14ac:dyDescent="0.25">
      <c r="E20" t="s">
        <v>292</v>
      </c>
      <c r="F20" s="208" t="str">
        <f>IF(E20=E20,$J$21,0)</f>
        <v xml:space="preserve">Permanentemente se encuentra vulnerable y dependiente de los efectos adversos y cambios presentados en el mercado. </v>
      </c>
      <c r="G20" t="s">
        <v>292</v>
      </c>
      <c r="J20" s="208"/>
    </row>
    <row r="21" spans="5:10" ht="30" x14ac:dyDescent="0.25">
      <c r="E21" t="s">
        <v>293</v>
      </c>
      <c r="F21" s="208" t="str">
        <f>IF(E21=E21,$J$21,0)</f>
        <v xml:space="preserve">Permanentemente se encuentra vulnerable y dependiente de los efectos adversos y cambios presentados en el mercado. </v>
      </c>
      <c r="G21" t="s">
        <v>293</v>
      </c>
      <c r="J21" s="208" t="s">
        <v>315</v>
      </c>
    </row>
    <row r="22" spans="5:10" ht="30" x14ac:dyDescent="0.25">
      <c r="E22" t="s">
        <v>294</v>
      </c>
      <c r="F22" s="208" t="str">
        <f>IF(E22=E22,$J$21,0)</f>
        <v xml:space="preserve">Permanentemente se encuentra vulnerable y dependiente de los efectos adversos y cambios presentados en el mercado. </v>
      </c>
      <c r="G22" t="s">
        <v>294</v>
      </c>
      <c r="J22" s="208"/>
    </row>
    <row r="23" spans="5:10" ht="30" x14ac:dyDescent="0.25">
      <c r="E23" t="s">
        <v>295</v>
      </c>
      <c r="F23" s="208" t="str">
        <f>IF(E23=E23,$J$23,0)</f>
        <v>Compañía altamente vulnerable a los efectos adversos y cambios del mercado.</v>
      </c>
      <c r="G23" t="s">
        <v>295</v>
      </c>
      <c r="J23" s="208" t="s">
        <v>316</v>
      </c>
    </row>
    <row r="24" spans="5:10" ht="60" x14ac:dyDescent="0.25">
      <c r="E24" t="s">
        <v>296</v>
      </c>
      <c r="F24" s="208" t="str">
        <f>IF(E24=E24,$J$24,0)</f>
        <v>Es una compañía que sólo está supervisada y monitoreada por las condiciones financieras internas de la organización. La misma compañía determina la prioridad para cada una de sus obligaciones financieras.</v>
      </c>
      <c r="G24" t="s">
        <v>296</v>
      </c>
      <c r="J24" s="208" t="s">
        <v>317</v>
      </c>
    </row>
    <row r="25" spans="5:10" ht="75" x14ac:dyDescent="0.25">
      <c r="E25" t="s">
        <v>306</v>
      </c>
      <c r="F25" s="208" t="str">
        <f>IF(E25=E25,$J$25,0)</f>
        <v>Incumplimiento financiero. La compañía requiere solicitar periodos de gracia y demás excepciones para hacer frente a sus obligaciones financieras. Esta calificación se asigna cuando una compañía ha entrado en bancarrota o ha incurrido en obligaciones financieras de alto riesgo.</v>
      </c>
      <c r="G25" t="s">
        <v>306</v>
      </c>
      <c r="J25" s="208" t="s">
        <v>318</v>
      </c>
    </row>
    <row r="26" spans="5:10" x14ac:dyDescent="0.25">
      <c r="E26" t="s">
        <v>335</v>
      </c>
      <c r="F26" s="208" t="str">
        <f>IF(E26=E26,$J$26,0)</f>
        <v>Not rated</v>
      </c>
      <c r="G26" t="s">
        <v>335</v>
      </c>
      <c r="J26" s="208" t="s">
        <v>335</v>
      </c>
    </row>
    <row r="30" spans="5:10" x14ac:dyDescent="0.25">
      <c r="E30" t="s">
        <v>305</v>
      </c>
    </row>
    <row r="31" spans="5:10" x14ac:dyDescent="0.25">
      <c r="E31" t="s">
        <v>335</v>
      </c>
    </row>
  </sheetData>
  <pageMargins left="0.7" right="0.7" top="0.75" bottom="0.75" header="0.3" footer="0.3"/>
  <pageSetup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
  <sheetViews>
    <sheetView workbookViewId="0">
      <selection activeCell="B17" sqref="B17"/>
    </sheetView>
  </sheetViews>
  <sheetFormatPr baseColWidth="10" defaultRowHeight="15" x14ac:dyDescent="0.25"/>
  <cols>
    <col min="1" max="1" width="15.5703125" bestFit="1" customWidth="1"/>
    <col min="2" max="2" width="22.5703125" bestFit="1" customWidth="1"/>
    <col min="3" max="3" width="24.7109375" bestFit="1" customWidth="1"/>
    <col min="4" max="4" width="23.7109375" bestFit="1" customWidth="1"/>
    <col min="5" max="5" width="24.7109375" bestFit="1" customWidth="1"/>
    <col min="6" max="6" width="15.42578125" bestFit="1" customWidth="1"/>
    <col min="7" max="7" width="22.5703125" bestFit="1" customWidth="1"/>
    <col min="8" max="8" width="18.42578125" bestFit="1" customWidth="1"/>
    <col min="9" max="9" width="23" bestFit="1" customWidth="1"/>
  </cols>
  <sheetData>
    <row r="2" spans="1:9" x14ac:dyDescent="0.25">
      <c r="A2" t="s">
        <v>267</v>
      </c>
      <c r="B2" s="210" t="s">
        <v>362</v>
      </c>
      <c r="C2" s="210" t="s">
        <v>363</v>
      </c>
      <c r="D2" s="210" t="s">
        <v>383</v>
      </c>
    </row>
    <row r="3" spans="1:9" x14ac:dyDescent="0.25">
      <c r="A3" t="s">
        <v>266</v>
      </c>
      <c r="B3" s="210" t="s">
        <v>366</v>
      </c>
      <c r="C3" s="210" t="s">
        <v>387</v>
      </c>
      <c r="D3" s="210" t="s">
        <v>364</v>
      </c>
    </row>
    <row r="4" spans="1:9" x14ac:dyDescent="0.25">
      <c r="A4" t="s">
        <v>265</v>
      </c>
      <c r="B4" s="212" t="s">
        <v>365</v>
      </c>
      <c r="C4" s="212" t="s">
        <v>384</v>
      </c>
      <c r="D4" s="212" t="s">
        <v>385</v>
      </c>
    </row>
    <row r="5" spans="1:9" x14ac:dyDescent="0.25">
      <c r="B5" s="211"/>
      <c r="C5" s="211"/>
      <c r="D5" s="211"/>
    </row>
    <row r="6" spans="1:9" x14ac:dyDescent="0.25">
      <c r="B6" s="211"/>
      <c r="C6" s="211"/>
      <c r="D6" s="211"/>
    </row>
    <row r="7" spans="1:9" x14ac:dyDescent="0.25">
      <c r="B7" s="211"/>
      <c r="C7" s="211"/>
      <c r="D7" s="211"/>
    </row>
    <row r="9" spans="1:9" x14ac:dyDescent="0.25">
      <c r="A9" s="210" t="s">
        <v>362</v>
      </c>
      <c r="B9" s="210" t="s">
        <v>363</v>
      </c>
      <c r="C9" s="210" t="s">
        <v>383</v>
      </c>
      <c r="D9" s="210" t="s">
        <v>366</v>
      </c>
      <c r="E9" s="210" t="s">
        <v>387</v>
      </c>
      <c r="F9" s="210" t="s">
        <v>364</v>
      </c>
      <c r="G9" s="212" t="s">
        <v>365</v>
      </c>
      <c r="H9" s="212" t="s">
        <v>384</v>
      </c>
      <c r="I9" s="212" t="s">
        <v>385</v>
      </c>
    </row>
    <row r="10" spans="1:9" x14ac:dyDescent="0.25">
      <c r="A10" s="210">
        <v>2013</v>
      </c>
      <c r="B10" s="210">
        <v>2013</v>
      </c>
      <c r="C10" s="210">
        <v>2013</v>
      </c>
      <c r="D10" s="210">
        <v>2013</v>
      </c>
      <c r="E10" s="210">
        <v>2013</v>
      </c>
      <c r="F10" s="210">
        <v>2013</v>
      </c>
      <c r="G10" s="210">
        <v>2013</v>
      </c>
      <c r="H10" s="210">
        <v>2013</v>
      </c>
      <c r="I10" s="210">
        <v>2013</v>
      </c>
    </row>
    <row r="11" spans="1:9" x14ac:dyDescent="0.25">
      <c r="A11" s="211">
        <v>243367500000</v>
      </c>
      <c r="B11" s="211">
        <v>340301500000</v>
      </c>
      <c r="C11" s="211">
        <v>66826500000</v>
      </c>
      <c r="D11" s="211">
        <v>45868500000</v>
      </c>
      <c r="E11" s="211">
        <v>28385000000</v>
      </c>
      <c r="F11" s="211">
        <v>48935500000</v>
      </c>
      <c r="G11" s="211">
        <v>130248000000</v>
      </c>
      <c r="H11" s="211">
        <v>2300950000</v>
      </c>
      <c r="I11" s="211">
        <v>65868600000.000008</v>
      </c>
    </row>
    <row r="12" spans="1:9" x14ac:dyDescent="0.25">
      <c r="A12" s="211">
        <v>217122000000</v>
      </c>
      <c r="B12" s="211">
        <v>404673500000</v>
      </c>
      <c r="C12" s="211">
        <v>24313500000</v>
      </c>
      <c r="D12" s="211">
        <v>138662000000</v>
      </c>
      <c r="E12" s="211">
        <v>93949000000</v>
      </c>
      <c r="F12" s="211">
        <v>161824500000</v>
      </c>
      <c r="G12" s="211">
        <v>223565000000</v>
      </c>
      <c r="H12" s="211">
        <v>13300349999.999998</v>
      </c>
      <c r="I12" s="211">
        <v>56416500000</v>
      </c>
    </row>
    <row r="13" spans="1:9" x14ac:dyDescent="0.25">
      <c r="A13" s="211">
        <v>23801000000</v>
      </c>
      <c r="B13" s="211">
        <v>38730000000</v>
      </c>
      <c r="C13" s="211">
        <v>5250500000</v>
      </c>
      <c r="D13" s="211">
        <v>2401500000</v>
      </c>
      <c r="E13" s="211">
        <v>2112000000</v>
      </c>
      <c r="F13" s="211">
        <v>3925000000</v>
      </c>
      <c r="G13" s="211">
        <v>-3199000000</v>
      </c>
      <c r="H13" s="211">
        <v>127100000</v>
      </c>
      <c r="I13" s="211">
        <v>2330700000</v>
      </c>
    </row>
    <row r="14" spans="1:9" x14ac:dyDescent="0.25">
      <c r="A14" s="211">
        <v>19370000000</v>
      </c>
      <c r="B14" s="211">
        <v>-6047500000</v>
      </c>
      <c r="C14" s="211">
        <v>2545500000</v>
      </c>
      <c r="D14" s="211">
        <v>5342500000</v>
      </c>
      <c r="E14" s="211">
        <f>12737000000-9824000000</f>
        <v>2913000000</v>
      </c>
      <c r="F14" s="211">
        <v>5893000000</v>
      </c>
      <c r="G14" s="211">
        <v>9734500000</v>
      </c>
      <c r="H14" s="211">
        <v>-229250000</v>
      </c>
      <c r="I14" s="211">
        <v>7466150000</v>
      </c>
    </row>
    <row r="15" spans="1:9" x14ac:dyDescent="0.25">
      <c r="G15" s="21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5"/>
  <sheetViews>
    <sheetView topLeftCell="A4" workbookViewId="0">
      <selection activeCell="E18" sqref="E18"/>
    </sheetView>
  </sheetViews>
  <sheetFormatPr baseColWidth="10" defaultRowHeight="15" x14ac:dyDescent="0.25"/>
  <cols>
    <col min="1" max="1" width="35.7109375" bestFit="1" customWidth="1"/>
  </cols>
  <sheetData>
    <row r="1" spans="1:1" ht="15.75" thickBot="1" x14ac:dyDescent="0.3">
      <c r="A1" s="210" t="s">
        <v>369</v>
      </c>
    </row>
    <row r="2" spans="1:1" ht="16.5" thickBot="1" x14ac:dyDescent="0.3">
      <c r="A2" s="71" t="s">
        <v>209</v>
      </c>
    </row>
    <row r="3" spans="1:1" ht="15.75" x14ac:dyDescent="0.25">
      <c r="A3" s="77" t="s">
        <v>212</v>
      </c>
    </row>
    <row r="4" spans="1:1" ht="15.75" x14ac:dyDescent="0.25">
      <c r="A4" s="84" t="s">
        <v>215</v>
      </c>
    </row>
    <row r="5" spans="1:1" ht="16.5" thickBot="1" x14ac:dyDescent="0.3">
      <c r="A5" s="84" t="s">
        <v>216</v>
      </c>
    </row>
    <row r="6" spans="1:1" ht="16.5" thickBot="1" x14ac:dyDescent="0.3">
      <c r="A6" s="90" t="s">
        <v>217</v>
      </c>
    </row>
    <row r="7" spans="1:1" ht="15.75" x14ac:dyDescent="0.25">
      <c r="A7" s="97" t="s">
        <v>245</v>
      </c>
    </row>
    <row r="8" spans="1:1" ht="15.75" x14ac:dyDescent="0.25">
      <c r="A8" s="84" t="s">
        <v>218</v>
      </c>
    </row>
    <row r="9" spans="1:1" ht="15.75" x14ac:dyDescent="0.25">
      <c r="A9" s="84" t="s">
        <v>221</v>
      </c>
    </row>
    <row r="10" spans="1:1" ht="16.5" thickBot="1" x14ac:dyDescent="0.3">
      <c r="A10" s="107" t="s">
        <v>246</v>
      </c>
    </row>
    <row r="11" spans="1:1" ht="16.5" thickBot="1" x14ac:dyDescent="0.3">
      <c r="A11" s="90" t="s">
        <v>224</v>
      </c>
    </row>
    <row r="12" spans="1:1" ht="15.75" x14ac:dyDescent="0.25">
      <c r="A12" s="97" t="s">
        <v>225</v>
      </c>
    </row>
    <row r="13" spans="1:1" ht="15.75" x14ac:dyDescent="0.25">
      <c r="A13" s="97" t="s">
        <v>228</v>
      </c>
    </row>
    <row r="14" spans="1:1" ht="15.75" x14ac:dyDescent="0.25">
      <c r="A14" s="84" t="s">
        <v>230</v>
      </c>
    </row>
    <row r="15" spans="1:1" ht="15.75" x14ac:dyDescent="0.25">
      <c r="A15" s="84" t="s">
        <v>232</v>
      </c>
    </row>
    <row r="16" spans="1:1" ht="15.75" x14ac:dyDescent="0.25">
      <c r="A16" s="84" t="s">
        <v>233</v>
      </c>
    </row>
    <row r="17" spans="1:1" ht="16.5" thickBot="1" x14ac:dyDescent="0.3">
      <c r="A17" s="84" t="s">
        <v>234</v>
      </c>
    </row>
    <row r="18" spans="1:1" ht="16.5" thickBot="1" x14ac:dyDescent="0.3">
      <c r="A18" s="90" t="s">
        <v>235</v>
      </c>
    </row>
    <row r="19" spans="1:1" ht="15.75" x14ac:dyDescent="0.25">
      <c r="A19" s="97" t="s">
        <v>236</v>
      </c>
    </row>
    <row r="20" spans="1:1" ht="15.75" x14ac:dyDescent="0.25">
      <c r="A20" s="84" t="s">
        <v>237</v>
      </c>
    </row>
    <row r="21" spans="1:1" ht="16.5" thickBot="1" x14ac:dyDescent="0.3">
      <c r="A21" s="140" t="s">
        <v>238</v>
      </c>
    </row>
    <row r="22" spans="1:1" ht="16.5" thickBot="1" x14ac:dyDescent="0.3">
      <c r="A22" s="148" t="s">
        <v>239</v>
      </c>
    </row>
    <row r="23" spans="1:1" ht="15.75" x14ac:dyDescent="0.25">
      <c r="A23" s="97" t="s">
        <v>240</v>
      </c>
    </row>
    <row r="24" spans="1:1" ht="15.75" x14ac:dyDescent="0.25">
      <c r="A24" s="84" t="s">
        <v>241</v>
      </c>
    </row>
    <row r="25" spans="1:1" ht="16.5" thickBot="1" x14ac:dyDescent="0.3">
      <c r="A25" s="89" t="s">
        <v>247</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24</vt:i4>
      </vt:variant>
    </vt:vector>
  </HeadingPairs>
  <TitlesOfParts>
    <vt:vector size="33" baseType="lpstr">
      <vt:lpstr>SolicitudInforme</vt:lpstr>
      <vt:lpstr>CALIFICACION</vt:lpstr>
      <vt:lpstr>ANALISIS FINANCIERO</vt:lpstr>
      <vt:lpstr>CREDIT APP FORM</vt:lpstr>
      <vt:lpstr>INFORME CUALITATIVO</vt:lpstr>
      <vt:lpstr>Cuentas</vt:lpstr>
      <vt:lpstr>Listas Desplegables</vt:lpstr>
      <vt:lpstr>COMPARATIVO</vt:lpstr>
      <vt:lpstr>INDICADORES</vt:lpstr>
      <vt:lpstr>abc</vt:lpstr>
      <vt:lpstr>'ANALISIS FINANCIERO'!Área_de_impresión</vt:lpstr>
      <vt:lpstr>CALIFICACION!Área_de_impresión</vt:lpstr>
      <vt:lpstr>'INFORME CUALITATIVO'!Área_de_impresión</vt:lpstr>
      <vt:lpstr>SolicitudInforme!Área_de_impresión</vt:lpstr>
      <vt:lpstr>Calif_FRISK_Score</vt:lpstr>
      <vt:lpstr>Calif_Moodys</vt:lpstr>
      <vt:lpstr>Calif_SandP</vt:lpstr>
      <vt:lpstr>Calif_Z_Score</vt:lpstr>
      <vt:lpstr>Calificación_Moodys</vt:lpstr>
      <vt:lpstr>Calificación_SandP</vt:lpstr>
      <vt:lpstr>Desc_calif_SandP</vt:lpstr>
      <vt:lpstr>Desc_FRISK_Score</vt:lpstr>
      <vt:lpstr>Desc_Moodys</vt:lpstr>
      <vt:lpstr>Desc_SandP</vt:lpstr>
      <vt:lpstr>Desc_Z_Score</vt:lpstr>
      <vt:lpstr>Descripción_calificación_SandP</vt:lpstr>
      <vt:lpstr>NA</vt:lpstr>
      <vt:lpstr>Not_rated</vt:lpstr>
      <vt:lpstr>Origen_solicitud</vt:lpstr>
      <vt:lpstr>Outlook_SandP</vt:lpstr>
      <vt:lpstr>Tipo_de_compañía</vt:lpstr>
      <vt:lpstr>Tipo_de_solicitud</vt:lpstr>
      <vt:lpstr>Tipo_Solic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Sandra Fernandez</cp:lastModifiedBy>
  <cp:lastPrinted>2019-03-12T16:13:19Z</cp:lastPrinted>
  <dcterms:created xsi:type="dcterms:W3CDTF">2013-04-18T20:03:34Z</dcterms:created>
  <dcterms:modified xsi:type="dcterms:W3CDTF">2019-11-27T15:42:45Z</dcterms:modified>
</cp:coreProperties>
</file>