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Password="C0D2" lockStructure="1"/>
  <bookViews>
    <workbookView xWindow="0" yWindow="0" windowWidth="19200" windowHeight="7455" firstSheet="7" activeTab="7"/>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sheetId="9" r:id="rId8"/>
    <sheet name="ARAUCA" sheetId="10" r:id="rId9"/>
    <sheet name="BOYACA" sheetId="11" r:id="rId10"/>
    <sheet name="CESAR" sheetId="12" r:id="rId11"/>
    <sheet name="CHOCO" sheetId="15" r:id="rId12"/>
    <sheet name="GUAINIA" sheetId="17" r:id="rId13"/>
    <sheet name="LA GUAJIRA" sheetId="19" r:id="rId14"/>
    <sheet name="NARIÑO" sheetId="20" r:id="rId15"/>
    <sheet name="NORTE SANTANDER" sheetId="21" r:id="rId16"/>
    <sheet name="PUTUMAYO" sheetId="27" r:id="rId17"/>
    <sheet name="VAUPES" sheetId="23" r:id="rId18"/>
    <sheet name="VICHADA" sheetId="28" r:id="rId19"/>
    <sheet name="ELECTROCOMBUSTIBLE" sheetId="24" r:id="rId20"/>
    <sheet name="BI ECP " sheetId="30" state="hidden" r:id="rId21"/>
    <sheet name="BI REFICAR" sheetId="29" state="hidden" r:id="rId22"/>
  </sheets>
  <externalReferences>
    <externalReference r:id="rId23"/>
    <externalReference r:id="rId24"/>
    <externalReference r:id="rId25"/>
    <externalReference r:id="rId26"/>
    <externalReference r:id="rId27"/>
    <externalReference r:id="rId28"/>
  </externalReferences>
  <definedNames>
    <definedName name="\A" localSheetId="2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L" localSheetId="2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2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_xlnm._FilterDatabase" localSheetId="20" hidden="1">'BI ECP '!$A$1:$V$8</definedName>
    <definedName name="_xlnm._FilterDatabase" localSheetId="21" hidden="1">'BI REFICAR'!$A$1:$V$11</definedName>
    <definedName name="a" localSheetId="20">[1]TARIF2002!#REF!</definedName>
    <definedName name="a" localSheetId="1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8">[1]TARIF2002!#REF!</definedName>
    <definedName name="a">[1]TARIF2002!#REF!</definedName>
    <definedName name="A_IMPRESIÓN_IM" localSheetId="2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#REF!</definedName>
    <definedName name="aa" localSheetId="20">#REF!</definedName>
    <definedName name="aa" localSheetId="17">#REF!</definedName>
    <definedName name="aa" localSheetId="18">#REF!</definedName>
    <definedName name="aa">#REF!</definedName>
    <definedName name="ADI" localSheetId="20">#REF!</definedName>
    <definedName name="ADI" localSheetId="11">#REF!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8">#REF!</definedName>
    <definedName name="ADI">#REF!</definedName>
    <definedName name="base" localSheetId="20">#REF!</definedName>
    <definedName name="base" localSheetId="11">#REF!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8">#REF!</definedName>
    <definedName name="base">#REF!</definedName>
    <definedName name="base_VaR" localSheetId="20">#REF!</definedName>
    <definedName name="base_VaR" localSheetId="11">#REF!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8">#REF!</definedName>
    <definedName name="base_VaR">#REF!</definedName>
    <definedName name="cc" localSheetId="20">#REF!</definedName>
    <definedName name="cc" localSheetId="17">#REF!</definedName>
    <definedName name="cc" localSheetId="18">#REF!</definedName>
    <definedName name="cc">#REF!</definedName>
    <definedName name="CONTADO" localSheetId="20">#REF!</definedName>
    <definedName name="CONTADO" localSheetId="11">#REF!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8">#REF!</definedName>
    <definedName name="CONTADO">#REF!</definedName>
    <definedName name="CREDITO" localSheetId="20">#REF!</definedName>
    <definedName name="CREDITO" localSheetId="11">#REF!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8">#REF!</definedName>
    <definedName name="CREDITO">#REF!</definedName>
    <definedName name="DAT" localSheetId="20">#REF!</definedName>
    <definedName name="DAT" localSheetId="11">#REF!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8">#REF!</definedName>
    <definedName name="DAT">#REF!</definedName>
    <definedName name="dd" localSheetId="20">#REF!</definedName>
    <definedName name="dd" localSheetId="17">#REF!</definedName>
    <definedName name="dd" localSheetId="18">#REF!</definedName>
    <definedName name="dd">#REF!</definedName>
    <definedName name="E_03" localSheetId="20">#REF!</definedName>
    <definedName name="E_03" localSheetId="11">#REF!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8">#REF!</definedName>
    <definedName name="E_03">#REF!</definedName>
    <definedName name="ee" localSheetId="20">#REF!</definedName>
    <definedName name="ee" localSheetId="17">#REF!</definedName>
    <definedName name="ee" localSheetId="18">#REF!</definedName>
    <definedName name="ee">#REF!</definedName>
    <definedName name="ERR" localSheetId="20">[2]TARIF2002!#REF!</definedName>
    <definedName name="ERR" localSheetId="1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8">[2]TARIF2002!#REF!</definedName>
    <definedName name="ERR">[2]TARIF2002!#REF!</definedName>
    <definedName name="ERROR" localSheetId="20">#REF!</definedName>
    <definedName name="ERROR" localSheetId="11">#REF!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8">#REF!</definedName>
    <definedName name="ERROR">#REF!</definedName>
    <definedName name="ERROR1" localSheetId="20">#REF!</definedName>
    <definedName name="ERROR1" localSheetId="11">#REF!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8">#REF!</definedName>
    <definedName name="ERROR1">#REF!</definedName>
    <definedName name="ERROR2" localSheetId="20">#REF!</definedName>
    <definedName name="ERROR2" localSheetId="11">#REF!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8">#REF!</definedName>
    <definedName name="ERROR2">#REF!</definedName>
    <definedName name="ERROR3" localSheetId="20">[2]TARIF2002!#REF!</definedName>
    <definedName name="ERROR3" localSheetId="1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8">[2]TARIF2002!#REF!</definedName>
    <definedName name="ERROR3">[2]TARIF2002!#REF!</definedName>
    <definedName name="ERROR5" localSheetId="20">[2]TARIF2002!#REF!</definedName>
    <definedName name="ERROR5" localSheetId="1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8">[2]TARIF2002!#REF!</definedName>
    <definedName name="ERROR5">[2]TARIF2002!#REF!</definedName>
    <definedName name="fdffda" localSheetId="20">#REF!</definedName>
    <definedName name="fdffda" localSheetId="17">#REF!</definedName>
    <definedName name="fdffda" localSheetId="18">#REF!</definedName>
    <definedName name="fdffda">#REF!</definedName>
    <definedName name="ff" localSheetId="20">#REF!</definedName>
    <definedName name="ff" localSheetId="17">#REF!</definedName>
    <definedName name="ff" localSheetId="18">#REF!</definedName>
    <definedName name="ff">#REF!</definedName>
    <definedName name="fff" localSheetId="20">#REF!</definedName>
    <definedName name="fff" localSheetId="17">#REF!</definedName>
    <definedName name="fff" localSheetId="18">#REF!</definedName>
    <definedName name="fff">#REF!</definedName>
    <definedName name="ffg" localSheetId="20">#REF!</definedName>
    <definedName name="ffg" localSheetId="17">#REF!</definedName>
    <definedName name="ffg" localSheetId="18">#REF!</definedName>
    <definedName name="ffg">#REF!</definedName>
    <definedName name="gggg" localSheetId="20">#REF!</definedName>
    <definedName name="gggg" localSheetId="17">#REF!</definedName>
    <definedName name="gggg" localSheetId="18">#REF!</definedName>
    <definedName name="gggg">#REF!</definedName>
    <definedName name="ggggg" localSheetId="20">[2]TARIF2002!#REF!</definedName>
    <definedName name="ggggg" localSheetId="17">[2]TARIF2002!#REF!</definedName>
    <definedName name="ggggg" localSheetId="18">[2]TARIF2002!#REF!</definedName>
    <definedName name="ggggg">[2]TARIF2002!#REF!</definedName>
    <definedName name="GHGDHDH" localSheetId="20">[2]TARIF2002!#REF!</definedName>
    <definedName name="GHGDHDH" localSheetId="18">[2]TARIF2002!#REF!</definedName>
    <definedName name="GHGDHDH">[2]TARIF2002!#REF!</definedName>
    <definedName name="GHGHDH" localSheetId="20">[2]TARIF2002!#REF!</definedName>
    <definedName name="GHGHDH" localSheetId="18">[2]TARIF2002!#REF!</definedName>
    <definedName name="GHGHDH">[2]TARIF2002!#REF!</definedName>
    <definedName name="GHGHH" localSheetId="20">[2]TARIF2002!#REF!</definedName>
    <definedName name="GHGHH" localSheetId="18">[2]TARIF2002!#REF!</definedName>
    <definedName name="GHGHH">[2]TARIF2002!#REF!</definedName>
    <definedName name="GHHDHDFH" localSheetId="20">#REF!</definedName>
    <definedName name="GHHDHDFH" localSheetId="18">#REF!</definedName>
    <definedName name="GHHDHDFH">#REF!</definedName>
    <definedName name="HDGHH" localSheetId="20">[2]TARIF2002!#REF!</definedName>
    <definedName name="HDGHH" localSheetId="18">[2]TARIF2002!#REF!</definedName>
    <definedName name="HDGHH">[2]TARIF2002!#REF!</definedName>
    <definedName name="HFDGHH" localSheetId="20">[2]TARIF2002!#REF!</definedName>
    <definedName name="HFDGHH" localSheetId="18">[2]TARIF2002!#REF!</definedName>
    <definedName name="HFDGHH">[2]TARIF2002!#REF!</definedName>
    <definedName name="HGFHFH" localSheetId="20">#REF!</definedName>
    <definedName name="HGFHFH" localSheetId="18">#REF!</definedName>
    <definedName name="HGFHFH">#REF!</definedName>
    <definedName name="HGFHGFHGFH" localSheetId="20">#REF!</definedName>
    <definedName name="HGFHGFHGFH" localSheetId="18">#REF!</definedName>
    <definedName name="HGFHGFHGFH">#REF!</definedName>
    <definedName name="HGFHGH" localSheetId="20">[2]TARIF2002!#REF!</definedName>
    <definedName name="HGFHGH" localSheetId="18">[2]TARIF2002!#REF!</definedName>
    <definedName name="HGFHGH">[2]TARIF2002!#REF!</definedName>
    <definedName name="HGFHH" localSheetId="20">#REF!</definedName>
    <definedName name="HGFHH" localSheetId="18">#REF!</definedName>
    <definedName name="HGFHH">#REF!</definedName>
    <definedName name="HGFHSHFH" localSheetId="20">#REF!</definedName>
    <definedName name="HGFHSHFH" localSheetId="18">#REF!</definedName>
    <definedName name="HGFHSHFH">#REF!</definedName>
    <definedName name="HGHDGHDH" localSheetId="20">[2]TARIF2002!#REF!</definedName>
    <definedName name="HGHDGHDH" localSheetId="18">[2]TARIF2002!#REF!</definedName>
    <definedName name="HGHDGHDH">[2]TARIF2002!#REF!</definedName>
    <definedName name="HGHGDFH" localSheetId="20">#REF!</definedName>
    <definedName name="HGHGDFH" localSheetId="18">#REF!</definedName>
    <definedName name="HGHGDFH">#REF!</definedName>
    <definedName name="HGHGH" localSheetId="20">[2]TARIF2002!#REF!</definedName>
    <definedName name="HGHGH" localSheetId="18">[2]TARIF2002!#REF!</definedName>
    <definedName name="HGHGH">[2]TARIF2002!#REF!</definedName>
    <definedName name="HGHGHH" localSheetId="20">[3]TARIF2002!#REF!</definedName>
    <definedName name="HGHGHH" localSheetId="18">[3]TARIF2002!#REF!</definedName>
    <definedName name="HGHGHH">[3]TARIF2002!#REF!</definedName>
    <definedName name="hhhh" localSheetId="20">[2]TARIF2002!#REF!</definedName>
    <definedName name="hhhh" localSheetId="17">[2]TARIF2002!#REF!</definedName>
    <definedName name="hhhh" localSheetId="18">[2]TARIF2002!#REF!</definedName>
    <definedName name="hhhh">[2]TARIF2002!#REF!</definedName>
    <definedName name="hkkkk" localSheetId="20">[2]TARIF2002!#REF!</definedName>
    <definedName name="hkkkk" localSheetId="17">[2]TARIF2002!#REF!</definedName>
    <definedName name="hkkkk" localSheetId="18">[2]TARIF2002!#REF!</definedName>
    <definedName name="hkkkk">[2]TARIF2002!#REF!</definedName>
    <definedName name="j" localSheetId="2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#REF!</definedName>
    <definedName name="JA" localSheetId="2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8">#REF!</definedName>
    <definedName name="JA">#REF!</definedName>
    <definedName name="jjj" localSheetId="20">[3]TARIF2002!#REF!</definedName>
    <definedName name="jjj" localSheetId="17">[3]TARIF2002!#REF!</definedName>
    <definedName name="jjj" localSheetId="18">[3]TARIF2002!#REF!</definedName>
    <definedName name="jjj">[3]TARIF2002!#REF!</definedName>
    <definedName name="kkhkhk" localSheetId="20">[2]TARIF2002!#REF!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20">#REF!</definedName>
    <definedName name="MES" localSheetId="11">#REF!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8">#REF!</definedName>
    <definedName name="MES">#REF!</definedName>
    <definedName name="NTE" localSheetId="20">#REF!</definedName>
    <definedName name="NTE" localSheetId="11">#REF!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8">#REF!</definedName>
    <definedName name="NTE">#REF!</definedName>
    <definedName name="Q" localSheetId="20">[3]TARIF2002!#REF!</definedName>
    <definedName name="Q" localSheetId="1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8">[3]TARIF2002!#REF!</definedName>
    <definedName name="Q">[3]TARIF2002!#REF!</definedName>
    <definedName name="QE" localSheetId="20">[2]TARIF2002!#REF!</definedName>
    <definedName name="QE" localSheetId="1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8">[2]TARIF2002!#REF!</definedName>
    <definedName name="QE">[2]TARIF2002!#REF!</definedName>
    <definedName name="QE_TE" localSheetId="20">[2]TARIF2002!#REF!</definedName>
    <definedName name="QE_TE" localSheetId="1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8">[2]TARIF2002!#REF!</definedName>
    <definedName name="QE_TE">[2]TARIF2002!#REF!</definedName>
    <definedName name="QI" localSheetId="20">[2]TARIF2002!#REF!</definedName>
    <definedName name="QI" localSheetId="1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8">[2]TARIF2002!#REF!</definedName>
    <definedName name="QI">[2]TARIF2002!#REF!</definedName>
    <definedName name="QI_TI" localSheetId="20">[2]TARIF2002!#REF!</definedName>
    <definedName name="QI_TI" localSheetId="1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8">[2]TARIF2002!#REF!</definedName>
    <definedName name="QI_TI">[2]TARIF2002!#REF!</definedName>
    <definedName name="QN" localSheetId="20">[2]TARIF2002!#REF!</definedName>
    <definedName name="QN" localSheetId="1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8">[2]TARIF2002!#REF!</definedName>
    <definedName name="QN">[2]TARIF2002!#REF!</definedName>
    <definedName name="QN_QI" localSheetId="20">[2]TARIF2002!#REF!</definedName>
    <definedName name="QN_QI" localSheetId="1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8">[2]TARIF2002!#REF!</definedName>
    <definedName name="QN_QI">[2]TARIF2002!#REF!</definedName>
    <definedName name="QNS" localSheetId="20">[3]TARIF2002!#REF!</definedName>
    <definedName name="QNS" localSheetId="1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8">[3]TARIF2002!#REF!</definedName>
    <definedName name="QNS">[3]TARIF2002!#REF!</definedName>
    <definedName name="REG" localSheetId="20">#REF!</definedName>
    <definedName name="REG" localSheetId="11">#REF!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8">#REF!</definedName>
    <definedName name="REG">#REF!</definedName>
    <definedName name="REGULAR" localSheetId="20">#REF!</definedName>
    <definedName name="REGULAR" localSheetId="11">#REF!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8">#REF!</definedName>
    <definedName name="REGULAR">#REF!</definedName>
    <definedName name="SOL" localSheetId="20">#REF!</definedName>
    <definedName name="SOL" localSheetId="11">#REF!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8">#REF!</definedName>
    <definedName name="SOL">#REF!</definedName>
    <definedName name="TE" localSheetId="20">[2]TARIF2002!#REF!</definedName>
    <definedName name="TE" localSheetId="1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8">[2]TARIF2002!#REF!</definedName>
    <definedName name="TE">[2]TARIF2002!#REF!</definedName>
    <definedName name="TI" localSheetId="20">[2]TARIF2002!#REF!</definedName>
    <definedName name="TI" localSheetId="1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8">[2]TARIF2002!#REF!</definedName>
    <definedName name="TI">[2]TARIF2002!#REF!</definedName>
    <definedName name="TITU" localSheetId="20">#REF!</definedName>
    <definedName name="TITU" localSheetId="11">#REF!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8">#REF!</definedName>
    <definedName name="TITU">#REF!</definedName>
    <definedName name="TOT" localSheetId="20">#REF!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8">#REF!</definedName>
    <definedName name="TOT">#REF!</definedName>
    <definedName name="VAPUES" localSheetId="20">#REF!</definedName>
    <definedName name="VAPUES" localSheetId="18">#REF!</definedName>
    <definedName name="VAPUES">#REF!</definedName>
    <definedName name="VAUPES2" localSheetId="20">#REF!</definedName>
    <definedName name="VAUPES2" localSheetId="11">#REF!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8">#REF!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7" i="19" l="1"/>
  <c r="H11" i="19"/>
  <c r="H9" i="19"/>
  <c r="H8" i="19"/>
  <c r="F8" i="19"/>
  <c r="K29" i="12"/>
  <c r="H25" i="3"/>
  <c r="H26" i="3"/>
  <c r="H38" i="3"/>
  <c r="H37" i="3"/>
  <c r="H36" i="3"/>
  <c r="H35" i="3"/>
  <c r="H34" i="3"/>
  <c r="H33" i="3"/>
  <c r="H32" i="3"/>
  <c r="H31" i="3"/>
  <c r="H30" i="3"/>
  <c r="H29" i="3"/>
  <c r="H28" i="3"/>
  <c r="H27" i="3"/>
  <c r="G25" i="3"/>
  <c r="H33" i="19" l="1"/>
  <c r="E36" i="19"/>
  <c r="E33" i="19" l="1"/>
  <c r="V41" i="30" l="1"/>
  <c r="V40" i="30"/>
  <c r="M21" i="29"/>
  <c r="M20" i="29"/>
  <c r="M19" i="29"/>
  <c r="M18" i="29"/>
  <c r="V17" i="29"/>
  <c r="V18" i="29" s="1"/>
  <c r="V19" i="29" s="1"/>
  <c r="V20" i="29" s="1"/>
  <c r="V21" i="29" s="1"/>
  <c r="M17" i="29"/>
  <c r="V12" i="29"/>
  <c r="V13" i="29" s="1"/>
  <c r="V14" i="29" s="1"/>
  <c r="V15" i="29" s="1"/>
  <c r="V16" i="29" s="1"/>
  <c r="M16" i="29"/>
  <c r="M15" i="29"/>
  <c r="M14" i="29"/>
  <c r="M13" i="29"/>
  <c r="M12" i="29"/>
  <c r="I8" i="12"/>
  <c r="H8" i="12"/>
  <c r="K18" i="7"/>
  <c r="K17" i="7"/>
  <c r="B21" i="3" l="1"/>
  <c r="O10" i="30" l="1"/>
  <c r="O23" i="30" s="1"/>
  <c r="M19" i="30"/>
  <c r="M32" i="30" s="1"/>
  <c r="M18" i="30"/>
  <c r="M31" i="30" s="1"/>
  <c r="M11" i="29"/>
  <c r="M7" i="29"/>
  <c r="M6" i="29"/>
  <c r="M5" i="29"/>
  <c r="M10" i="29" s="1"/>
  <c r="M4" i="29"/>
  <c r="M9" i="29" s="1"/>
  <c r="M8" i="29"/>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2" i="30"/>
  <c r="V3" i="30" s="1"/>
  <c r="V4" i="30" s="1"/>
  <c r="V5" i="30" s="1"/>
  <c r="V6" i="30" s="1"/>
  <c r="V7" i="30" s="1"/>
  <c r="V8" i="30" s="1"/>
  <c r="V9" i="30" s="1"/>
  <c r="V11" i="30" s="1"/>
  <c r="V12" i="30" s="1"/>
  <c r="V13" i="30" s="1"/>
  <c r="V14" i="30" s="1"/>
  <c r="V15" i="30" s="1"/>
  <c r="V16" i="30" s="1"/>
  <c r="V17" i="30" s="1"/>
  <c r="V18" i="30" s="1"/>
  <c r="V19" i="30" s="1"/>
  <c r="V20" i="30" s="1"/>
  <c r="V21" i="30" s="1"/>
  <c r="V22" i="30" s="1"/>
  <c r="V24" i="30" s="1"/>
  <c r="V25" i="30" s="1"/>
  <c r="V26" i="30" s="1"/>
  <c r="V27" i="30" s="1"/>
  <c r="V28" i="30" s="1"/>
  <c r="V29" i="30" s="1"/>
  <c r="V30" i="30" s="1"/>
  <c r="V31" i="30" s="1"/>
  <c r="V32" i="30" s="1"/>
  <c r="V33" i="30" s="1"/>
  <c r="V34" i="30" s="1"/>
  <c r="V35" i="30" s="1"/>
  <c r="V36" i="30" s="1"/>
  <c r="V37" i="30" s="1"/>
  <c r="V38" i="30" s="1"/>
  <c r="V39" i="30" s="1"/>
  <c r="U2" i="30"/>
  <c r="U3" i="30" s="1"/>
  <c r="U4" i="30" s="1"/>
  <c r="U5" i="30" s="1"/>
  <c r="U6" i="30" s="1"/>
  <c r="U7" i="30" s="1"/>
  <c r="U8" i="30" s="1"/>
  <c r="U9" i="30" s="1"/>
  <c r="U11" i="30" s="1"/>
  <c r="U12" i="30" s="1"/>
  <c r="U13" i="30" s="1"/>
  <c r="U14" i="30" s="1"/>
  <c r="U15" i="30" s="1"/>
  <c r="U16" i="30" s="1"/>
  <c r="U17" i="30" s="1"/>
  <c r="U18" i="30" s="1"/>
  <c r="U19" i="30" s="1"/>
  <c r="U20" i="30" s="1"/>
  <c r="U21" i="30" s="1"/>
  <c r="U22" i="30" s="1"/>
  <c r="U24" i="30" s="1"/>
  <c r="U25" i="30" s="1"/>
  <c r="U26" i="30" s="1"/>
  <c r="U27" i="30" s="1"/>
  <c r="U28" i="30" s="1"/>
  <c r="U29" i="30" s="1"/>
  <c r="U30" i="30" s="1"/>
  <c r="U31" i="30" s="1"/>
  <c r="U32" i="30" s="1"/>
  <c r="U33" i="30" s="1"/>
  <c r="U34" i="30" s="1"/>
  <c r="U35" i="30" s="1"/>
  <c r="U36" i="30" s="1"/>
  <c r="U37" i="30" s="1"/>
  <c r="U38" i="30" s="1"/>
  <c r="U39" i="30" s="1"/>
  <c r="U40" i="30" s="1"/>
  <c r="U41" i="30" s="1"/>
  <c r="O2" i="30"/>
  <c r="O3" i="30" s="1"/>
  <c r="O4" i="30" s="1"/>
  <c r="O5" i="30" s="1"/>
  <c r="O6" i="30" s="1"/>
  <c r="O7" i="30" s="1"/>
  <c r="O8" i="30" s="1"/>
  <c r="O9" i="30" s="1"/>
  <c r="M2" i="30"/>
  <c r="U23" i="30" l="1"/>
  <c r="V23" i="30"/>
  <c r="O11" i="30"/>
  <c r="O12" i="30"/>
  <c r="O13" i="30" s="1"/>
  <c r="O14" i="30" s="1"/>
  <c r="O15" i="30" s="1"/>
  <c r="O16" i="30" s="1"/>
  <c r="O17" i="30" s="1"/>
  <c r="O18" i="30" s="1"/>
  <c r="O19" i="30" s="1"/>
  <c r="O20" i="30" s="1"/>
  <c r="O21" i="30" s="1"/>
  <c r="O22" i="30" s="1"/>
  <c r="O24" i="30" s="1"/>
  <c r="O25" i="30" s="1"/>
  <c r="O26" i="30" s="1"/>
  <c r="O27" i="30" s="1"/>
  <c r="U10" i="30"/>
  <c r="V10" i="30"/>
  <c r="V2" i="29"/>
  <c r="U2" i="29"/>
  <c r="U3" i="29" l="1"/>
  <c r="U4" i="29" s="1"/>
  <c r="U5" i="29" s="1"/>
  <c r="U6" i="29" s="1"/>
  <c r="U7" i="29" s="1"/>
  <c r="U8" i="29" s="1"/>
  <c r="U9" i="29" s="1"/>
  <c r="U10" i="29" s="1"/>
  <c r="U11" i="29" s="1"/>
  <c r="U12" i="29" s="1"/>
  <c r="U13" i="29" s="1"/>
  <c r="U14" i="29" s="1"/>
  <c r="U15" i="29" s="1"/>
  <c r="U16" i="29" s="1"/>
  <c r="U17" i="29" s="1"/>
  <c r="U18" i="29" s="1"/>
  <c r="U19" i="29" s="1"/>
  <c r="U20" i="29" s="1"/>
  <c r="U21" i="29" s="1"/>
  <c r="V3" i="29"/>
  <c r="V4" i="29" s="1"/>
  <c r="V5" i="29" s="1"/>
  <c r="V6" i="29" s="1"/>
  <c r="V7" i="29" s="1"/>
  <c r="V8" i="29" s="1"/>
  <c r="V9" i="29" s="1"/>
  <c r="V10" i="29" s="1"/>
  <c r="V11" i="29" s="1"/>
  <c r="H38" i="28" l="1"/>
  <c r="G38" i="28"/>
  <c r="H37" i="28"/>
  <c r="G37" i="28"/>
  <c r="H36" i="28"/>
  <c r="G36" i="28"/>
  <c r="F38" i="28"/>
  <c r="F37" i="28"/>
  <c r="F36" i="28"/>
  <c r="F34" i="28"/>
  <c r="F33" i="28"/>
  <c r="E38" i="28"/>
  <c r="E37" i="28"/>
  <c r="E36" i="28"/>
  <c r="E34" i="28"/>
  <c r="E33" i="28"/>
  <c r="D38" i="28"/>
  <c r="D37" i="28"/>
  <c r="D36" i="28"/>
  <c r="D34" i="28"/>
  <c r="D33" i="28"/>
  <c r="C38" i="28"/>
  <c r="C37" i="28"/>
  <c r="C36" i="28"/>
  <c r="C34" i="28"/>
  <c r="C33" i="28"/>
  <c r="E47" i="28"/>
  <c r="F47" i="28" s="1"/>
  <c r="G47" i="28" s="1"/>
  <c r="H47" i="28" s="1"/>
  <c r="C47" i="28"/>
  <c r="G46" i="28"/>
  <c r="C46" i="28"/>
  <c r="G45" i="28"/>
  <c r="D45" i="28"/>
  <c r="E45" i="28" s="1"/>
  <c r="F45" i="28" s="1"/>
  <c r="E43" i="28"/>
  <c r="F43" i="28" s="1"/>
  <c r="H43" i="28" s="1"/>
  <c r="C43" i="28"/>
  <c r="G42" i="28"/>
  <c r="C42" i="28"/>
  <c r="G41" i="28"/>
  <c r="F41" i="28"/>
  <c r="E41" i="28"/>
  <c r="D41" i="28"/>
  <c r="C14" i="28"/>
  <c r="E14" i="28" s="1"/>
  <c r="G13" i="28"/>
  <c r="C13" i="28"/>
  <c r="D13" i="28" s="1"/>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F14" i="28"/>
  <c r="G12" i="28"/>
  <c r="C12" i="28"/>
  <c r="H11" i="28"/>
  <c r="H35" i="28" s="1"/>
  <c r="G11" i="28"/>
  <c r="G35" i="28" s="1"/>
  <c r="F11" i="28"/>
  <c r="F35" i="28" s="1"/>
  <c r="E11" i="28"/>
  <c r="E35" i="28" s="1"/>
  <c r="D11" i="28"/>
  <c r="D35" i="28" s="1"/>
  <c r="C11" i="28"/>
  <c r="C35" i="28" s="1"/>
  <c r="H10" i="28"/>
  <c r="H34" i="28" s="1"/>
  <c r="G10" i="28"/>
  <c r="G34" i="28" s="1"/>
  <c r="C10" i="28"/>
  <c r="H9" i="28"/>
  <c r="H33" i="28" s="1"/>
  <c r="G9" i="28"/>
  <c r="G33" i="28" s="1"/>
  <c r="C9" i="28"/>
  <c r="B1" i="28"/>
  <c r="K8" i="7"/>
  <c r="E8" i="5"/>
  <c r="C39" i="28" l="1"/>
  <c r="G43" i="28"/>
  <c r="D14" i="28"/>
  <c r="H14" i="28"/>
  <c r="H13" i="28"/>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C14" i="20"/>
  <c r="L14" i="20" s="1"/>
  <c r="J13" i="20"/>
  <c r="C13" i="20"/>
  <c r="J14" i="20" l="1"/>
  <c r="K14" i="20"/>
  <c r="D14" i="20"/>
  <c r="E14" i="20" s="1"/>
  <c r="F14" i="20" s="1"/>
  <c r="G14" i="20" s="1"/>
  <c r="H14" i="20" s="1"/>
  <c r="I14" i="20" s="1"/>
  <c r="C35" i="12"/>
  <c r="C15" i="27" l="1"/>
  <c r="H15" i="27" s="1"/>
  <c r="E24" i="27"/>
  <c r="F24" i="27" s="1"/>
  <c r="G24" i="27" s="1"/>
  <c r="H24" i="27" s="1"/>
  <c r="C24" i="27"/>
  <c r="G23" i="27"/>
  <c r="C23" i="27"/>
  <c r="G22" i="27"/>
  <c r="D22" i="27"/>
  <c r="E22" i="27" s="1"/>
  <c r="F22" i="27" s="1"/>
  <c r="E20" i="27"/>
  <c r="F20" i="27" s="1"/>
  <c r="H20" i="27" s="1"/>
  <c r="C20" i="27"/>
  <c r="G19" i="27"/>
  <c r="C19" i="27"/>
  <c r="G18" i="27"/>
  <c r="F18" i="27"/>
  <c r="E18" i="27"/>
  <c r="D18" i="27"/>
  <c r="C16" i="27"/>
  <c r="F16" i="27" s="1"/>
  <c r="G14" i="27"/>
  <c r="H14" i="27" s="1"/>
  <c r="E14" i="27"/>
  <c r="D14" i="27"/>
  <c r="F13" i="27"/>
  <c r="H13" i="27" s="1"/>
  <c r="C13" i="27"/>
  <c r="G12" i="27"/>
  <c r="C12" i="27"/>
  <c r="F11" i="27"/>
  <c r="H11" i="27" s="1"/>
  <c r="E11" i="27"/>
  <c r="D11" i="27"/>
  <c r="G11" i="27" s="1"/>
  <c r="C11" i="27"/>
  <c r="H10" i="27"/>
  <c r="G10" i="27"/>
  <c r="C10" i="27"/>
  <c r="H9" i="27"/>
  <c r="G9" i="27"/>
  <c r="C9" i="27"/>
  <c r="H8" i="27"/>
  <c r="G8" i="27"/>
  <c r="B1" i="27"/>
  <c r="E15" i="27" l="1"/>
  <c r="F14" i="27"/>
  <c r="H17" i="27"/>
  <c r="H21" i="27" s="1"/>
  <c r="F15" i="27"/>
  <c r="D16" i="27"/>
  <c r="H16" i="27"/>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1" i="23"/>
  <c r="G11" i="23"/>
  <c r="F11" i="23"/>
  <c r="E11" i="23"/>
  <c r="D11" i="23"/>
  <c r="C11" i="23"/>
  <c r="H10" i="23"/>
  <c r="G10" i="23"/>
  <c r="C10" i="23"/>
  <c r="H9" i="23"/>
  <c r="G9" i="23"/>
  <c r="C9" i="23"/>
  <c r="B1" i="23"/>
  <c r="F15" i="21"/>
  <c r="E15" i="21"/>
  <c r="C15" i="21"/>
  <c r="H15" i="21" s="1"/>
  <c r="V57" i="2"/>
  <c r="U57" i="2"/>
  <c r="T57" i="2"/>
  <c r="T52" i="2"/>
  <c r="C14" i="21"/>
  <c r="F14" i="21" s="1"/>
  <c r="G13" i="21"/>
  <c r="H13" i="21" s="1"/>
  <c r="C13" i="21"/>
  <c r="D13" i="21" s="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G20" i="21"/>
  <c r="E14" i="21"/>
  <c r="H17" i="21"/>
  <c r="H21" i="21" s="1"/>
  <c r="E16" i="21"/>
  <c r="D50" i="20"/>
  <c r="C50" i="20"/>
  <c r="B43" i="20"/>
  <c r="G17" i="21" l="1"/>
  <c r="G21" i="21" s="1"/>
  <c r="C58" i="20"/>
  <c r="D58" i="20"/>
  <c r="G13" i="20" l="1"/>
  <c r="L8" i="20"/>
  <c r="K8" i="20"/>
  <c r="J8" i="20"/>
  <c r="L24" i="20"/>
  <c r="K24" i="20"/>
  <c r="J24" i="20"/>
  <c r="I24" i="20"/>
  <c r="H24" i="20"/>
  <c r="G24" i="20"/>
  <c r="F24" i="20"/>
  <c r="E24" i="20"/>
  <c r="D24" i="20"/>
  <c r="F23" i="20"/>
  <c r="D23" i="20"/>
  <c r="G20" i="20"/>
  <c r="H20" i="20" s="1"/>
  <c r="I20" i="20" s="1"/>
  <c r="E20" i="20"/>
  <c r="H19" i="20"/>
  <c r="I19" i="20" s="1"/>
  <c r="J19" i="20" s="1"/>
  <c r="K19" i="20" s="1"/>
  <c r="L19" i="20" s="1"/>
  <c r="G19" i="20"/>
  <c r="F19" i="20"/>
  <c r="E19" i="20"/>
  <c r="D19" i="20"/>
  <c r="E18" i="20"/>
  <c r="E22" i="20" s="1"/>
  <c r="D18" i="20"/>
  <c r="C16" i="20"/>
  <c r="C15" i="20"/>
  <c r="H15" i="20" s="1"/>
  <c r="G12" i="20"/>
  <c r="H12" i="20" s="1"/>
  <c r="F12" i="20"/>
  <c r="I12" i="20" s="1"/>
  <c r="E12" i="20"/>
  <c r="L12" i="20" s="1"/>
  <c r="J12" i="20" s="1"/>
  <c r="D12" i="20"/>
  <c r="K12" i="20" s="1"/>
  <c r="I11" i="20"/>
  <c r="L11" i="20" s="1"/>
  <c r="H11" i="20"/>
  <c r="G11" i="20"/>
  <c r="F11" i="20"/>
  <c r="K11" i="20" s="1"/>
  <c r="E11" i="20"/>
  <c r="D11" i="20"/>
  <c r="C11" i="20"/>
  <c r="J11" i="20" s="1"/>
  <c r="L10" i="20"/>
  <c r="K10" i="20"/>
  <c r="J10" i="20"/>
  <c r="C10" i="20"/>
  <c r="L9" i="20"/>
  <c r="K9" i="20"/>
  <c r="J9" i="20"/>
  <c r="C9" i="20"/>
  <c r="I8" i="20"/>
  <c r="H8" i="20"/>
  <c r="B1" i="20"/>
  <c r="D47" i="19"/>
  <c r="G44" i="19"/>
  <c r="H44" i="19" s="1"/>
  <c r="C38" i="19"/>
  <c r="E38" i="19" s="1"/>
  <c r="F13" i="19"/>
  <c r="E13" i="19"/>
  <c r="C13" i="19"/>
  <c r="H13" i="19" s="1"/>
  <c r="C36" i="19"/>
  <c r="H34" i="19"/>
  <c r="G34" i="19"/>
  <c r="F33" i="19"/>
  <c r="D33" i="19"/>
  <c r="G33" i="19" s="1"/>
  <c r="C33" i="19"/>
  <c r="G23" i="19"/>
  <c r="C22" i="19"/>
  <c r="H20" i="19"/>
  <c r="F20" i="19"/>
  <c r="E20" i="19"/>
  <c r="D20" i="19"/>
  <c r="H19" i="19"/>
  <c r="G19" i="19"/>
  <c r="H18" i="19"/>
  <c r="H22" i="19" s="1"/>
  <c r="E18" i="19"/>
  <c r="F18" i="19" s="1"/>
  <c r="C15" i="19"/>
  <c r="C14" i="19"/>
  <c r="F14" i="19" s="1"/>
  <c r="G12" i="19"/>
  <c r="E11"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F36" i="19"/>
  <c r="H36" i="19"/>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F11" i="19"/>
  <c r="D11" i="19"/>
  <c r="H10" i="19"/>
  <c r="G10" i="19"/>
  <c r="G35" i="19" s="1"/>
  <c r="B1" i="19"/>
  <c r="C16" i="17"/>
  <c r="H16" i="17" s="1"/>
  <c r="E15" i="17"/>
  <c r="C15" i="17"/>
  <c r="F15" i="17" s="1"/>
  <c r="G14" i="17"/>
  <c r="H14" i="17" s="1"/>
  <c r="C14" i="17"/>
  <c r="D14" i="17" s="1"/>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C12" i="17"/>
  <c r="F11" i="17"/>
  <c r="H11" i="17" s="1"/>
  <c r="E11" i="17"/>
  <c r="D11" i="17"/>
  <c r="G11" i="17" s="1"/>
  <c r="C11" i="17"/>
  <c r="H10" i="17"/>
  <c r="G10" i="17"/>
  <c r="C10" i="17"/>
  <c r="C9" i="17"/>
  <c r="H8" i="17"/>
  <c r="B1" i="17"/>
  <c r="H18" i="15"/>
  <c r="H13" i="20" l="1"/>
  <c r="I13" i="20"/>
  <c r="D13" i="20"/>
  <c r="E13" i="20"/>
  <c r="F13" i="20"/>
  <c r="E15" i="20"/>
  <c r="L18" i="20"/>
  <c r="K18" i="20" s="1"/>
  <c r="F15" i="20"/>
  <c r="I15" i="20"/>
  <c r="J15" i="20"/>
  <c r="K15" i="20" s="1"/>
  <c r="J16" i="20"/>
  <c r="F16" i="20"/>
  <c r="I16" i="20"/>
  <c r="E16" i="20"/>
  <c r="K16" i="20"/>
  <c r="D16" i="20"/>
  <c r="D22" i="20"/>
  <c r="C22" i="20"/>
  <c r="I23" i="20"/>
  <c r="H23" i="20"/>
  <c r="G16" i="20"/>
  <c r="D20" i="20"/>
  <c r="C20" i="20"/>
  <c r="F22" i="20"/>
  <c r="L16" i="20"/>
  <c r="H16" i="20"/>
  <c r="H17" i="20" s="1"/>
  <c r="G18" i="20"/>
  <c r="F18" i="20"/>
  <c r="F20" i="20"/>
  <c r="G15" i="20"/>
  <c r="D15" i="20"/>
  <c r="G43" i="19"/>
  <c r="H43" i="19" s="1"/>
  <c r="F43" i="19"/>
  <c r="F22" i="19"/>
  <c r="G18" i="19"/>
  <c r="G22" i="19" s="1"/>
  <c r="G37" i="19"/>
  <c r="G38" i="19"/>
  <c r="H38" i="19" s="1"/>
  <c r="E47" i="19"/>
  <c r="D38" i="19"/>
  <c r="G14" i="19"/>
  <c r="G13" i="19"/>
  <c r="C39" i="19"/>
  <c r="G47" i="19"/>
  <c r="E22" i="19"/>
  <c r="D13" i="19"/>
  <c r="H14" i="19"/>
  <c r="E14" i="19"/>
  <c r="D37" i="19"/>
  <c r="H37" i="19" s="1"/>
  <c r="H40" i="19"/>
  <c r="C42" i="19"/>
  <c r="E37" i="19"/>
  <c r="G48" i="19"/>
  <c r="H35" i="19"/>
  <c r="G17" i="19"/>
  <c r="G21" i="19" s="1"/>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H18" i="17" s="1"/>
  <c r="H22" i="17" s="1"/>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C14" i="15"/>
  <c r="E14" i="15" s="1"/>
  <c r="G13" i="15"/>
  <c r="F13" i="15"/>
  <c r="E13" i="15"/>
  <c r="D13" i="15"/>
  <c r="G12" i="15"/>
  <c r="F12" i="15"/>
  <c r="E12" i="15"/>
  <c r="D12" i="15"/>
  <c r="I12" i="15" s="1"/>
  <c r="G11" i="15"/>
  <c r="F11" i="15"/>
  <c r="I11" i="15" s="1"/>
  <c r="E11" i="15"/>
  <c r="D11" i="15"/>
  <c r="C11" i="15"/>
  <c r="H11" i="15" s="1"/>
  <c r="I10" i="15"/>
  <c r="H10" i="15"/>
  <c r="C10" i="15"/>
  <c r="I9" i="15"/>
  <c r="C9" i="15"/>
  <c r="B1" i="15"/>
  <c r="I48" i="12"/>
  <c r="C48" i="12"/>
  <c r="L23" i="12"/>
  <c r="L48" i="12" s="1"/>
  <c r="K23" i="12"/>
  <c r="K48" i="12" s="1"/>
  <c r="J23" i="12"/>
  <c r="J48" i="12" s="1"/>
  <c r="I23" i="12"/>
  <c r="H23" i="12"/>
  <c r="H48" i="12" s="1"/>
  <c r="G23" i="12"/>
  <c r="G48" i="12" s="1"/>
  <c r="F23" i="12"/>
  <c r="F48" i="12" s="1"/>
  <c r="E23" i="12"/>
  <c r="E48" i="12" s="1"/>
  <c r="D23" i="12"/>
  <c r="D48" i="12" s="1"/>
  <c r="K47" i="12"/>
  <c r="G47" i="12"/>
  <c r="E47" i="12"/>
  <c r="C47" i="12"/>
  <c r="D22" i="12"/>
  <c r="D47" i="12" s="1"/>
  <c r="E17" i="12"/>
  <c r="D17" i="12"/>
  <c r="E42" i="12"/>
  <c r="L42" i="12" s="1"/>
  <c r="D42" i="12"/>
  <c r="C46" i="12"/>
  <c r="I46" i="12" s="1"/>
  <c r="H43" i="12"/>
  <c r="I43" i="12" s="1"/>
  <c r="J43" i="12" s="1"/>
  <c r="K43" i="12" s="1"/>
  <c r="L43" i="12" s="1"/>
  <c r="G43" i="12"/>
  <c r="F43" i="12"/>
  <c r="E43" i="12"/>
  <c r="D43" i="12"/>
  <c r="H18" i="12"/>
  <c r="I18" i="12" s="1"/>
  <c r="J18" i="12" s="1"/>
  <c r="K18" i="12" s="1"/>
  <c r="L18" i="12" s="1"/>
  <c r="G18" i="12"/>
  <c r="F18" i="12"/>
  <c r="E18" i="12"/>
  <c r="D18" i="12"/>
  <c r="C36" i="12"/>
  <c r="G36" i="12" s="1"/>
  <c r="G12" i="12"/>
  <c r="F12" i="12"/>
  <c r="E12" i="12"/>
  <c r="D12" i="12"/>
  <c r="C40" i="12"/>
  <c r="I40" i="12" s="1"/>
  <c r="I37" i="12"/>
  <c r="J37" i="12" s="1"/>
  <c r="K37" i="12" s="1"/>
  <c r="L37" i="12" s="1"/>
  <c r="H37" i="12"/>
  <c r="G37" i="12"/>
  <c r="F37" i="12"/>
  <c r="E37" i="12"/>
  <c r="D37" i="12"/>
  <c r="I35" i="12"/>
  <c r="L35" i="12" s="1"/>
  <c r="H35" i="12"/>
  <c r="G35" i="12"/>
  <c r="F35" i="12"/>
  <c r="K35" i="12" s="1"/>
  <c r="E35" i="12"/>
  <c r="D35" i="12"/>
  <c r="J35" i="12" s="1"/>
  <c r="L33" i="12"/>
  <c r="K33" i="12"/>
  <c r="J33" i="12"/>
  <c r="K32" i="12"/>
  <c r="J32" i="12"/>
  <c r="I32" i="12"/>
  <c r="L32" i="12" s="1"/>
  <c r="H32" i="12"/>
  <c r="I39" i="12"/>
  <c r="H39" i="12"/>
  <c r="E39" i="12"/>
  <c r="D39" i="12"/>
  <c r="G39" i="12"/>
  <c r="I38" i="12"/>
  <c r="L38" i="12" s="1"/>
  <c r="H38" i="12"/>
  <c r="G38" i="12"/>
  <c r="F38" i="12"/>
  <c r="E38" i="12"/>
  <c r="D38" i="12"/>
  <c r="C34" i="12"/>
  <c r="C33" i="12"/>
  <c r="B1" i="12"/>
  <c r="C15" i="12"/>
  <c r="L15" i="12" s="1"/>
  <c r="C14" i="12"/>
  <c r="G14" i="12" s="1"/>
  <c r="I13" i="12"/>
  <c r="L13" i="12" s="1"/>
  <c r="H13" i="12"/>
  <c r="G13" i="12"/>
  <c r="F13" i="12"/>
  <c r="E13" i="12"/>
  <c r="D13" i="12"/>
  <c r="L9" i="12"/>
  <c r="K9" i="12"/>
  <c r="I11" i="12"/>
  <c r="L11" i="12" s="1"/>
  <c r="H11" i="12"/>
  <c r="G11" i="12"/>
  <c r="F11" i="12"/>
  <c r="K11" i="12" s="1"/>
  <c r="E11" i="12"/>
  <c r="D11" i="12"/>
  <c r="C11" i="12"/>
  <c r="L8" i="12"/>
  <c r="B1" i="11"/>
  <c r="F22" i="12"/>
  <c r="F47" i="12" s="1"/>
  <c r="G19" i="12"/>
  <c r="E19" i="12"/>
  <c r="D19" i="12" s="1"/>
  <c r="L10" i="12"/>
  <c r="K10" i="12"/>
  <c r="J10" i="12"/>
  <c r="C10" i="12"/>
  <c r="C9" i="12"/>
  <c r="C15" i="11"/>
  <c r="C14" i="11"/>
  <c r="D14" i="11" s="1"/>
  <c r="E14" i="11" s="1"/>
  <c r="F11" i="11"/>
  <c r="E11" i="11"/>
  <c r="D11" i="1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D15" i="11"/>
  <c r="G14" i="11"/>
  <c r="H14" i="11" s="1"/>
  <c r="F13" i="11"/>
  <c r="H13" i="11" s="1"/>
  <c r="C13" i="11"/>
  <c r="G12" i="11"/>
  <c r="C12" i="11"/>
  <c r="H11" i="11"/>
  <c r="G11" i="11"/>
  <c r="H10" i="11"/>
  <c r="G10" i="11"/>
  <c r="C10" i="11"/>
  <c r="C9" i="11"/>
  <c r="F11" i="10"/>
  <c r="E11" i="10"/>
  <c r="D11" i="10"/>
  <c r="C11" i="10"/>
  <c r="H22" i="12" l="1"/>
  <c r="H47" i="12" s="1"/>
  <c r="F58" i="20"/>
  <c r="E58" i="20"/>
  <c r="L22" i="20"/>
  <c r="K22" i="20" s="1"/>
  <c r="L13" i="20"/>
  <c r="K13" i="20"/>
  <c r="K17" i="20" s="1"/>
  <c r="I17" i="20"/>
  <c r="L15" i="20"/>
  <c r="J18" i="20"/>
  <c r="J17" i="20"/>
  <c r="J23" i="20"/>
  <c r="L23" i="20"/>
  <c r="G22" i="20"/>
  <c r="H22" i="20" s="1"/>
  <c r="I22" i="20" s="1"/>
  <c r="H18" i="20"/>
  <c r="I18" i="20" s="1"/>
  <c r="J20" i="20"/>
  <c r="L20" i="20" s="1"/>
  <c r="K20" i="20" s="1"/>
  <c r="E42" i="19"/>
  <c r="E39" i="19"/>
  <c r="G39" i="19"/>
  <c r="G42" i="19" s="1"/>
  <c r="F39" i="19"/>
  <c r="F42" i="19" s="1"/>
  <c r="D39" i="19"/>
  <c r="H39" i="19"/>
  <c r="D42" i="19"/>
  <c r="H42" i="19"/>
  <c r="H15" i="19"/>
  <c r="C45" i="19"/>
  <c r="G20" i="19"/>
  <c r="G18" i="17"/>
  <c r="G22" i="17" s="1"/>
  <c r="H17" i="15"/>
  <c r="F17" i="15"/>
  <c r="E21" i="15"/>
  <c r="D21" i="15" s="1"/>
  <c r="G21" i="15"/>
  <c r="H21" i="15" s="1"/>
  <c r="I15" i="15"/>
  <c r="F14" i="15"/>
  <c r="H14" i="15"/>
  <c r="D15" i="15"/>
  <c r="F19" i="15"/>
  <c r="G15" i="15"/>
  <c r="G14" i="15"/>
  <c r="E15" i="15"/>
  <c r="C19" i="15"/>
  <c r="C21" i="15"/>
  <c r="I21" i="15" s="1"/>
  <c r="D14" i="15"/>
  <c r="F15" i="15"/>
  <c r="I22" i="12"/>
  <c r="D36" i="12"/>
  <c r="E36" i="12"/>
  <c r="F36" i="12"/>
  <c r="F42" i="12"/>
  <c r="G42" i="12"/>
  <c r="G46" i="12" s="1"/>
  <c r="H46" i="12" s="1"/>
  <c r="J13" i="12"/>
  <c r="E46" i="12"/>
  <c r="C19" i="12"/>
  <c r="K13" i="12"/>
  <c r="J38" i="12"/>
  <c r="K38" i="12"/>
  <c r="J34" i="12"/>
  <c r="F40" i="12"/>
  <c r="J40" i="12"/>
  <c r="L36" i="12"/>
  <c r="J36" i="12" s="1"/>
  <c r="K42" i="12"/>
  <c r="J42" i="12"/>
  <c r="L46" i="12"/>
  <c r="H36" i="12"/>
  <c r="F39" i="12"/>
  <c r="J39" i="12"/>
  <c r="D40" i="12"/>
  <c r="H40" i="12"/>
  <c r="L40" i="12"/>
  <c r="H42" i="12"/>
  <c r="I42" i="12" s="1"/>
  <c r="G40" i="12"/>
  <c r="K40" i="12"/>
  <c r="E40" i="12"/>
  <c r="F14" i="12"/>
  <c r="D14" i="12"/>
  <c r="H14" i="12"/>
  <c r="E15" i="12"/>
  <c r="I15" i="12"/>
  <c r="E14" i="12"/>
  <c r="I14" i="12"/>
  <c r="F15" i="12"/>
  <c r="J15" i="12"/>
  <c r="G15" i="12"/>
  <c r="K15" i="12"/>
  <c r="D15" i="12"/>
  <c r="H15" i="12"/>
  <c r="L17" i="12"/>
  <c r="J17" i="12" s="1"/>
  <c r="F19" i="12"/>
  <c r="L12" i="12"/>
  <c r="J12" i="12" s="1"/>
  <c r="F17" i="12"/>
  <c r="H19" i="12"/>
  <c r="I19" i="12" s="1"/>
  <c r="H12" i="12"/>
  <c r="J14" i="12"/>
  <c r="E21" i="12"/>
  <c r="G17" i="12"/>
  <c r="E15" i="11"/>
  <c r="F14" i="11"/>
  <c r="F15" i="11"/>
  <c r="D16" i="11"/>
  <c r="H16" i="11"/>
  <c r="G20" i="11"/>
  <c r="G15" i="11"/>
  <c r="H15" i="11" s="1"/>
  <c r="E16" i="11"/>
  <c r="G16" i="11"/>
  <c r="H17" i="11" l="1"/>
  <c r="H21" i="11" s="1"/>
  <c r="J22" i="20"/>
  <c r="L17" i="20"/>
  <c r="L21" i="20" s="1"/>
  <c r="I21" i="20"/>
  <c r="J21" i="20"/>
  <c r="K21" i="20"/>
  <c r="H21" i="20"/>
  <c r="H45" i="19"/>
  <c r="E45" i="19"/>
  <c r="D45" i="19"/>
  <c r="D46" i="19" s="1"/>
  <c r="F45" i="19"/>
  <c r="G45" i="19"/>
  <c r="E46" i="19"/>
  <c r="C46" i="19"/>
  <c r="F21" i="15"/>
  <c r="I14" i="15"/>
  <c r="I16" i="15" s="1"/>
  <c r="I20" i="15" s="1"/>
  <c r="H16" i="15"/>
  <c r="H20" i="15" s="1"/>
  <c r="H19" i="15"/>
  <c r="I19" i="15" s="1"/>
  <c r="L22" i="12"/>
  <c r="L47" i="12" s="1"/>
  <c r="I47" i="12"/>
  <c r="J22" i="12"/>
  <c r="J47" i="12" s="1"/>
  <c r="J19" i="12"/>
  <c r="L19" i="12" s="1"/>
  <c r="K19" i="12" s="1"/>
  <c r="C44" i="12"/>
  <c r="L21" i="12"/>
  <c r="K21" i="12" s="1"/>
  <c r="K17" i="12"/>
  <c r="D46" i="12"/>
  <c r="F46" i="12"/>
  <c r="J41" i="12"/>
  <c r="J45" i="12" s="1"/>
  <c r="H16" i="12"/>
  <c r="H20" i="12" s="1"/>
  <c r="L34" i="12"/>
  <c r="K34" i="12"/>
  <c r="K39" i="12"/>
  <c r="L39" i="12"/>
  <c r="H41" i="12"/>
  <c r="H45" i="12" s="1"/>
  <c r="K46" i="12"/>
  <c r="J46" i="12"/>
  <c r="L14" i="12"/>
  <c r="L16" i="12" s="1"/>
  <c r="L20" i="12" s="1"/>
  <c r="K14" i="12"/>
  <c r="G21" i="12"/>
  <c r="H21" i="12" s="1"/>
  <c r="I21" i="12" s="1"/>
  <c r="H17" i="12"/>
  <c r="F21" i="12"/>
  <c r="D21" i="12"/>
  <c r="C21" i="12"/>
  <c r="J16" i="12"/>
  <c r="J20" i="12" s="1"/>
  <c r="G17" i="11"/>
  <c r="G21" i="11" s="1"/>
  <c r="G46" i="19" l="1"/>
  <c r="F46" i="19"/>
  <c r="J21" i="12"/>
  <c r="I44" i="12"/>
  <c r="G44" i="12"/>
  <c r="E44" i="12"/>
  <c r="F44" i="12" s="1"/>
  <c r="J44" i="12"/>
  <c r="L44" i="12" s="1"/>
  <c r="K44" i="12" s="1"/>
  <c r="D44" i="12"/>
  <c r="L41" i="12"/>
  <c r="L45" i="12" s="1"/>
  <c r="I17" i="12"/>
  <c r="K36" i="12"/>
  <c r="K41" i="12" s="1"/>
  <c r="K45" i="12" s="1"/>
  <c r="I36" i="12"/>
  <c r="I41" i="12" s="1"/>
  <c r="I45" i="12" s="1"/>
  <c r="I12" i="12"/>
  <c r="K12" i="12"/>
  <c r="H46" i="19" l="1"/>
  <c r="H44" i="12"/>
  <c r="I16" i="12"/>
  <c r="I20" i="12" s="1"/>
  <c r="F11" i="9"/>
  <c r="H11" i="9" s="1"/>
  <c r="E11" i="9"/>
  <c r="D11" i="9"/>
  <c r="G11" i="9" s="1"/>
  <c r="C11" i="9"/>
  <c r="E24" i="10" l="1"/>
  <c r="F24" i="10" s="1"/>
  <c r="G24" i="10" s="1"/>
  <c r="H24" i="10" s="1"/>
  <c r="E20" i="10"/>
  <c r="F20" i="10" s="1"/>
  <c r="G23" i="10"/>
  <c r="D23" i="9"/>
  <c r="D22" i="10"/>
  <c r="E22" i="10" s="1"/>
  <c r="F22" i="10" s="1"/>
  <c r="F18" i="10"/>
  <c r="E18" i="10"/>
  <c r="D18" i="10"/>
  <c r="C16" i="10"/>
  <c r="E16" i="10" s="1"/>
  <c r="C15" i="10"/>
  <c r="F15" i="10" s="1"/>
  <c r="G14" i="10"/>
  <c r="H14" i="10" s="1"/>
  <c r="C14" i="10"/>
  <c r="D14" i="10" s="1"/>
  <c r="G13" i="10"/>
  <c r="H13" i="10" s="1"/>
  <c r="C13" i="10"/>
  <c r="D13" i="10" s="1"/>
  <c r="E13" i="10" s="1"/>
  <c r="F13" i="10" s="1"/>
  <c r="G12" i="10"/>
  <c r="H11" i="10"/>
  <c r="G11" i="10"/>
  <c r="H10" i="10"/>
  <c r="G10" i="10"/>
  <c r="H9" i="10"/>
  <c r="G9" i="10"/>
  <c r="H8" i="10"/>
  <c r="G8" i="10"/>
  <c r="C24" i="10"/>
  <c r="C23" i="10"/>
  <c r="G22" i="10"/>
  <c r="C20" i="10"/>
  <c r="G19" i="10"/>
  <c r="C19" i="10"/>
  <c r="G18" i="10"/>
  <c r="C12" i="10"/>
  <c r="C10" i="10"/>
  <c r="C9" i="10"/>
  <c r="B1" i="10"/>
  <c r="E15" i="9"/>
  <c r="F15" i="9" s="1"/>
  <c r="C15" i="9"/>
  <c r="G15" i="9" s="1"/>
  <c r="C14" i="9"/>
  <c r="H14" i="9" s="1"/>
  <c r="G13" i="9"/>
  <c r="H13" i="9" s="1"/>
  <c r="C13" i="9"/>
  <c r="F13" i="9" s="1"/>
  <c r="H9" i="9"/>
  <c r="G9" i="9"/>
  <c r="I10" i="7"/>
  <c r="H8" i="9"/>
  <c r="G8" i="9"/>
  <c r="I8" i="7"/>
  <c r="I7" i="7"/>
  <c r="E21" i="3"/>
  <c r="D21" i="3"/>
  <c r="C21" i="3"/>
  <c r="C38" i="3" l="1"/>
  <c r="C33" i="3"/>
  <c r="E27" i="3"/>
  <c r="P17" i="30" s="1"/>
  <c r="E31" i="3"/>
  <c r="P21" i="30" s="1"/>
  <c r="E35" i="3"/>
  <c r="P25" i="30" s="1"/>
  <c r="E25" i="3"/>
  <c r="P15" i="30" s="1"/>
  <c r="E26" i="3"/>
  <c r="P16" i="30" s="1"/>
  <c r="E38" i="3"/>
  <c r="E28" i="3"/>
  <c r="E32" i="3"/>
  <c r="P20" i="29" s="1"/>
  <c r="E36" i="3"/>
  <c r="P26" i="30" s="1"/>
  <c r="E34" i="3"/>
  <c r="E29" i="3"/>
  <c r="E33" i="3"/>
  <c r="E37" i="3"/>
  <c r="P27" i="30" s="1"/>
  <c r="E30" i="3"/>
  <c r="B25" i="3"/>
  <c r="P28" i="30" s="1"/>
  <c r="B38" i="3"/>
  <c r="I9" i="7"/>
  <c r="B26" i="3"/>
  <c r="P29" i="30" s="1"/>
  <c r="B33" i="3"/>
  <c r="P40" i="30" s="1"/>
  <c r="B35" i="3"/>
  <c r="P37" i="30" s="1"/>
  <c r="C26" i="3"/>
  <c r="C35" i="3"/>
  <c r="E13" i="9"/>
  <c r="C29" i="3"/>
  <c r="C27" i="3"/>
  <c r="C36" i="3"/>
  <c r="C31" i="3"/>
  <c r="G14" i="9"/>
  <c r="E14" i="9"/>
  <c r="D13" i="9"/>
  <c r="F14" i="9"/>
  <c r="D15" i="9"/>
  <c r="H15" i="9"/>
  <c r="D14" i="9"/>
  <c r="H20" i="10"/>
  <c r="G20" i="10"/>
  <c r="E14" i="10"/>
  <c r="F16" i="10"/>
  <c r="F14" i="10"/>
  <c r="G16" i="10"/>
  <c r="D16" i="10"/>
  <c r="H16" i="10"/>
  <c r="D15" i="10"/>
  <c r="E15" i="10"/>
  <c r="G15" i="10"/>
  <c r="C25" i="3"/>
  <c r="B36" i="3"/>
  <c r="P38" i="30" s="1"/>
  <c r="B31" i="3"/>
  <c r="P34" i="30" s="1"/>
  <c r="B29" i="3"/>
  <c r="B27" i="3"/>
  <c r="P30" i="30" s="1"/>
  <c r="C37" i="3"/>
  <c r="C34" i="3"/>
  <c r="C32" i="3"/>
  <c r="H21" i="19" s="1"/>
  <c r="C30" i="3"/>
  <c r="C28" i="3"/>
  <c r="B37" i="3"/>
  <c r="P39" i="30" s="1"/>
  <c r="B34" i="3"/>
  <c r="P36" i="30" s="1"/>
  <c r="B32" i="3"/>
  <c r="B30" i="3"/>
  <c r="B28" i="3"/>
  <c r="P20" i="30" l="1"/>
  <c r="P19" i="29"/>
  <c r="P22" i="30"/>
  <c r="P21" i="29"/>
  <c r="P19" i="30"/>
  <c r="P18" i="29"/>
  <c r="P18" i="30"/>
  <c r="P17" i="29"/>
  <c r="D27" i="3"/>
  <c r="P4" i="30" s="1"/>
  <c r="D25" i="3"/>
  <c r="P2" i="30" s="1"/>
  <c r="F8" i="9"/>
  <c r="D36" i="3"/>
  <c r="P13" i="30" s="1"/>
  <c r="D35" i="3"/>
  <c r="P12" i="30" s="1"/>
  <c r="F8" i="27"/>
  <c r="D34" i="3"/>
  <c r="P11" i="30" s="1"/>
  <c r="D37" i="3"/>
  <c r="P14" i="30" s="1"/>
  <c r="F8" i="28"/>
  <c r="F16" i="28" s="1"/>
  <c r="F20" i="28" s="1"/>
  <c r="D31" i="3"/>
  <c r="D38" i="3"/>
  <c r="F38" i="3" s="1"/>
  <c r="E32" i="28" s="1"/>
  <c r="E40" i="28" s="1"/>
  <c r="E44" i="28" s="1"/>
  <c r="F32" i="28"/>
  <c r="F40" i="28" s="1"/>
  <c r="F44" i="28" s="1"/>
  <c r="P24" i="30"/>
  <c r="P23" i="30"/>
  <c r="C8" i="10"/>
  <c r="C17" i="10" s="1"/>
  <c r="C21" i="10" s="1"/>
  <c r="P10" i="29"/>
  <c r="D30" i="3"/>
  <c r="P4" i="29"/>
  <c r="P11" i="29"/>
  <c r="P35" i="30"/>
  <c r="P5" i="29"/>
  <c r="P8" i="29"/>
  <c r="P32" i="30"/>
  <c r="P7" i="29"/>
  <c r="P31" i="30"/>
  <c r="P6" i="29"/>
  <c r="P9" i="29"/>
  <c r="P33" i="30"/>
  <c r="D28" i="3"/>
  <c r="P2" i="29"/>
  <c r="P3" i="29"/>
  <c r="G26" i="3"/>
  <c r="D8" i="10" s="1"/>
  <c r="D17" i="10" s="1"/>
  <c r="D21" i="10" s="1"/>
  <c r="K49" i="1"/>
  <c r="D32" i="3"/>
  <c r="P15" i="29" s="1"/>
  <c r="K47" i="1"/>
  <c r="D33" i="3"/>
  <c r="F30" i="3"/>
  <c r="F32" i="12"/>
  <c r="F41" i="12" s="1"/>
  <c r="F45" i="12" s="1"/>
  <c r="D29" i="3"/>
  <c r="F34" i="3"/>
  <c r="F36" i="3"/>
  <c r="E8" i="23" s="1"/>
  <c r="E16" i="23" s="1"/>
  <c r="E20" i="23" s="1"/>
  <c r="F27" i="3"/>
  <c r="E8" i="11" s="1"/>
  <c r="E17" i="11" s="1"/>
  <c r="E21" i="11" s="1"/>
  <c r="F8" i="10"/>
  <c r="F17" i="10" s="1"/>
  <c r="F21" i="10" s="1"/>
  <c r="D26" i="3"/>
  <c r="P3" i="30" s="1"/>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F17" i="11" s="1"/>
  <c r="F21" i="11" s="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E8" i="15"/>
  <c r="E16" i="15" s="1"/>
  <c r="E20" i="15" s="1"/>
  <c r="C8" i="9"/>
  <c r="D8" i="9"/>
  <c r="C8" i="20"/>
  <c r="C17" i="20" s="1"/>
  <c r="C21" i="20" s="1"/>
  <c r="G33" i="3"/>
  <c r="D8" i="20" s="1"/>
  <c r="D17" i="20" s="1"/>
  <c r="D21" i="20" s="1"/>
  <c r="C8" i="21"/>
  <c r="G34" i="3"/>
  <c r="D8" i="21" s="1"/>
  <c r="D17" i="21" s="1"/>
  <c r="D21" i="21" s="1"/>
  <c r="F17" i="19"/>
  <c r="F21" i="19" s="1"/>
  <c r="C8" i="11"/>
  <c r="C17" i="11" s="1"/>
  <c r="C21" i="11" s="1"/>
  <c r="G27" i="3"/>
  <c r="D8" i="11" s="1"/>
  <c r="D17" i="11" s="1"/>
  <c r="D21"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K9" i="7" l="1"/>
  <c r="K11" i="7" s="1"/>
  <c r="F35" i="3"/>
  <c r="E8" i="27" s="1"/>
  <c r="F25" i="3"/>
  <c r="E8" i="9" s="1"/>
  <c r="E16" i="9" s="1"/>
  <c r="E21" i="9" s="1"/>
  <c r="P5" i="30"/>
  <c r="P12" i="29"/>
  <c r="P7" i="30"/>
  <c r="P14" i="29"/>
  <c r="P8" i="30"/>
  <c r="F31" i="3"/>
  <c r="E8" i="17" s="1"/>
  <c r="E18" i="17" s="1"/>
  <c r="E22" i="17" s="1"/>
  <c r="F37" i="3"/>
  <c r="E8" i="28" s="1"/>
  <c r="E16" i="28" s="1"/>
  <c r="E20" i="28" s="1"/>
  <c r="P6" i="30"/>
  <c r="P13" i="29"/>
  <c r="P9" i="30"/>
  <c r="P10" i="30" s="1"/>
  <c r="P16" i="29"/>
  <c r="F28" i="3"/>
  <c r="E8" i="12" s="1"/>
  <c r="E16" i="12" s="1"/>
  <c r="E20" i="12" s="1"/>
  <c r="F26" i="3"/>
  <c r="F33" i="3"/>
  <c r="E8" i="21"/>
  <c r="E17" i="21" s="1"/>
  <c r="E21" i="21" s="1"/>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17" i="27"/>
  <c r="E21" i="27" s="1"/>
  <c r="E24" i="9"/>
  <c r="F24" i="9" s="1"/>
  <c r="F23" i="9"/>
  <c r="E20" i="9"/>
  <c r="F20" i="9" s="1"/>
  <c r="C20" i="9"/>
  <c r="E19" i="9"/>
  <c r="F19" i="9" s="1"/>
  <c r="E18" i="9"/>
  <c r="C18" i="9" s="1"/>
  <c r="E17" i="9"/>
  <c r="E8" i="20" l="1"/>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T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A41" i="2" s="1"/>
  <c r="AF41" i="2" s="1"/>
  <c r="K41" i="2"/>
  <c r="AB40" i="2"/>
  <c r="AG40" i="2" s="1"/>
  <c r="V40" i="2"/>
  <c r="AA40" i="2" s="1"/>
  <c r="AF40" i="2" s="1"/>
  <c r="T40" i="2"/>
  <c r="Y40" i="2" s="1"/>
  <c r="AD40" i="2" s="1"/>
  <c r="AI40" i="2" s="1"/>
  <c r="R40" i="2"/>
  <c r="W40" i="2" s="1"/>
  <c r="P40" i="2"/>
  <c r="U40" i="2" s="1"/>
  <c r="Z40" i="2" s="1"/>
  <c r="AE40" i="2" s="1"/>
  <c r="AJ40" i="2" s="1"/>
  <c r="O40" i="2"/>
  <c r="N40" i="2"/>
  <c r="S40" i="2" s="1"/>
  <c r="X40" i="2" s="1"/>
  <c r="AC40" i="2" s="1"/>
  <c r="AH40" i="2" s="1"/>
  <c r="M40" i="2"/>
  <c r="L40" i="2"/>
  <c r="Q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A29" i="2" s="1"/>
  <c r="AF29" i="2" s="1"/>
  <c r="O29" i="2"/>
  <c r="T29" i="2" s="1"/>
  <c r="Y29" i="2" s="1"/>
  <c r="AD29" i="2" s="1"/>
  <c r="AI29" i="2" s="1"/>
  <c r="N29" i="2"/>
  <c r="S29" i="2" s="1"/>
  <c r="X29" i="2" s="1"/>
  <c r="AC29" i="2" s="1"/>
  <c r="AH29" i="2" s="1"/>
  <c r="M29" i="2"/>
  <c r="R29" i="2" s="1"/>
  <c r="W29" i="2" s="1"/>
  <c r="AB29" i="2" s="1"/>
  <c r="AG29" i="2" s="1"/>
  <c r="L29" i="2"/>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T15" i="2" s="1"/>
  <c r="O14" i="2"/>
  <c r="R14" i="2" s="1"/>
  <c r="U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T32" i="2" l="1"/>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alcChain>
</file>

<file path=xl/comments1.xml><?xml version="1.0" encoding="utf-8"?>
<comments xmlns="http://schemas.openxmlformats.org/spreadsheetml/2006/main">
  <authors>
    <author>Jose Antonio Zuluaga Guerrero</author>
    <author>Daniel Hernando Devis Chaparro</author>
  </authors>
  <commentList>
    <comment ref="F5" authorId="0">
      <text>
        <r>
          <rPr>
            <sz val="9"/>
            <color indexed="81"/>
            <rFont val="Tahoma"/>
            <family val="2"/>
          </rPr>
          <t>Inflación Año 2017</t>
        </r>
      </text>
    </comment>
    <comment ref="G25" authorId="1">
      <text>
        <r>
          <rPr>
            <b/>
            <sz val="9"/>
            <color indexed="81"/>
            <rFont val="Tahoma"/>
            <family val="2"/>
          </rPr>
          <t>Modificado por la Resolución 9 1349del 28 de noviembre de 2014</t>
        </r>
      </text>
    </comment>
    <comment ref="L25" authorId="1">
      <text>
        <r>
          <rPr>
            <b/>
            <sz val="9"/>
            <color indexed="81"/>
            <rFont val="Tahoma"/>
            <family val="2"/>
          </rPr>
          <t>Modificado por la Resolución 9 1349del 28 de noviembre de 2014</t>
        </r>
      </text>
    </comment>
    <comment ref="Q25" authorId="1">
      <text>
        <r>
          <rPr>
            <b/>
            <sz val="9"/>
            <color indexed="81"/>
            <rFont val="Tahoma"/>
            <family val="2"/>
          </rPr>
          <t>Modificado por la Resolución 9 1349del 28 de noviembre de 2014</t>
        </r>
      </text>
    </comment>
    <comment ref="V25" authorId="1">
      <text>
        <r>
          <rPr>
            <b/>
            <sz val="9"/>
            <color indexed="81"/>
            <rFont val="Tahoma"/>
            <family val="2"/>
          </rPr>
          <t>Modificado por la Resolución 9 1349del 28 de noviembre de 2014</t>
        </r>
      </text>
    </comment>
    <comment ref="AA25" authorId="1">
      <text>
        <r>
          <rPr>
            <b/>
            <sz val="9"/>
            <color indexed="81"/>
            <rFont val="Tahoma"/>
            <family val="2"/>
          </rPr>
          <t>Modificado por la Resolución 9 1349del 28 de noviembre de 2014</t>
        </r>
      </text>
    </comment>
    <comment ref="AF25" authorId="1">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<sst xmlns="http://schemas.openxmlformats.org/spreadsheetml/2006/main" count="2699" uniqueCount="454">
  <si>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</si>
  <si>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</si>
  <si>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</si>
  <si>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</si>
  <si>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</si>
  <si>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</si>
  <si>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</si>
  <si>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</si>
  <si>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</si>
  <si>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</si>
  <si>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</si>
  <si>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</si>
  <si>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</si>
  <si>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</si>
  <si>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</si>
  <si>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</si>
  <si>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</si>
  <si>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</si>
  <si>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</si>
  <si>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</si>
  <si>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</si>
  <si>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</si>
  <si>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</si>
  <si>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</si>
  <si>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</si>
  <si>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</si>
  <si>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</si>
  <si>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</si>
  <si>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</si>
  <si>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</si>
  <si>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</si>
  <si>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</si>
  <si>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</si>
  <si>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</si>
  <si>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</si>
  <si>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</si>
  <si>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</si>
  <si>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</si>
  <si>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</si>
  <si>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</si>
  <si>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</si>
  <si>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</si>
  <si>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</si>
  <si>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</si>
  <si>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</si>
  <si>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</si>
  <si>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</si>
  <si>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</si>
  <si>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</si>
  <si>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</si>
  <si>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</si>
  <si>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</si>
  <si>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</si>
  <si>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</si>
  <si>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</si>
  <si>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</si>
  <si>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</si>
  <si>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</si>
  <si>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</si>
  <si>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</si>
  <si>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</si>
  <si>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</si>
  <si>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</si>
  <si>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</si>
  <si>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</si>
  <si>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</si>
  <si>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</si>
  <si>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</si>
  <si>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</si>
  <si>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</si>
  <si>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</si>
  <si>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</si>
  <si>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</si>
  <si>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</si>
  <si>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</si>
  <si>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</si>
  <si>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</si>
  <si>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</si>
  <si>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</si>
  <si>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</si>
  <si>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</si>
  <si>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</si>
  <si>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</si>
  <si>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</si>
  <si>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</si>
  <si>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</si>
  <si>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</si>
  <si>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</si>
  <si>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</si>
  <si>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</si>
  <si>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</si>
  <si>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</si>
  <si>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</si>
  <si>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</si>
  <si>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</si>
  <si>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</si>
  <si>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</si>
  <si>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</si>
  <si>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</si>
  <si>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</si>
  <si>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</si>
  <si>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</si>
  <si>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</si>
  <si>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</si>
  <si>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</si>
  <si>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</si>
  <si>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</si>
  <si>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</si>
  <si>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</si>
  <si>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</si>
  <si>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</si>
  <si>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</si>
  <si>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</si>
  <si>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</si>
  <si>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</si>
  <si>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</si>
  <si>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</si>
  <si>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</si>
  <si>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</si>
  <si>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</si>
  <si>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</si>
  <si>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</si>
  <si>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</si>
  <si>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</si>
  <si>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</si>
  <si>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</si>
  <si>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</si>
  <si>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</si>
  <si>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</si>
  <si>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</si>
  <si>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</si>
  <si>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</si>
  <si>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</si>
  <si>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</si>
  <si>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</si>
  <si>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</si>
  <si>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</si>
  <si>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</si>
  <si>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</si>
  <si>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</si>
  <si>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</si>
  <si>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</si>
  <si>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</si>
  <si>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</si>
  <si>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</si>
  <si>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</si>
  <si>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</si>
  <si>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</si>
  <si>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</si>
  <si>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</si>
  <si>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</si>
  <si>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</si>
  <si>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</si>
  <si>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</si>
  <si>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</si>
  <si>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</si>
  <si>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</si>
  <si>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</si>
  <si>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</si>
  <si>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</si>
  <si>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</si>
  <si>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</si>
  <si>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</si>
  <si>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</si>
  <si>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</si>
  <si>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</si>
  <si>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</si>
  <si>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</si>
  <si>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</si>
  <si>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</si>
  <si>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</si>
  <si>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</si>
  <si>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</si>
  <si>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</si>
  <si>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</si>
  <si>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</si>
  <si>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</si>
  <si>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</si>
  <si>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</si>
  <si>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</si>
  <si>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</si>
  <si>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</si>
  <si>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</si>
  <si>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</si>
  <si>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</si>
  <si>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</si>
  <si>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</si>
  <si>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</si>
  <si>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</si>
  <si>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</si>
  <si>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</si>
  <si>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</si>
  <si>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</si>
  <si>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</si>
  <si>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</si>
  <si>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</si>
  <si>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Biodiesel B10</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</si>
  <si>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</si>
  <si>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</si>
  <si>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</si>
  <si>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</si>
  <si>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</si>
  <si>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</si>
  <si>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</si>
  <si>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</si>
  <si>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</si>
  <si>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</si>
  <si>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</si>
  <si>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</si>
  <si>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</si>
  <si>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</si>
  <si>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</si>
  <si>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</si>
  <si>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</si>
  <si>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</si>
  <si>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</si>
  <si>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</si>
  <si>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</si>
  <si>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</si>
  <si>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</si>
  <si>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</si>
  <si>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</si>
  <si>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</si>
  <si>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</si>
  <si>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</si>
  <si>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</si>
  <si>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</si>
  <si>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</si>
  <si>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</si>
  <si>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</si>
  <si>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</si>
  <si>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</si>
  <si>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</si>
  <si>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</si>
  <si>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</si>
  <si>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</si>
  <si>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</si>
  <si>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</si>
  <si>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</si>
  <si>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</si>
  <si>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</si>
  <si>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</si>
  <si>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</si>
  <si>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</si>
  <si>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</si>
  <si>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</si>
  <si>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</si>
  <si>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</si>
  <si>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</si>
  <si>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</si>
  <si>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</si>
  <si>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</si>
  <si>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</si>
  <si>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</si>
  <si>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</si>
  <si>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</si>
  <si>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</si>
  <si>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</si>
  <si>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</si>
  <si>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</si>
  <si>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</si>
  <si>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</si>
  <si>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</si>
  <si>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</si>
  <si>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</si>
  <si>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</si>
  <si>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</si>
  <si>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</si>
  <si>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</si>
  <si>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</si>
  <si>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</si>
  <si>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</si>
  <si>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</si>
  <si>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</si>
  <si>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</si>
  <si>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</si>
  <si>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</si>
  <si>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</si>
  <si>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</si>
  <si>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</si>
  <si>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</si>
  <si>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</si>
  <si>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</si>
  <si>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</si>
  <si>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</si>
  <si>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</si>
  <si>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</si>
  <si>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</si>
  <si>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</si>
  <si>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</si>
  <si>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</si>
  <si>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</si>
  <si>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</si>
  <si>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</si>
  <si>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</si>
  <si>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</si>
  <si>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</si>
  <si>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</si>
  <si>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</si>
  <si>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</si>
  <si>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</si>
  <si>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</si>
  <si>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</si>
  <si>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</si>
  <si>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</si>
  <si>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</si>
  <si>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</si>
  <si>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</si>
  <si>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</si>
  <si>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</si>
  <si>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</si>
  <si>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</si>
  <si>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</si>
  <si>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</si>
  <si>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</si>
  <si>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</si>
  <si>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</si>
  <si>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</si>
  <si>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</si>
  <si>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</si>
  <si>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</si>
  <si>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</si>
  <si>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</si>
  <si>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</si>
  <si>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</si>
  <si>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</si>
  <si>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</si>
  <si>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</si>
  <si>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</si>
  <si>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</si>
  <si>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</si>
  <si>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</si>
  <si>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</si>
  <si>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</si>
  <si>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</si>
  <si>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</si>
  <si>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</si>
  <si>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</si>
  <si>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</si>
  <si>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</si>
  <si>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</si>
  <si>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</si>
  <si>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</si>
  <si>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</si>
  <si>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</si>
  <si>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</si>
  <si>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</si>
  <si>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</si>
  <si>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</si>
  <si>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</si>
  <si>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</si>
  <si>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</si>
  <si>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</si>
  <si>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</si>
  <si>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</si>
  <si>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</si>
  <si>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</si>
  <si>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</si>
  <si>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</si>
  <si>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</si>
  <si>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</si>
  <si>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</si>
  <si>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</si>
  <si>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</si>
  <si>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</si>
  <si>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</si>
  <si>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</si>
  <si>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</si>
  <si>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</si>
  <si>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</si>
  <si>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</si>
  <si>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</si>
  <si>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Resolución MME 40572 del 28 de junio de 2019</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</si>
  <si>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</si>
  <si>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</si>
  <si>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</si>
  <si>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</si>
  <si>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</si>
  <si>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</si>
  <si>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</si>
  <si>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</si>
  <si>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</si>
  <si>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</si>
  <si>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</si>
  <si>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</si>
  <si>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</si>
  <si>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</si>
  <si>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</si>
  <si>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</si>
  <si>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</si>
  <si>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</si>
  <si>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</si>
  <si>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</si>
  <si>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</si>
  <si>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</si>
  <si>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</si>
  <si>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</si>
  <si>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</si>
  <si>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</si>
  <si>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</si>
  <si>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</si>
  <si>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</si>
  <si>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</si>
  <si>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</si>
  <si>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</si>
  <si>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</si>
  <si>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</si>
  <si>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</si>
  <si>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</si>
  <si>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</si>
  <si>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</si>
  <si>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</si>
  <si>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</si>
  <si>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</si>
  <si>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</si>
  <si>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</si>
  <si>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</si>
  <si>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</si>
  <si>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</si>
  <si>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</si>
  <si>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</si>
  <si>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</si>
  <si>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</si>
  <si>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</si>
  <si>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</si>
  <si>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</si>
  <si>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</si>
  <si>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</si>
  <si>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</si>
  <si>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</si>
  <si>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</si>
  <si>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</si>
  <si>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</si>
  <si>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</si>
  <si>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t xml:space="preserve">Z03  </t>
  </si>
  <si>
    <t xml:space="preserve">Z64    </t>
  </si>
  <si>
    <t>Z03 (ECP) / Z64 (MNAL)</t>
  </si>
  <si>
    <r>
      <t xml:space="preserve">Z64 </t>
    </r>
    <r>
      <rPr>
        <sz val="8"/>
        <color theme="1"/>
        <rFont val="Calibri"/>
        <family val="2"/>
        <scheme val="minor"/>
      </rPr>
      <t>(ECP)</t>
    </r>
    <r>
      <rPr>
        <sz val="11"/>
        <color theme="1"/>
        <rFont val="Calibri"/>
        <family val="2"/>
        <scheme val="minor"/>
      </rPr>
      <t xml:space="preserve"> / Z51</t>
    </r>
    <r>
      <rPr>
        <sz val="8"/>
        <color theme="1"/>
        <rFont val="Calibri"/>
        <family val="2"/>
        <scheme val="minor"/>
      </rPr>
      <t xml:space="preserve"> (MNAL)</t>
    </r>
  </si>
  <si>
    <t>Z03 (GAS CTE) / Z70 (B2)</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</si>
  <si>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</si>
  <si>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</si>
  <si>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</si>
  <si>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</si>
  <si>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Biodiesel B12</t>
  </si>
  <si>
    <t>B12 ZDF</t>
  </si>
  <si>
    <t>Gasolina Extra  Base para Oxigenar  Ecopetrol</t>
  </si>
  <si>
    <t>Gasolina Extra  Base para Oxigenar  Reficar</t>
  </si>
  <si>
    <t>1 DE SEPTIEMBRE 2019</t>
  </si>
  <si>
    <t>Biodiesel B2</t>
  </si>
  <si>
    <t>ELECTROCOMBUSTIBLE (B12)</t>
  </si>
  <si>
    <t>30.09.2019</t>
  </si>
  <si>
    <t>21.09.2019</t>
  </si>
  <si>
    <t xml:space="preserve">Biodiesel B2 </t>
  </si>
  <si>
    <t>Vigencia: 1 de Octubre de 2019;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</si>
</sst>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_-;\-* #,##0_-;_-* &quot;-&quot;_-;_-@_-"/>
    <numFmt numFmtId="165" formatCode="_-* #,##0.00_-;\-* #,##0.00_-;_-* &quot;-&quot;??_-;_-@_-"/>
    <numFmt numFmtId="166" formatCode="_-* #,##0.00_-;\-* #,##0.00_-;_-* &quot;-&quot;_-;_-@_-"/>
    <numFmt numFmtId="167" formatCode="_(* #,##0.00_);_(* \(#,##0.00\);_(* &quot;-&quot;??_);_(@_)"/>
    <numFmt numFmtId="168" formatCode="#,##0.00\ &quot;(*****)&quot;"/>
    <numFmt numFmtId="169" formatCode="_-* #,##0.0000_-;\-* #,##0.0000_-;_-* &quot;-&quot;??_-;_-@_-"/>
    <numFmt numFmtId="170" formatCode="&quot;Oxigenada&quot;\ \10\%"/>
    <numFmt numFmtId="171" formatCode="&quot;Oxigenada&quot;\ \8\%"/>
    <numFmt numFmtId="172" formatCode="_-* #,##0.00000_-;\-* #,##0.00000_-;_-* &quot;-&quot;??_-;_-@_-"/>
    <numFmt numFmtId="173" formatCode="dd\.mm\.yyyy"/>
  </numFmts>
  <fonts count="73"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s>
  <cellStyleXfs count="11">
    <xf numFmtId="0" fontId="0" fillId="0" borderId="0"/>
    <xf numFmtId="164" fontId="1" fillId="0" borderId="0" applyFont="0" applyFill="0" applyBorder="0" applyAlignment="0" applyProtection="0"/>
    <xf numFmtId="0" fontId="1"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5"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64">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165"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6"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7"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165" fontId="19" fillId="0" borderId="23" xfId="4" applyFont="1" applyFill="1" applyBorder="1" applyAlignment="1" applyProtection="1">
      <alignment horizontal="center" vertical="center" wrapText="1"/>
      <protection hidden="1"/>
    </xf>
    <xf numFmtId="165" fontId="18" fillId="0" borderId="23" xfId="4" applyFont="1" applyFill="1" applyBorder="1" applyAlignment="1" applyProtection="1">
      <alignment horizontal="center" vertical="center" wrapText="1"/>
      <protection hidden="1"/>
    </xf>
    <xf numFmtId="168" fontId="19" fillId="13" borderId="22" xfId="4" applyNumberFormat="1" applyFont="1" applyFill="1" applyBorder="1" applyAlignment="1" applyProtection="1">
      <alignment horizontal="center" vertical="center" wrapText="1"/>
      <protection hidden="1"/>
    </xf>
    <xf numFmtId="165"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165" fontId="18" fillId="0" borderId="24" xfId="4" applyNumberFormat="1" applyFont="1" applyFill="1" applyBorder="1" applyAlignment="1" applyProtection="1">
      <alignment horizontal="center" vertical="center" wrapText="1"/>
      <protection hidden="1"/>
    </xf>
    <xf numFmtId="165" fontId="18" fillId="0" borderId="24" xfId="4" applyFont="1" applyFill="1" applyBorder="1" applyAlignment="1" applyProtection="1">
      <alignment horizontal="center" vertical="center" wrapText="1"/>
      <protection hidden="1"/>
    </xf>
    <xf numFmtId="165"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165"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165" fontId="18" fillId="0" borderId="24" xfId="4" applyNumberFormat="1" applyFont="1" applyFill="1" applyBorder="1" applyAlignment="1" applyProtection="1">
      <alignment vertical="center" wrapText="1"/>
      <protection hidden="1"/>
    </xf>
    <xf numFmtId="165" fontId="18" fillId="0" borderId="25" xfId="4" applyFont="1" applyFill="1" applyBorder="1" applyAlignment="1" applyProtection="1">
      <alignment vertical="center" wrapText="1"/>
      <protection hidden="1"/>
    </xf>
    <xf numFmtId="167" fontId="15" fillId="0" borderId="0" xfId="0" applyNumberFormat="1" applyFont="1" applyBorder="1" applyAlignment="1" applyProtection="1">
      <alignment vertical="center"/>
      <protection hidden="1"/>
    </xf>
    <xf numFmtId="165" fontId="18" fillId="0" borderId="24" xfId="4" quotePrefix="1" applyFont="1" applyFill="1" applyBorder="1" applyAlignment="1" applyProtection="1">
      <alignment horizontal="center" vertical="center" wrapText="1"/>
      <protection hidden="1"/>
    </xf>
    <xf numFmtId="165"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5" fontId="18" fillId="0" borderId="23" xfId="4" applyFont="1" applyFill="1" applyBorder="1" applyAlignment="1" applyProtection="1">
      <alignment horizontal="right" vertical="center" wrapText="1"/>
      <protection hidden="1"/>
    </xf>
    <xf numFmtId="165" fontId="18" fillId="13" borderId="23" xfId="4" applyFont="1" applyFill="1" applyBorder="1" applyAlignment="1" applyProtection="1">
      <alignment horizontal="right" vertical="center" wrapText="1"/>
      <protection hidden="1"/>
    </xf>
    <xf numFmtId="168"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165" fontId="18" fillId="0" borderId="24" xfId="4" applyFont="1" applyFill="1" applyBorder="1" applyAlignment="1" applyProtection="1">
      <alignment horizontal="right" vertical="center" wrapText="1"/>
      <protection hidden="1"/>
    </xf>
    <xf numFmtId="165" fontId="18" fillId="0" borderId="24" xfId="4" applyNumberFormat="1" applyFont="1" applyFill="1" applyBorder="1" applyAlignment="1" applyProtection="1">
      <alignment horizontal="right" vertical="center" wrapText="1"/>
      <protection hidden="1"/>
    </xf>
    <xf numFmtId="165"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165"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165" fontId="18" fillId="9" borderId="0" xfId="4" applyFont="1" applyFill="1" applyBorder="1" applyAlignment="1" applyProtection="1">
      <alignment vertical="center" wrapText="1"/>
      <protection hidden="1"/>
    </xf>
    <xf numFmtId="165"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165"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165" fontId="18" fillId="0" borderId="23" xfId="4" applyFont="1" applyFill="1" applyBorder="1" applyAlignment="1" applyProtection="1">
      <alignment vertical="center" wrapText="1"/>
      <protection hidden="1"/>
    </xf>
    <xf numFmtId="165" fontId="18" fillId="0" borderId="25" xfId="4" applyFont="1" applyFill="1" applyBorder="1" applyAlignment="1" applyProtection="1">
      <alignment horizontal="right" vertical="center" wrapText="1"/>
      <protection hidden="1"/>
    </xf>
    <xf numFmtId="165" fontId="23" fillId="0" borderId="24" xfId="4" applyFont="1" applyFill="1" applyBorder="1" applyAlignment="1" applyProtection="1">
      <alignment vertical="center" wrapText="1"/>
      <protection hidden="1"/>
    </xf>
    <xf numFmtId="165"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165"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9" fontId="30" fillId="0" borderId="50" xfId="4" applyNumberFormat="1" applyFont="1" applyBorder="1" applyAlignment="1" applyProtection="1">
      <alignment horizontal="left" vertical="center" wrapText="1"/>
      <protection hidden="1"/>
    </xf>
    <xf numFmtId="165" fontId="30" fillId="0" borderId="47" xfId="4" applyFont="1" applyFill="1" applyBorder="1" applyAlignment="1" applyProtection="1">
      <alignment horizontal="center" vertical="center" wrapText="1"/>
      <protection hidden="1"/>
    </xf>
    <xf numFmtId="169" fontId="30" fillId="15" borderId="47" xfId="4" applyNumberFormat="1" applyFont="1" applyFill="1" applyBorder="1" applyAlignment="1" applyProtection="1">
      <alignment horizontal="center" vertical="center" wrapText="1"/>
      <protection hidden="1"/>
    </xf>
    <xf numFmtId="169" fontId="30" fillId="0" borderId="51" xfId="4" applyNumberFormat="1" applyFont="1" applyBorder="1" applyAlignment="1" applyProtection="1">
      <alignment horizontal="left" vertical="center" wrapText="1"/>
      <protection hidden="1"/>
    </xf>
    <xf numFmtId="165" fontId="30" fillId="13" borderId="44" xfId="4" applyFont="1" applyFill="1" applyBorder="1" applyAlignment="1" applyProtection="1">
      <alignment horizontal="center" wrapText="1"/>
      <protection hidden="1"/>
    </xf>
    <xf numFmtId="165" fontId="30" fillId="13" borderId="44" xfId="4" applyFont="1" applyFill="1" applyBorder="1" applyAlignment="1" applyProtection="1">
      <alignment horizontal="center" vertical="center" wrapText="1"/>
      <protection hidden="1"/>
    </xf>
    <xf numFmtId="165" fontId="30" fillId="15" borderId="44" xfId="4" applyFont="1" applyFill="1" applyBorder="1" applyAlignment="1" applyProtection="1">
      <alignment horizontal="center" vertical="center" wrapText="1"/>
      <protection hidden="1"/>
    </xf>
    <xf numFmtId="165" fontId="30" fillId="9" borderId="44" xfId="4" applyFont="1" applyFill="1" applyBorder="1" applyAlignment="1" applyProtection="1">
      <alignment horizontal="center" vertical="center" wrapText="1"/>
      <protection hidden="1"/>
    </xf>
    <xf numFmtId="165"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9" fontId="30" fillId="9" borderId="44" xfId="4" applyNumberFormat="1" applyFont="1" applyFill="1" applyBorder="1" applyAlignment="1" applyProtection="1">
      <alignment horizontal="center" vertical="center" wrapText="1"/>
      <protection hidden="1"/>
    </xf>
    <xf numFmtId="169" fontId="30" fillId="0" borderId="44" xfId="4" applyNumberFormat="1" applyFont="1" applyFill="1" applyBorder="1" applyAlignment="1" applyProtection="1">
      <alignment horizontal="center" vertical="center" wrapText="1"/>
      <protection hidden="1"/>
    </xf>
    <xf numFmtId="169" fontId="30" fillId="15" borderId="44" xfId="4" applyNumberFormat="1" applyFont="1" applyFill="1" applyBorder="1" applyAlignment="1" applyProtection="1">
      <alignment horizontal="center" vertical="center" wrapText="1"/>
      <protection hidden="1"/>
    </xf>
    <xf numFmtId="165" fontId="30" fillId="15" borderId="24" xfId="4" applyFont="1" applyFill="1" applyBorder="1" applyAlignment="1" applyProtection="1">
      <alignment horizontal="center" vertical="center" wrapText="1"/>
      <protection hidden="1"/>
    </xf>
    <xf numFmtId="165"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165" fontId="30" fillId="9" borderId="49" xfId="4" applyFont="1" applyFill="1" applyBorder="1" applyAlignment="1" applyProtection="1">
      <alignment horizontal="center" vertical="center" wrapText="1"/>
      <protection hidden="1"/>
    </xf>
    <xf numFmtId="165"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165" fontId="35" fillId="13" borderId="25" xfId="8" applyFont="1" applyFill="1" applyBorder="1" applyAlignment="1" applyProtection="1">
      <alignment vertical="center" wrapText="1"/>
      <protection hidden="1"/>
    </xf>
    <xf numFmtId="165" fontId="35" fillId="13" borderId="30" xfId="8" applyFont="1" applyFill="1" applyBorder="1" applyAlignment="1" applyProtection="1">
      <alignment horizontal="center" vertical="center" wrapText="1"/>
      <protection hidden="1"/>
    </xf>
    <xf numFmtId="165" fontId="35" fillId="13" borderId="25" xfId="8" applyFont="1" applyFill="1" applyBorder="1" applyAlignment="1" applyProtection="1">
      <alignment horizontal="center" vertical="center" wrapText="1"/>
      <protection hidden="1"/>
    </xf>
    <xf numFmtId="165" fontId="35" fillId="13" borderId="37" xfId="8" applyFont="1" applyFill="1" applyBorder="1" applyAlignment="1" applyProtection="1">
      <alignment horizontal="center" vertical="center" wrapText="1"/>
      <protection hidden="1"/>
    </xf>
    <xf numFmtId="165"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165" fontId="35" fillId="17" borderId="30" xfId="8" applyFont="1" applyFill="1" applyBorder="1" applyAlignment="1" applyProtection="1">
      <alignment horizontal="center" vertical="center" wrapText="1"/>
      <protection hidden="1"/>
    </xf>
    <xf numFmtId="165" fontId="35" fillId="17" borderId="25" xfId="8" applyFont="1" applyFill="1" applyBorder="1" applyAlignment="1" applyProtection="1">
      <alignment horizontal="center" vertical="center" wrapText="1"/>
      <protection hidden="1"/>
    </xf>
    <xf numFmtId="165"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165" fontId="35" fillId="17" borderId="31" xfId="8" applyFont="1" applyFill="1" applyBorder="1" applyAlignment="1" applyProtection="1">
      <alignment horizontal="center" vertical="center" wrapText="1"/>
      <protection hidden="1"/>
    </xf>
    <xf numFmtId="165" fontId="35" fillId="17" borderId="28" xfId="8" applyFont="1" applyFill="1" applyBorder="1" applyAlignment="1" applyProtection="1">
      <alignment horizontal="center" vertical="center" wrapText="1"/>
      <protection hidden="1"/>
    </xf>
    <xf numFmtId="165"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165"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70"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165" fontId="35" fillId="13" borderId="24" xfId="8" applyFont="1" applyFill="1" applyBorder="1" applyAlignment="1" applyProtection="1">
      <alignment horizontal="center" vertical="center" wrapText="1"/>
      <protection hidden="1"/>
    </xf>
    <xf numFmtId="165" fontId="35" fillId="13" borderId="24" xfId="8" quotePrefix="1" applyFont="1" applyFill="1" applyBorder="1" applyAlignment="1" applyProtection="1">
      <alignment horizontal="center" vertical="center" wrapText="1"/>
      <protection hidden="1"/>
    </xf>
    <xf numFmtId="165" fontId="35" fillId="13" borderId="25" xfId="8" quotePrefix="1" applyFont="1" applyFill="1" applyBorder="1" applyAlignment="1" applyProtection="1">
      <alignment horizontal="center" vertical="center" wrapText="1"/>
      <protection hidden="1"/>
    </xf>
    <xf numFmtId="165" fontId="35" fillId="0" borderId="30" xfId="6" quotePrefix="1" applyFont="1" applyFill="1" applyBorder="1" applyAlignment="1" applyProtection="1">
      <alignment horizontal="center" vertical="center" wrapText="1"/>
      <protection hidden="1"/>
    </xf>
    <xf numFmtId="165" fontId="35" fillId="0" borderId="24" xfId="6" quotePrefix="1" applyFont="1" applyFill="1" applyBorder="1" applyAlignment="1" applyProtection="1">
      <alignment horizontal="center" vertical="center" wrapText="1"/>
      <protection hidden="1"/>
    </xf>
    <xf numFmtId="165" fontId="35" fillId="0" borderId="25" xfId="6" quotePrefix="1" applyFont="1" applyFill="1" applyBorder="1" applyAlignment="1" applyProtection="1">
      <alignment horizontal="center" vertical="center" wrapText="1"/>
      <protection hidden="1"/>
    </xf>
    <xf numFmtId="165"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165" fontId="35" fillId="17" borderId="24" xfId="8" applyFont="1" applyFill="1" applyBorder="1" applyAlignment="1" applyProtection="1">
      <alignment horizontal="center" vertical="center" wrapText="1"/>
      <protection hidden="1"/>
    </xf>
    <xf numFmtId="165" fontId="35" fillId="0" borderId="30" xfId="8" applyFont="1" applyFill="1" applyBorder="1" applyAlignment="1" applyProtection="1">
      <alignment horizontal="center" vertical="center" wrapText="1"/>
      <protection hidden="1"/>
    </xf>
    <xf numFmtId="165"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165" fontId="0" fillId="0" borderId="0" xfId="0" applyNumberFormat="1"/>
    <xf numFmtId="166" fontId="0" fillId="0" borderId="1" xfId="1" applyNumberFormat="1" applyFont="1" applyBorder="1"/>
    <xf numFmtId="165"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165" fontId="35" fillId="0" borderId="58" xfId="8" applyFont="1" applyFill="1" applyBorder="1" applyAlignment="1" applyProtection="1">
      <alignment horizontal="center" vertical="center" wrapText="1"/>
      <protection hidden="1"/>
    </xf>
    <xf numFmtId="165" fontId="35" fillId="0" borderId="58" xfId="0" applyNumberFormat="1" applyFont="1" applyBorder="1" applyAlignment="1" applyProtection="1">
      <alignment horizontal="center" vertical="center" wrapText="1"/>
      <protection hidden="1"/>
    </xf>
    <xf numFmtId="165" fontId="35" fillId="13" borderId="37" xfId="8" quotePrefix="1" applyFont="1" applyFill="1" applyBorder="1" applyAlignment="1" applyProtection="1">
      <alignment horizontal="center" vertical="center" wrapText="1"/>
      <protection hidden="1"/>
    </xf>
    <xf numFmtId="165" fontId="35" fillId="13" borderId="58" xfId="8" applyFont="1" applyFill="1" applyBorder="1" applyAlignment="1" applyProtection="1">
      <alignment horizontal="center" vertical="center" wrapText="1"/>
      <protection hidden="1"/>
    </xf>
    <xf numFmtId="165" fontId="35" fillId="13" borderId="59" xfId="8" applyFont="1" applyFill="1" applyBorder="1" applyAlignment="1" applyProtection="1">
      <alignment horizontal="center" vertical="center" wrapText="1"/>
      <protection hidden="1"/>
    </xf>
    <xf numFmtId="165" fontId="35" fillId="13" borderId="60" xfId="8" applyFont="1" applyFill="1" applyBorder="1" applyAlignment="1" applyProtection="1">
      <alignment horizontal="center" vertical="center" wrapText="1"/>
      <protection hidden="1"/>
    </xf>
    <xf numFmtId="167" fontId="35" fillId="17" borderId="58" xfId="0" applyNumberFormat="1" applyFont="1" applyFill="1" applyBorder="1" applyAlignment="1" applyProtection="1">
      <alignment horizontal="center" vertical="center" wrapText="1"/>
      <protection hidden="1"/>
    </xf>
    <xf numFmtId="165" fontId="35" fillId="17" borderId="0" xfId="8" applyFont="1" applyFill="1" applyBorder="1" applyAlignment="1" applyProtection="1">
      <alignment horizontal="center" vertical="center" wrapText="1"/>
      <protection hidden="1"/>
    </xf>
    <xf numFmtId="165" fontId="35" fillId="17" borderId="61" xfId="8" applyFont="1" applyFill="1" applyBorder="1" applyAlignment="1" applyProtection="1">
      <alignment horizontal="center" vertical="center" wrapText="1"/>
      <protection hidden="1"/>
    </xf>
    <xf numFmtId="165" fontId="35" fillId="17" borderId="58" xfId="8" applyFont="1" applyFill="1" applyBorder="1" applyAlignment="1" applyProtection="1">
      <alignment horizontal="center" vertical="center" wrapText="1"/>
      <protection hidden="1"/>
    </xf>
    <xf numFmtId="165" fontId="35" fillId="13" borderId="21" xfId="8" applyFont="1" applyFill="1" applyBorder="1" applyAlignment="1" applyProtection="1">
      <alignment horizontal="center" vertical="center" wrapText="1"/>
      <protection hidden="1"/>
    </xf>
    <xf numFmtId="165"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165" fontId="35" fillId="17" borderId="62" xfId="8" applyFont="1" applyFill="1" applyBorder="1" applyAlignment="1" applyProtection="1">
      <alignment horizontal="center" vertical="center" wrapText="1"/>
      <protection hidden="1"/>
    </xf>
    <xf numFmtId="166" fontId="0" fillId="19" borderId="1" xfId="1" applyNumberFormat="1" applyFont="1" applyFill="1" applyBorder="1"/>
    <xf numFmtId="166" fontId="0" fillId="20" borderId="1" xfId="1" applyNumberFormat="1" applyFont="1" applyFill="1" applyBorder="1"/>
    <xf numFmtId="167" fontId="35" fillId="0" borderId="58" xfId="0" applyNumberFormat="1" applyFont="1" applyFill="1" applyBorder="1" applyAlignment="1" applyProtection="1">
      <alignment horizontal="left" vertical="center" wrapText="1"/>
      <protection hidden="1"/>
    </xf>
    <xf numFmtId="165"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165" fontId="35" fillId="0" borderId="57" xfId="8" applyFont="1" applyFill="1" applyBorder="1" applyAlignment="1" applyProtection="1">
      <alignment horizontal="center" vertical="center" wrapText="1"/>
      <protection hidden="1"/>
    </xf>
    <xf numFmtId="165" fontId="35" fillId="0" borderId="61" xfId="8" applyFont="1" applyFill="1" applyBorder="1" applyAlignment="1" applyProtection="1">
      <alignment horizontal="center" vertical="center" wrapText="1"/>
      <protection hidden="1"/>
    </xf>
    <xf numFmtId="165" fontId="35" fillId="0" borderId="63" xfId="8" applyFont="1" applyFill="1" applyBorder="1" applyAlignment="1" applyProtection="1">
      <alignment horizontal="center" vertical="center" wrapText="1"/>
      <protection hidden="1"/>
    </xf>
    <xf numFmtId="167" fontId="35" fillId="17" borderId="61" xfId="0" applyNumberFormat="1" applyFont="1" applyFill="1" applyBorder="1" applyAlignment="1" applyProtection="1">
      <alignment horizontal="center" vertical="center" wrapText="1"/>
      <protection hidden="1"/>
    </xf>
    <xf numFmtId="165" fontId="35" fillId="13" borderId="61" xfId="8" applyFont="1" applyFill="1" applyBorder="1" applyAlignment="1" applyProtection="1">
      <alignment horizontal="center" vertical="center" wrapText="1"/>
      <protection hidden="1"/>
    </xf>
    <xf numFmtId="165" fontId="35" fillId="13" borderId="61" xfId="8" quotePrefix="1" applyFont="1" applyFill="1" applyBorder="1" applyAlignment="1" applyProtection="1">
      <alignment horizontal="center" vertical="center" wrapText="1"/>
      <protection hidden="1"/>
    </xf>
    <xf numFmtId="165" fontId="35" fillId="13" borderId="64" xfId="8" applyFont="1" applyFill="1" applyBorder="1" applyAlignment="1" applyProtection="1">
      <alignment horizontal="center" vertical="center" wrapText="1"/>
      <protection hidden="1"/>
    </xf>
    <xf numFmtId="165" fontId="35" fillId="17" borderId="17" xfId="8" applyFont="1" applyFill="1" applyBorder="1" applyAlignment="1" applyProtection="1">
      <alignment horizontal="center" vertical="center" wrapText="1"/>
      <protection hidden="1"/>
    </xf>
    <xf numFmtId="165" fontId="35" fillId="13" borderId="56" xfId="8" applyFont="1" applyFill="1" applyBorder="1" applyAlignment="1" applyProtection="1">
      <alignment horizontal="center" vertical="center" wrapText="1"/>
      <protection hidden="1"/>
    </xf>
    <xf numFmtId="165" fontId="35" fillId="17" borderId="65" xfId="8" applyFont="1" applyFill="1" applyBorder="1" applyAlignment="1" applyProtection="1">
      <alignment horizontal="center" vertical="center" wrapText="1"/>
      <protection hidden="1"/>
    </xf>
    <xf numFmtId="165"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165" fontId="35" fillId="13" borderId="57" xfId="8" applyFont="1" applyFill="1" applyBorder="1" applyAlignment="1" applyProtection="1">
      <alignment horizontal="center" vertical="center" wrapText="1"/>
      <protection hidden="1"/>
    </xf>
    <xf numFmtId="165" fontId="35" fillId="17" borderId="57" xfId="8" applyFont="1" applyFill="1" applyBorder="1" applyAlignment="1" applyProtection="1">
      <alignment horizontal="center" vertical="center" wrapText="1"/>
      <protection hidden="1"/>
    </xf>
    <xf numFmtId="165"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165" fontId="18" fillId="3" borderId="24" xfId="4" applyNumberFormat="1" applyFont="1" applyFill="1" applyBorder="1" applyAlignment="1" applyProtection="1">
      <alignment horizontal="right" vertical="center" wrapText="1"/>
      <protection hidden="1"/>
    </xf>
    <xf numFmtId="165"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165" fontId="18" fillId="22" borderId="24" xfId="4" applyNumberFormat="1" applyFont="1" applyFill="1" applyBorder="1" applyAlignment="1" applyProtection="1">
      <alignment horizontal="right" vertical="center" wrapText="1"/>
      <protection hidden="1"/>
    </xf>
    <xf numFmtId="165"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165" fontId="41" fillId="8" borderId="44" xfId="4" applyFont="1" applyFill="1" applyBorder="1" applyAlignment="1" applyProtection="1">
      <alignment horizontal="center" vertical="center" wrapText="1"/>
      <protection hidden="1"/>
    </xf>
    <xf numFmtId="169" fontId="30" fillId="8" borderId="51" xfId="4" applyNumberFormat="1" applyFont="1" applyFill="1" applyBorder="1" applyAlignment="1" applyProtection="1">
      <alignment horizontal="left" vertical="center" wrapText="1"/>
      <protection hidden="1"/>
    </xf>
    <xf numFmtId="165" fontId="30" fillId="8" borderId="44" xfId="4" applyFont="1" applyFill="1" applyBorder="1" applyAlignment="1" applyProtection="1">
      <alignment horizontal="center" vertical="center" wrapText="1"/>
      <protection hidden="1"/>
    </xf>
    <xf numFmtId="165" fontId="41" fillId="23" borderId="44" xfId="4" applyFont="1" applyFill="1" applyBorder="1" applyAlignment="1" applyProtection="1">
      <alignment horizontal="center" vertical="center" wrapText="1"/>
      <protection hidden="1"/>
    </xf>
    <xf numFmtId="169" fontId="30" fillId="3" borderId="51" xfId="4" applyNumberFormat="1" applyFont="1" applyFill="1" applyBorder="1" applyAlignment="1" applyProtection="1">
      <alignment horizontal="left" vertical="center" wrapText="1"/>
      <protection hidden="1"/>
    </xf>
    <xf numFmtId="165"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165" fontId="35" fillId="13" borderId="68" xfId="8" applyFont="1" applyFill="1" applyBorder="1" applyAlignment="1" applyProtection="1">
      <alignment horizontal="center" vertical="center" wrapText="1"/>
      <protection hidden="1"/>
    </xf>
    <xf numFmtId="165" fontId="35" fillId="13" borderId="57" xfId="8" quotePrefix="1" applyFont="1" applyFill="1" applyBorder="1" applyAlignment="1" applyProtection="1">
      <alignment horizontal="center" vertical="center" wrapText="1"/>
      <protection hidden="1"/>
    </xf>
    <xf numFmtId="165" fontId="35" fillId="0" borderId="68" xfId="8" applyFont="1" applyFill="1" applyBorder="1" applyAlignment="1" applyProtection="1">
      <alignment horizontal="center" vertical="center" wrapText="1"/>
      <protection hidden="1"/>
    </xf>
    <xf numFmtId="165" fontId="35" fillId="0" borderId="58" xfId="0" applyNumberFormat="1" applyFont="1" applyBorder="1" applyAlignment="1" applyProtection="1">
      <alignment horizontal="right" vertical="center" wrapText="1"/>
      <protection hidden="1"/>
    </xf>
    <xf numFmtId="165" fontId="35" fillId="24" borderId="24" xfId="8" applyFont="1" applyFill="1" applyBorder="1" applyAlignment="1" applyProtection="1">
      <alignment horizontal="center" vertical="center" wrapText="1"/>
      <protection hidden="1"/>
    </xf>
    <xf numFmtId="165" fontId="35" fillId="24" borderId="57" xfId="8" applyFont="1" applyFill="1" applyBorder="1" applyAlignment="1" applyProtection="1">
      <alignment horizontal="center" vertical="center" wrapText="1"/>
      <protection hidden="1"/>
    </xf>
    <xf numFmtId="165" fontId="35" fillId="17" borderId="68" xfId="8" applyFont="1" applyFill="1" applyBorder="1" applyAlignment="1" applyProtection="1">
      <alignment horizontal="center" vertical="center" wrapText="1"/>
      <protection hidden="1"/>
    </xf>
    <xf numFmtId="165" fontId="35" fillId="24" borderId="25" xfId="8" applyFont="1" applyFill="1" applyBorder="1" applyAlignment="1" applyProtection="1">
      <alignment horizontal="center" vertical="center" wrapText="1"/>
      <protection hidden="1"/>
    </xf>
    <xf numFmtId="165" fontId="35" fillId="0" borderId="58" xfId="0" applyNumberFormat="1" applyFont="1" applyFill="1" applyBorder="1" applyAlignment="1" applyProtection="1">
      <alignment horizontal="right" vertical="center" wrapText="1"/>
      <protection hidden="1"/>
    </xf>
    <xf numFmtId="165" fontId="35" fillId="17" borderId="58" xfId="0" applyNumberFormat="1" applyFont="1" applyFill="1" applyBorder="1" applyAlignment="1" applyProtection="1">
      <alignment horizontal="right" vertical="center" wrapText="1"/>
      <protection hidden="1"/>
    </xf>
    <xf numFmtId="165"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165"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6"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165" fontId="35" fillId="0" borderId="58" xfId="0" quotePrefix="1" applyNumberFormat="1" applyFont="1" applyBorder="1" applyAlignment="1" applyProtection="1">
      <alignment horizontal="center" vertical="center" wrapText="1"/>
      <protection hidden="1"/>
    </xf>
    <xf numFmtId="165" fontId="35" fillId="0" borderId="58" xfId="0" quotePrefix="1" applyNumberFormat="1" applyFont="1" applyBorder="1" applyAlignment="1" applyProtection="1">
      <alignment horizontal="right" vertical="center" wrapText="1"/>
      <protection hidden="1"/>
    </xf>
    <xf numFmtId="172" fontId="35" fillId="0" borderId="58" xfId="0" applyNumberFormat="1" applyFont="1" applyBorder="1" applyAlignment="1" applyProtection="1">
      <alignment horizontal="center" vertical="center" wrapText="1"/>
      <protection hidden="1"/>
    </xf>
    <xf numFmtId="165" fontId="35" fillId="0" borderId="68" xfId="0" applyNumberFormat="1" applyFont="1" applyFill="1" applyBorder="1" applyAlignment="1" applyProtection="1">
      <alignment horizontal="center" vertical="center" wrapText="1"/>
      <protection hidden="1"/>
    </xf>
    <xf numFmtId="165"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71"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165" fontId="35" fillId="17" borderId="53" xfId="8" applyFont="1" applyFill="1" applyBorder="1" applyAlignment="1" applyProtection="1">
      <alignment horizontal="center" vertical="center" wrapText="1"/>
      <protection hidden="1"/>
    </xf>
    <xf numFmtId="165" fontId="35" fillId="17" borderId="72" xfId="8" applyFont="1" applyFill="1" applyBorder="1" applyAlignment="1" applyProtection="1">
      <alignment horizontal="center" vertical="center" wrapText="1"/>
      <protection hidden="1"/>
    </xf>
    <xf numFmtId="165" fontId="35" fillId="13" borderId="32" xfId="8" applyFont="1" applyFill="1" applyBorder="1" applyAlignment="1" applyProtection="1">
      <alignment horizontal="center" vertical="center" wrapText="1"/>
      <protection hidden="1"/>
    </xf>
    <xf numFmtId="165" fontId="35" fillId="13" borderId="73" xfId="8" applyFont="1" applyFill="1" applyBorder="1" applyAlignment="1" applyProtection="1">
      <alignment horizontal="center" vertical="center" wrapText="1"/>
      <protection hidden="1"/>
    </xf>
    <xf numFmtId="165"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165"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70"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165"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165"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165" fontId="35" fillId="13" borderId="35" xfId="8" applyFont="1" applyFill="1" applyBorder="1" applyAlignment="1" applyProtection="1">
      <alignment horizontal="center" vertical="center" wrapText="1"/>
      <protection hidden="1"/>
    </xf>
    <xf numFmtId="165" fontId="35" fillId="17" borderId="79" xfId="8" applyFont="1" applyFill="1" applyBorder="1" applyAlignment="1" applyProtection="1">
      <alignment horizontal="center" vertical="center" wrapText="1"/>
      <protection hidden="1"/>
    </xf>
    <xf numFmtId="165" fontId="35" fillId="13" borderId="23" xfId="8" applyFont="1" applyFill="1" applyBorder="1" applyAlignment="1" applyProtection="1">
      <alignment horizontal="center" vertical="center" wrapText="1"/>
      <protection hidden="1"/>
    </xf>
    <xf numFmtId="167" fontId="35" fillId="17" borderId="57" xfId="0" applyNumberFormat="1" applyFont="1" applyFill="1" applyBorder="1" applyAlignment="1" applyProtection="1">
      <alignment horizontal="center" vertical="center" wrapText="1"/>
      <protection hidden="1"/>
    </xf>
    <xf numFmtId="165"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165"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6" fontId="0" fillId="5" borderId="1" xfId="1" applyNumberFormat="1" applyFont="1" applyFill="1" applyBorder="1" applyAlignment="1">
      <alignment horizontal="center" vertical="center"/>
    </xf>
    <xf numFmtId="166"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3" fontId="70" fillId="0" borderId="0" xfId="0" applyNumberFormat="1" applyFont="1" applyFill="1" applyBorder="1"/>
    <xf numFmtId="173" fontId="70" fillId="3" borderId="0" xfId="0" applyNumberFormat="1" applyFont="1" applyFill="1" applyBorder="1"/>
    <xf numFmtId="0" fontId="71" fillId="3" borderId="0" xfId="0" applyNumberFormat="1" applyFont="1" applyFill="1"/>
    <xf numFmtId="165" fontId="70" fillId="0" borderId="0" xfId="0" applyNumberFormat="1" applyFont="1" applyFill="1" applyBorder="1"/>
    <xf numFmtId="166" fontId="0" fillId="0" borderId="1" xfId="1" applyNumberFormat="1" applyFont="1" applyFill="1" applyBorder="1"/>
    <xf numFmtId="0" fontId="68" fillId="0" borderId="1" xfId="0" applyFont="1" applyBorder="1"/>
    <xf numFmtId="166" fontId="0" fillId="5" borderId="1" xfId="1" applyNumberFormat="1" applyFont="1" applyFill="1" applyBorder="1"/>
    <xf numFmtId="173" fontId="72" fillId="0" borderId="1" xfId="0" applyNumberFormat="1" applyFont="1" applyFill="1" applyBorder="1"/>
    <xf numFmtId="166" fontId="69" fillId="3" borderId="1" xfId="1" applyNumberFormat="1" applyFont="1" applyFill="1" applyBorder="1" applyAlignment="1">
      <alignment horizontal="center" vertical="center" wrapText="1"/>
    </xf>
    <xf numFmtId="166"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165"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3"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10" fontId="0" fillId="7" borderId="1" xfId="0" applyNumberFormat="1" applyFill="1" applyBorder="1"/>
    <xf numFmtId="10" fontId="0" fillId="19" borderId="1" xfId="0" applyNumberFormat="1" applyFill="1" applyBorder="1"/>
    <xf numFmtId="165" fontId="0" fillId="0" borderId="1" xfId="0" applyNumberFormat="1" applyBorder="1" applyAlignment="1">
      <alignment horizontal="center"/>
    </xf>
    <xf numFmtId="166"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165" fontId="18" fillId="0" borderId="20" xfId="4" applyFont="1" applyFill="1" applyBorder="1" applyAlignment="1" applyProtection="1">
      <alignment vertical="center" wrapText="1"/>
      <protection hidden="1"/>
    </xf>
    <xf numFmtId="165" fontId="18" fillId="0" borderId="78" xfId="4" applyFont="1" applyFill="1" applyBorder="1" applyAlignment="1" applyProtection="1">
      <alignment vertical="center" wrapText="1"/>
      <protection hidden="1"/>
    </xf>
    <xf numFmtId="165" fontId="18" fillId="0" borderId="56" xfId="4" applyFont="1" applyFill="1" applyBorder="1" applyAlignment="1" applyProtection="1">
      <alignment vertical="center" wrapText="1"/>
      <protection hidden="1"/>
    </xf>
    <xf numFmtId="165" fontId="18" fillId="0" borderId="57" xfId="4" applyFont="1" applyFill="1" applyBorder="1" applyAlignment="1" applyProtection="1">
      <alignment vertical="center" wrapText="1"/>
      <protection hidden="1"/>
    </xf>
    <xf numFmtId="165" fontId="18" fillId="0" borderId="57" xfId="4" applyFont="1" applyFill="1" applyBorder="1" applyAlignment="1" applyProtection="1">
      <alignment horizontal="right" vertical="center" wrapText="1"/>
      <protection hidden="1"/>
    </xf>
    <xf numFmtId="165" fontId="18" fillId="0" borderId="61" xfId="4" applyFont="1" applyFill="1" applyBorder="1" applyAlignment="1" applyProtection="1">
      <alignment vertical="center" wrapText="1"/>
      <protection hidden="1"/>
    </xf>
    <xf numFmtId="165" fontId="18" fillId="0" borderId="57" xfId="4" applyFont="1" applyFill="1" applyBorder="1" applyAlignment="1" applyProtection="1">
      <alignment horizontal="center" vertical="center" wrapText="1"/>
      <protection hidden="1"/>
    </xf>
    <xf numFmtId="165" fontId="18" fillId="0" borderId="61" xfId="4" applyFont="1" applyFill="1" applyBorder="1" applyAlignment="1" applyProtection="1">
      <alignment horizontal="center" vertical="center" wrapText="1"/>
      <protection hidden="1"/>
    </xf>
    <xf numFmtId="165" fontId="18" fillId="0" borderId="61" xfId="4" applyFont="1" applyFill="1" applyBorder="1" applyAlignment="1" applyProtection="1">
      <alignment horizontal="right" vertical="center" wrapText="1"/>
      <protection hidden="1"/>
    </xf>
    <xf numFmtId="165" fontId="23" fillId="0" borderId="57" xfId="4" applyFont="1" applyFill="1" applyBorder="1" applyAlignment="1" applyProtection="1">
      <alignment vertical="center" wrapText="1"/>
      <protection hidden="1"/>
    </xf>
    <xf numFmtId="165"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165" fontId="18" fillId="0" borderId="67" xfId="4" applyFont="1" applyFill="1" applyBorder="1" applyAlignment="1" applyProtection="1">
      <alignment horizontal="right" vertical="center" wrapText="1"/>
      <protection hidden="1"/>
    </xf>
    <xf numFmtId="0" fontId="71" fillId="22" borderId="0" xfId="0" applyNumberFormat="1" applyFont="1" applyFill="1"/>
    <xf numFmtId="165" fontId="19" fillId="3" borderId="23" xfId="4" applyFont="1" applyFill="1" applyBorder="1" applyAlignment="1" applyProtection="1">
      <alignment horizontal="center" vertical="center" wrapText="1"/>
      <protection hidden="1"/>
    </xf>
    <xf numFmtId="165" fontId="0" fillId="3" borderId="1" xfId="0" applyNumberFormat="1" applyFill="1" applyBorder="1"/>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justify" vertical="center" wrapText="1"/>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514350</xdr:colOff>
          <xdr:row>1</xdr:row>
          <xdr:rowOff>9525</xdr:rowOff>
        </xdr:from>
        <xdr:to>
          <xdr:col>8</xdr:col>
          <xdr:colOff>647700</xdr:colOff>
          <xdr:row>4</xdr:row>
          <xdr:rowOff>161925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J90"/>
  <sheetViews>
    <sheetView topLeftCell="V19" workbookViewId="0">
      <selection activeCell="AA37" sqref="AA37:AB37"/>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2" x14ac:dyDescent="0.25">
      <c r="A1" s="19" t="s">
        <v>74</v>
      </c>
    </row>
    <row r="2" spans="1:22" x14ac:dyDescent="0.25">
      <c r="A2" s="20" t="s">
        <v>75</v>
      </c>
      <c r="B2" s="20"/>
      <c r="C2" s="20"/>
      <c r="D2" s="20"/>
    </row>
    <row r="4" spans="1:22" x14ac:dyDescent="0.25">
      <c r="B4" s="21">
        <v>2014</v>
      </c>
      <c r="C4" s="21">
        <v>2015</v>
      </c>
      <c r="D4" s="21">
        <v>2016</v>
      </c>
      <c r="E4" s="21">
        <v>2017</v>
      </c>
      <c r="F4" s="21">
        <v>2018</v>
      </c>
      <c r="G4" s="21">
        <v>2019</v>
      </c>
    </row>
    <row r="5" spans="1:22" x14ac:dyDescent="0.25">
      <c r="A5" s="22" t="s">
        <v>76</v>
      </c>
      <c r="B5" s="23">
        <v>1.9400000000000001E-2</v>
      </c>
      <c r="C5" s="23">
        <v>3.6600000000000001E-2</v>
      </c>
      <c r="D5" s="24">
        <v>6.7699999999999996E-2</v>
      </c>
      <c r="E5" s="24">
        <v>5.7500000000000002E-2</v>
      </c>
      <c r="F5" s="24">
        <v>4.0899999999999999E-2</v>
      </c>
      <c r="G5" s="25">
        <v>3.1800000000000002E-2</v>
      </c>
    </row>
    <row r="6" spans="1:22" x14ac:dyDescent="0.25">
      <c r="A6" s="26" t="s">
        <v>77</v>
      </c>
      <c r="B6" s="27"/>
      <c r="C6" s="28"/>
      <c r="D6" s="24">
        <v>7.9299999999999995E-2</v>
      </c>
      <c r="E6" s="29"/>
      <c r="F6" s="29"/>
    </row>
    <row r="7" spans="1:22" x14ac:dyDescent="0.25">
      <c r="A7" s="29" t="s">
        <v>78</v>
      </c>
    </row>
    <row r="9" spans="1:22" x14ac:dyDescent="0.25">
      <c r="A9" s="19" t="s">
        <v>79</v>
      </c>
    </row>
    <row r="11" spans="1:22" x14ac:dyDescent="0.25">
      <c r="B11" s="439">
        <v>2013</v>
      </c>
      <c r="C11" s="439"/>
      <c r="D11" s="439"/>
      <c r="E11" s="439">
        <v>2014</v>
      </c>
      <c r="F11" s="439"/>
      <c r="G11" s="439"/>
      <c r="H11" s="439">
        <v>2015</v>
      </c>
      <c r="I11" s="439"/>
      <c r="J11" s="439"/>
      <c r="K11" s="439">
        <v>2016</v>
      </c>
      <c r="L11" s="439"/>
      <c r="M11" s="439"/>
      <c r="N11" s="439">
        <v>2017</v>
      </c>
      <c r="O11" s="439"/>
      <c r="P11" s="439"/>
      <c r="Q11" s="439">
        <v>2018</v>
      </c>
      <c r="R11" s="439"/>
      <c r="S11" s="439"/>
      <c r="T11" s="439">
        <v>2019</v>
      </c>
      <c r="U11" s="439"/>
      <c r="V11" s="439"/>
    </row>
    <row r="12" spans="1:22"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row>
    <row r="13" spans="1:22"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row>
    <row r="14" spans="1:22" x14ac:dyDescent="0.25">
      <c r="A14" s="22" t="s">
        <v>85</v>
      </c>
      <c r="B14" s="22">
        <v>7.62</v>
      </c>
      <c r="C14" s="22">
        <v>16.47</v>
      </c>
      <c r="D14" s="22">
        <v>0</v>
      </c>
      <c r="E14" s="32">
        <f t="shared" ref="E14:E20" si="3">B14*(1+$B$5)</f>
        <v>7.7678280000000006</v>
      </c>
      <c r="F14" s="32">
        <f t="shared" si="0"/>
        <v>16.789518000000001</v>
      </c>
      <c r="G14" s="32">
        <f t="shared" si="0"/>
        <v>0</v>
      </c>
      <c r="H14" s="32">
        <f t="shared" ref="H14:J20" si="4">E14*(1+$C$5)</f>
        <v>8.0521305048000009</v>
      </c>
      <c r="I14" s="32">
        <f t="shared" si="4"/>
        <v>17.404014358800001</v>
      </c>
      <c r="J14" s="32">
        <f t="shared" si="4"/>
        <v>0</v>
      </c>
      <c r="K14" s="32">
        <f t="shared" ref="K14:M20" si="5">H14*(1+$D$5)</f>
        <v>8.5972597399749624</v>
      </c>
      <c r="L14" s="32">
        <f t="shared" si="5"/>
        <v>18.582266130890762</v>
      </c>
      <c r="M14" s="32">
        <f t="shared" si="5"/>
        <v>0</v>
      </c>
      <c r="N14" s="33">
        <f t="shared" ref="N14:N21" si="6">K14*(1+$E$5)</f>
        <v>9.0916021750235245</v>
      </c>
      <c r="O14" s="33">
        <f t="shared" si="1"/>
        <v>19.650746433416984</v>
      </c>
      <c r="P14" s="33">
        <f t="shared" si="1"/>
        <v>0</v>
      </c>
      <c r="Q14" s="34">
        <f t="shared" ref="Q14:S21" si="7">N14*(1+$F$5)</f>
        <v>9.4634487039819852</v>
      </c>
      <c r="R14" s="34">
        <f t="shared" si="7"/>
        <v>20.454461962543736</v>
      </c>
      <c r="S14" s="34">
        <f t="shared" si="7"/>
        <v>0</v>
      </c>
      <c r="T14" s="35">
        <f t="shared" si="2"/>
        <v>9.7643863727686124</v>
      </c>
      <c r="U14" s="35">
        <f t="shared" si="2"/>
        <v>21.104913852952627</v>
      </c>
      <c r="V14" s="35">
        <f t="shared" si="2"/>
        <v>0</v>
      </c>
    </row>
    <row r="15" spans="1:22" x14ac:dyDescent="0.25">
      <c r="A15" s="22" t="s">
        <v>86</v>
      </c>
      <c r="B15" s="22">
        <v>16.47</v>
      </c>
      <c r="C15" s="22">
        <v>16.47</v>
      </c>
      <c r="D15" s="22">
        <v>0</v>
      </c>
      <c r="E15" s="32">
        <f t="shared" si="3"/>
        <v>16.789518000000001</v>
      </c>
      <c r="F15" s="32">
        <f t="shared" si="0"/>
        <v>16.789518000000001</v>
      </c>
      <c r="G15" s="32">
        <f t="shared" si="0"/>
        <v>0</v>
      </c>
      <c r="H15" s="32">
        <f t="shared" si="4"/>
        <v>17.404014358800001</v>
      </c>
      <c r="I15" s="32">
        <f t="shared" si="4"/>
        <v>17.404014358800001</v>
      </c>
      <c r="J15" s="32">
        <f t="shared" si="4"/>
        <v>0</v>
      </c>
      <c r="K15" s="32">
        <f t="shared" si="5"/>
        <v>18.582266130890762</v>
      </c>
      <c r="L15" s="32">
        <f t="shared" si="5"/>
        <v>18.582266130890762</v>
      </c>
      <c r="M15" s="32">
        <f t="shared" si="5"/>
        <v>0</v>
      </c>
      <c r="N15" s="33">
        <f t="shared" si="6"/>
        <v>19.650746433416984</v>
      </c>
      <c r="O15" s="33">
        <f t="shared" si="1"/>
        <v>19.650746433416984</v>
      </c>
      <c r="P15" s="33">
        <f t="shared" si="1"/>
        <v>0</v>
      </c>
      <c r="Q15" s="34">
        <f t="shared" si="7"/>
        <v>20.454461962543736</v>
      </c>
      <c r="R15" s="34">
        <f t="shared" si="7"/>
        <v>20.454461962543736</v>
      </c>
      <c r="S15" s="34">
        <f t="shared" si="7"/>
        <v>0</v>
      </c>
      <c r="T15" s="35">
        <f t="shared" si="2"/>
        <v>21.104913852952627</v>
      </c>
      <c r="U15" s="35">
        <f t="shared" si="2"/>
        <v>21.104913852952627</v>
      </c>
      <c r="V15" s="35">
        <f t="shared" si="2"/>
        <v>0</v>
      </c>
    </row>
    <row r="16" spans="1:22" x14ac:dyDescent="0.25">
      <c r="A16" s="22" t="s">
        <v>87</v>
      </c>
      <c r="B16" s="22">
        <v>7.62</v>
      </c>
      <c r="C16" s="22">
        <v>16.47</v>
      </c>
      <c r="D16" s="22">
        <v>0</v>
      </c>
      <c r="E16" s="32">
        <f t="shared" si="3"/>
        <v>7.7678280000000006</v>
      </c>
      <c r="F16" s="32">
        <f t="shared" si="0"/>
        <v>16.789518000000001</v>
      </c>
      <c r="G16" s="32">
        <f t="shared" si="0"/>
        <v>0</v>
      </c>
      <c r="H16" s="32">
        <f t="shared" si="4"/>
        <v>8.0521305048000009</v>
      </c>
      <c r="I16" s="32">
        <f t="shared" si="4"/>
        <v>17.404014358800001</v>
      </c>
      <c r="J16" s="32">
        <f t="shared" si="4"/>
        <v>0</v>
      </c>
      <c r="K16" s="32">
        <f t="shared" si="5"/>
        <v>8.5972597399749624</v>
      </c>
      <c r="L16" s="32">
        <f t="shared" si="5"/>
        <v>18.582266130890762</v>
      </c>
      <c r="M16" s="32">
        <f t="shared" si="5"/>
        <v>0</v>
      </c>
      <c r="N16" s="33">
        <f t="shared" si="6"/>
        <v>9.0916021750235245</v>
      </c>
      <c r="O16" s="33">
        <f t="shared" si="1"/>
        <v>19.650746433416984</v>
      </c>
      <c r="P16" s="33">
        <f t="shared" si="1"/>
        <v>0</v>
      </c>
      <c r="Q16" s="34">
        <f t="shared" si="7"/>
        <v>9.4634487039819852</v>
      </c>
      <c r="R16" s="34">
        <f t="shared" si="7"/>
        <v>20.454461962543736</v>
      </c>
      <c r="S16" s="34">
        <f t="shared" si="7"/>
        <v>0</v>
      </c>
      <c r="T16" s="35">
        <f t="shared" si="2"/>
        <v>9.7643863727686124</v>
      </c>
      <c r="U16" s="35">
        <f t="shared" si="2"/>
        <v>21.104913852952627</v>
      </c>
      <c r="V16" s="35">
        <f t="shared" si="2"/>
        <v>0</v>
      </c>
    </row>
    <row r="17" spans="1:36" x14ac:dyDescent="0.25">
      <c r="A17" s="22" t="s">
        <v>88</v>
      </c>
      <c r="B17" s="22">
        <v>16.47</v>
      </c>
      <c r="C17" s="22">
        <v>16.47</v>
      </c>
      <c r="D17" s="22">
        <v>16.47</v>
      </c>
      <c r="E17" s="32">
        <f t="shared" si="3"/>
        <v>16.789518000000001</v>
      </c>
      <c r="F17" s="32">
        <f t="shared" si="0"/>
        <v>16.789518000000001</v>
      </c>
      <c r="G17" s="32">
        <f t="shared" si="0"/>
        <v>16.789518000000001</v>
      </c>
      <c r="H17" s="32">
        <f t="shared" si="4"/>
        <v>17.404014358800001</v>
      </c>
      <c r="I17" s="32">
        <f t="shared" si="4"/>
        <v>17.404014358800001</v>
      </c>
      <c r="J17" s="32">
        <f t="shared" si="4"/>
        <v>17.404014358800001</v>
      </c>
      <c r="K17" s="32">
        <f t="shared" si="5"/>
        <v>18.582266130890762</v>
      </c>
      <c r="L17" s="32">
        <f t="shared" si="5"/>
        <v>18.582266130890762</v>
      </c>
      <c r="M17" s="32">
        <f t="shared" si="5"/>
        <v>18.582266130890762</v>
      </c>
      <c r="N17" s="33">
        <f t="shared" si="6"/>
        <v>19.650746433416984</v>
      </c>
      <c r="O17" s="33">
        <f t="shared" si="1"/>
        <v>19.650746433416984</v>
      </c>
      <c r="P17" s="33">
        <f t="shared" si="1"/>
        <v>19.650746433416984</v>
      </c>
      <c r="Q17" s="34">
        <f t="shared" si="7"/>
        <v>20.454461962543736</v>
      </c>
      <c r="R17" s="34">
        <f t="shared" si="7"/>
        <v>20.454461962543736</v>
      </c>
      <c r="S17" s="34">
        <f t="shared" si="7"/>
        <v>20.454461962543736</v>
      </c>
      <c r="T17" s="35">
        <f t="shared" si="2"/>
        <v>21.104913852952627</v>
      </c>
      <c r="U17" s="35">
        <f t="shared" si="2"/>
        <v>21.104913852952627</v>
      </c>
      <c r="V17" s="35">
        <f t="shared" si="2"/>
        <v>21.104913852952627</v>
      </c>
    </row>
    <row r="18" spans="1:36" x14ac:dyDescent="0.25">
      <c r="A18" s="22" t="s">
        <v>89</v>
      </c>
      <c r="B18" s="22">
        <v>11.21</v>
      </c>
      <c r="C18" s="22">
        <v>16.47</v>
      </c>
      <c r="D18" s="22">
        <v>0</v>
      </c>
      <c r="E18" s="32">
        <f t="shared" si="3"/>
        <v>11.427474000000002</v>
      </c>
      <c r="F18" s="32">
        <f t="shared" si="0"/>
        <v>16.789518000000001</v>
      </c>
      <c r="G18" s="32">
        <f t="shared" si="0"/>
        <v>0</v>
      </c>
      <c r="H18" s="32">
        <f t="shared" si="4"/>
        <v>11.845719548400002</v>
      </c>
      <c r="I18" s="32">
        <f t="shared" si="4"/>
        <v>17.404014358800001</v>
      </c>
      <c r="J18" s="32">
        <f t="shared" si="4"/>
        <v>0</v>
      </c>
      <c r="K18" s="32">
        <f t="shared" si="5"/>
        <v>12.647674761826684</v>
      </c>
      <c r="L18" s="32">
        <f t="shared" si="5"/>
        <v>18.582266130890762</v>
      </c>
      <c r="M18" s="32">
        <f t="shared" si="5"/>
        <v>0</v>
      </c>
      <c r="N18" s="33">
        <f t="shared" si="6"/>
        <v>13.374916060631719</v>
      </c>
      <c r="O18" s="33">
        <f t="shared" si="1"/>
        <v>19.650746433416984</v>
      </c>
      <c r="P18" s="33">
        <f t="shared" si="1"/>
        <v>0</v>
      </c>
      <c r="Q18" s="34">
        <f t="shared" si="7"/>
        <v>13.921950127511556</v>
      </c>
      <c r="R18" s="34">
        <f t="shared" si="7"/>
        <v>20.454461962543736</v>
      </c>
      <c r="S18" s="34">
        <f t="shared" si="7"/>
        <v>0</v>
      </c>
      <c r="T18" s="35">
        <f t="shared" si="2"/>
        <v>14.364668141566424</v>
      </c>
      <c r="U18" s="35">
        <f t="shared" si="2"/>
        <v>21.104913852952627</v>
      </c>
      <c r="V18" s="35">
        <f t="shared" si="2"/>
        <v>0</v>
      </c>
    </row>
    <row r="19" spans="1:36" x14ac:dyDescent="0.25">
      <c r="A19" s="22" t="s">
        <v>90</v>
      </c>
      <c r="B19" s="22">
        <v>16.47</v>
      </c>
      <c r="C19" s="22">
        <v>16.47</v>
      </c>
      <c r="D19" s="22">
        <v>0</v>
      </c>
      <c r="E19" s="32">
        <f t="shared" si="3"/>
        <v>16.789518000000001</v>
      </c>
      <c r="F19" s="32">
        <f t="shared" si="0"/>
        <v>16.789518000000001</v>
      </c>
      <c r="G19" s="32">
        <f t="shared" si="0"/>
        <v>0</v>
      </c>
      <c r="H19" s="32">
        <f t="shared" si="4"/>
        <v>17.404014358800001</v>
      </c>
      <c r="I19" s="32">
        <f t="shared" si="4"/>
        <v>17.404014358800001</v>
      </c>
      <c r="J19" s="32">
        <f t="shared" si="4"/>
        <v>0</v>
      </c>
      <c r="K19" s="32">
        <f t="shared" si="5"/>
        <v>18.582266130890762</v>
      </c>
      <c r="L19" s="32">
        <f t="shared" si="5"/>
        <v>18.582266130890762</v>
      </c>
      <c r="M19" s="32">
        <f t="shared" si="5"/>
        <v>0</v>
      </c>
      <c r="N19" s="33">
        <f t="shared" si="6"/>
        <v>19.650746433416984</v>
      </c>
      <c r="O19" s="33">
        <f t="shared" si="1"/>
        <v>19.650746433416984</v>
      </c>
      <c r="P19" s="33">
        <f t="shared" si="1"/>
        <v>0</v>
      </c>
      <c r="Q19" s="34">
        <f t="shared" si="7"/>
        <v>20.454461962543736</v>
      </c>
      <c r="R19" s="34">
        <f t="shared" si="7"/>
        <v>20.454461962543736</v>
      </c>
      <c r="S19" s="34">
        <f t="shared" si="7"/>
        <v>0</v>
      </c>
      <c r="T19" s="35">
        <f t="shared" si="2"/>
        <v>21.104913852952627</v>
      </c>
      <c r="U19" s="35">
        <f t="shared" si="2"/>
        <v>21.104913852952627</v>
      </c>
      <c r="V19" s="35">
        <f t="shared" si="2"/>
        <v>0</v>
      </c>
    </row>
    <row r="20" spans="1:36" x14ac:dyDescent="0.25">
      <c r="A20" s="22" t="s">
        <v>91</v>
      </c>
      <c r="B20" s="22">
        <v>7.62</v>
      </c>
      <c r="C20" s="22">
        <v>16.47</v>
      </c>
      <c r="D20" s="22">
        <v>0</v>
      </c>
      <c r="E20" s="32">
        <f t="shared" si="3"/>
        <v>7.7678280000000006</v>
      </c>
      <c r="F20" s="32">
        <f t="shared" si="0"/>
        <v>16.789518000000001</v>
      </c>
      <c r="G20" s="32">
        <f t="shared" si="0"/>
        <v>0</v>
      </c>
      <c r="H20" s="32">
        <f t="shared" si="4"/>
        <v>8.0521305048000009</v>
      </c>
      <c r="I20" s="32">
        <f t="shared" si="4"/>
        <v>17.404014358800001</v>
      </c>
      <c r="J20" s="32">
        <f t="shared" si="4"/>
        <v>0</v>
      </c>
      <c r="K20" s="32">
        <f t="shared" si="5"/>
        <v>8.5972597399749624</v>
      </c>
      <c r="L20" s="32">
        <f t="shared" si="5"/>
        <v>18.582266130890762</v>
      </c>
      <c r="M20" s="32">
        <f t="shared" si="5"/>
        <v>0</v>
      </c>
      <c r="N20" s="33">
        <f t="shared" si="6"/>
        <v>9.0916021750235245</v>
      </c>
      <c r="O20" s="33">
        <f t="shared" si="1"/>
        <v>19.650746433416984</v>
      </c>
      <c r="P20" s="33">
        <f t="shared" si="1"/>
        <v>0</v>
      </c>
      <c r="Q20" s="34">
        <f t="shared" si="7"/>
        <v>9.4634487039819852</v>
      </c>
      <c r="R20" s="34">
        <f t="shared" si="7"/>
        <v>20.454461962543736</v>
      </c>
      <c r="S20" s="34">
        <f t="shared" si="7"/>
        <v>0</v>
      </c>
      <c r="T20" s="35">
        <f t="shared" si="2"/>
        <v>9.7643863727686124</v>
      </c>
      <c r="U20" s="35">
        <f t="shared" si="2"/>
        <v>21.104913852952627</v>
      </c>
      <c r="V20" s="35">
        <f t="shared" si="2"/>
        <v>0</v>
      </c>
    </row>
    <row r="21" spans="1:36" x14ac:dyDescent="0.25">
      <c r="A21" s="22" t="s">
        <v>92</v>
      </c>
      <c r="B21" s="22"/>
      <c r="C21" s="22"/>
      <c r="D21" s="22"/>
      <c r="E21" s="32"/>
      <c r="F21" s="32"/>
      <c r="G21" s="32"/>
      <c r="H21" s="32"/>
      <c r="I21" s="32"/>
      <c r="J21" s="32"/>
      <c r="K21" s="32">
        <f>K13</f>
        <v>18.582266130890762</v>
      </c>
      <c r="L21" s="32">
        <f>L13</f>
        <v>18.582266130890762</v>
      </c>
      <c r="M21" s="32">
        <f>M13</f>
        <v>0</v>
      </c>
      <c r="N21" s="33">
        <f t="shared" si="6"/>
        <v>19.650746433416984</v>
      </c>
      <c r="O21" s="33">
        <f t="shared" si="1"/>
        <v>19.650746433416984</v>
      </c>
      <c r="P21" s="33">
        <f t="shared" si="1"/>
        <v>0</v>
      </c>
      <c r="Q21" s="34">
        <f t="shared" si="7"/>
        <v>20.454461962543736</v>
      </c>
      <c r="R21" s="34">
        <f t="shared" si="7"/>
        <v>20.454461962543736</v>
      </c>
      <c r="S21" s="34">
        <f t="shared" si="7"/>
        <v>0</v>
      </c>
      <c r="T21" s="35">
        <f t="shared" si="2"/>
        <v>21.104913852952627</v>
      </c>
      <c r="U21" s="35">
        <f t="shared" si="2"/>
        <v>21.104913852952627</v>
      </c>
      <c r="V21" s="35">
        <f t="shared" si="2"/>
        <v>0</v>
      </c>
    </row>
    <row r="23" spans="1:36" x14ac:dyDescent="0.25">
      <c r="A23" s="19" t="s">
        <v>93</v>
      </c>
    </row>
    <row r="24" spans="1:36" x14ac:dyDescent="0.25">
      <c r="L24" t="s">
        <v>94</v>
      </c>
      <c r="P24" s="36">
        <v>0.03</v>
      </c>
      <c r="Q24" t="s">
        <v>95</v>
      </c>
      <c r="U24" s="36">
        <v>0.03</v>
      </c>
      <c r="V24" t="s">
        <v>95</v>
      </c>
      <c r="Z24" s="36">
        <v>0.03</v>
      </c>
      <c r="AA24" t="s">
        <v>96</v>
      </c>
      <c r="AE24" s="36">
        <v>0.03</v>
      </c>
      <c r="AF24" t="s">
        <v>96</v>
      </c>
      <c r="AJ24" s="36">
        <v>0.03</v>
      </c>
    </row>
    <row r="25" spans="1:36" x14ac:dyDescent="0.25">
      <c r="A25" s="441" t="s">
        <v>80</v>
      </c>
      <c r="B25" s="439">
        <v>2013</v>
      </c>
      <c r="C25" s="439"/>
      <c r="D25" s="439"/>
      <c r="E25" s="439"/>
      <c r="F25" s="439"/>
      <c r="G25" s="439">
        <v>2014</v>
      </c>
      <c r="H25" s="439"/>
      <c r="I25" s="439"/>
      <c r="J25" s="439"/>
      <c r="K25" s="439"/>
      <c r="L25" s="446">
        <v>2015</v>
      </c>
      <c r="M25" s="447"/>
      <c r="N25" s="447"/>
      <c r="O25" s="447"/>
      <c r="P25" s="448"/>
      <c r="Q25" s="446">
        <v>2016</v>
      </c>
      <c r="R25" s="447"/>
      <c r="S25" s="447"/>
      <c r="T25" s="447"/>
      <c r="U25" s="448"/>
      <c r="V25" s="446">
        <v>2017</v>
      </c>
      <c r="W25" s="447"/>
      <c r="X25" s="447"/>
      <c r="Y25" s="447"/>
      <c r="Z25" s="448"/>
      <c r="AA25" s="446">
        <v>2018</v>
      </c>
      <c r="AB25" s="447"/>
      <c r="AC25" s="447"/>
      <c r="AD25" s="447"/>
      <c r="AE25" s="448"/>
      <c r="AF25" s="446">
        <v>2019</v>
      </c>
      <c r="AG25" s="447"/>
      <c r="AH25" s="447"/>
      <c r="AI25" s="447"/>
      <c r="AJ25" s="448"/>
    </row>
    <row r="26" spans="1:36" ht="30" customHeight="1" x14ac:dyDescent="0.25">
      <c r="A26" s="441"/>
      <c r="B26" s="441" t="s">
        <v>81</v>
      </c>
      <c r="C26" s="441"/>
      <c r="D26" s="441" t="s">
        <v>82</v>
      </c>
      <c r="E26" s="441"/>
      <c r="F26" s="441" t="s">
        <v>83</v>
      </c>
      <c r="G26" s="441" t="s">
        <v>81</v>
      </c>
      <c r="H26" s="441"/>
      <c r="I26" s="441" t="s">
        <v>82</v>
      </c>
      <c r="J26" s="441"/>
      <c r="K26" s="441" t="s">
        <v>83</v>
      </c>
      <c r="L26" s="444" t="s">
        <v>81</v>
      </c>
      <c r="M26" s="445"/>
      <c r="N26" s="444" t="s">
        <v>82</v>
      </c>
      <c r="O26" s="445"/>
      <c r="P26" s="442" t="s">
        <v>83</v>
      </c>
      <c r="Q26" s="444" t="s">
        <v>81</v>
      </c>
      <c r="R26" s="445"/>
      <c r="S26" s="444" t="s">
        <v>82</v>
      </c>
      <c r="T26" s="445"/>
      <c r="U26" s="442" t="s">
        <v>83</v>
      </c>
      <c r="V26" s="444" t="s">
        <v>81</v>
      </c>
      <c r="W26" s="445"/>
      <c r="X26" s="444" t="s">
        <v>82</v>
      </c>
      <c r="Y26" s="445"/>
      <c r="Z26" s="442" t="s">
        <v>83</v>
      </c>
      <c r="AA26" s="444" t="s">
        <v>81</v>
      </c>
      <c r="AB26" s="445"/>
      <c r="AC26" s="444" t="s">
        <v>82</v>
      </c>
      <c r="AD26" s="445"/>
      <c r="AE26" s="442" t="s">
        <v>83</v>
      </c>
      <c r="AF26" s="444" t="s">
        <v>81</v>
      </c>
      <c r="AG26" s="445"/>
      <c r="AH26" s="444" t="s">
        <v>82</v>
      </c>
      <c r="AI26" s="445"/>
      <c r="AJ26" s="442" t="s">
        <v>83</v>
      </c>
    </row>
    <row r="27" spans="1:36" ht="30" x14ac:dyDescent="0.25">
      <c r="A27" s="441"/>
      <c r="B27" s="30" t="s">
        <v>97</v>
      </c>
      <c r="C27" s="30" t="s">
        <v>98</v>
      </c>
      <c r="D27" s="30" t="s">
        <v>97</v>
      </c>
      <c r="E27" s="30" t="s">
        <v>98</v>
      </c>
      <c r="F27" s="441"/>
      <c r="G27" s="30" t="s">
        <v>97</v>
      </c>
      <c r="H27" s="30" t="s">
        <v>98</v>
      </c>
      <c r="I27" s="30" t="s">
        <v>97</v>
      </c>
      <c r="J27" s="30" t="s">
        <v>98</v>
      </c>
      <c r="K27" s="441"/>
      <c r="L27" s="30" t="s">
        <v>97</v>
      </c>
      <c r="M27" s="30" t="s">
        <v>98</v>
      </c>
      <c r="N27" s="30" t="s">
        <v>97</v>
      </c>
      <c r="O27" s="30" t="s">
        <v>98</v>
      </c>
      <c r="P27" s="443"/>
      <c r="Q27" s="30" t="s">
        <v>97</v>
      </c>
      <c r="R27" s="30" t="s">
        <v>98</v>
      </c>
      <c r="S27" s="30" t="s">
        <v>97</v>
      </c>
      <c r="T27" s="30" t="s">
        <v>98</v>
      </c>
      <c r="U27" s="443"/>
      <c r="V27" s="30" t="s">
        <v>97</v>
      </c>
      <c r="W27" s="30" t="s">
        <v>98</v>
      </c>
      <c r="X27" s="30" t="s">
        <v>97</v>
      </c>
      <c r="Y27" s="30" t="s">
        <v>98</v>
      </c>
      <c r="Z27" s="443"/>
      <c r="AA27" s="30" t="s">
        <v>97</v>
      </c>
      <c r="AB27" s="30" t="s">
        <v>98</v>
      </c>
      <c r="AC27" s="30" t="s">
        <v>97</v>
      </c>
      <c r="AD27" s="30" t="s">
        <v>98</v>
      </c>
      <c r="AE27" s="443"/>
      <c r="AF27" s="30" t="s">
        <v>97</v>
      </c>
      <c r="AG27" s="30" t="s">
        <v>98</v>
      </c>
      <c r="AH27" s="30" t="s">
        <v>97</v>
      </c>
      <c r="AI27" s="30" t="s">
        <v>98</v>
      </c>
      <c r="AJ27" s="443"/>
    </row>
    <row r="28" spans="1:36"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8">H28*(1+$P$24)</f>
        <v>10.835599999999999</v>
      </c>
      <c r="N28" s="32">
        <f t="shared" si="8"/>
        <v>10.835599999999999</v>
      </c>
      <c r="O28" s="32">
        <f t="shared" si="8"/>
        <v>10.835599999999999</v>
      </c>
      <c r="P28" s="32">
        <f t="shared" si="8"/>
        <v>0</v>
      </c>
      <c r="Q28" s="33">
        <f>L28*(1+U24)</f>
        <v>11.160667999999999</v>
      </c>
      <c r="R28" s="33">
        <f t="shared" ref="R28:U31" si="9">M28*(1+$U$24)</f>
        <v>11.160667999999999</v>
      </c>
      <c r="S28" s="33">
        <f t="shared" si="9"/>
        <v>11.160667999999999</v>
      </c>
      <c r="T28" s="33">
        <f t="shared" si="9"/>
        <v>11.160667999999999</v>
      </c>
      <c r="U28" s="33">
        <f t="shared" si="9"/>
        <v>0</v>
      </c>
      <c r="V28" s="32">
        <f t="shared" ref="V28:Z32" si="10">Q28*(1+$Z$24)</f>
        <v>11.49548804</v>
      </c>
      <c r="W28" s="32">
        <f t="shared" si="10"/>
        <v>11.49548804</v>
      </c>
      <c r="X28" s="32">
        <f t="shared" si="10"/>
        <v>11.49548804</v>
      </c>
      <c r="Y28" s="32">
        <f t="shared" si="10"/>
        <v>11.49548804</v>
      </c>
      <c r="Z28" s="32">
        <f t="shared" si="10"/>
        <v>0</v>
      </c>
      <c r="AA28" s="34">
        <f>V28*(1+$AE$24)</f>
        <v>11.840352681200001</v>
      </c>
      <c r="AB28" s="34">
        <f>W28*(1+$AE$24)</f>
        <v>11.840352681200001</v>
      </c>
      <c r="AC28" s="34">
        <f>X28*(1+$AE$24)</f>
        <v>11.840352681200001</v>
      </c>
      <c r="AD28" s="34">
        <f>Y28*(1+$AE$24)</f>
        <v>11.840352681200001</v>
      </c>
      <c r="AE28" s="34">
        <f>Z28*(1+$AE$24)</f>
        <v>0</v>
      </c>
      <c r="AF28" s="37">
        <f t="shared" ref="AF28:AI32" si="11">AA28*(1+$AJ$24)</f>
        <v>12.195563261636002</v>
      </c>
      <c r="AG28" s="37">
        <f t="shared" si="11"/>
        <v>12.195563261636002</v>
      </c>
      <c r="AH28" s="37">
        <f t="shared" si="11"/>
        <v>12.195563261636002</v>
      </c>
      <c r="AI28" s="37">
        <f t="shared" si="11"/>
        <v>12.195563261636002</v>
      </c>
      <c r="AJ28" s="372">
        <v>0</v>
      </c>
    </row>
    <row r="29" spans="1:36" x14ac:dyDescent="0.25">
      <c r="A29" s="22" t="s">
        <v>86</v>
      </c>
      <c r="B29" s="22">
        <v>5.56</v>
      </c>
      <c r="C29" s="22">
        <v>5.13</v>
      </c>
      <c r="D29" s="22">
        <v>5.56</v>
      </c>
      <c r="E29" s="22">
        <v>5.13</v>
      </c>
      <c r="F29" s="22">
        <v>0</v>
      </c>
      <c r="G29" s="32">
        <v>6.82</v>
      </c>
      <c r="H29" s="32">
        <v>6.82</v>
      </c>
      <c r="I29" s="32">
        <v>6.82</v>
      </c>
      <c r="J29" s="32">
        <v>6.82</v>
      </c>
      <c r="K29" s="32">
        <f>F29*(1+$B$5)</f>
        <v>0</v>
      </c>
      <c r="L29" s="32">
        <f>G29*(1+$P$24)</f>
        <v>7.0246000000000004</v>
      </c>
      <c r="M29" s="32">
        <f t="shared" si="8"/>
        <v>7.0246000000000004</v>
      </c>
      <c r="N29" s="32">
        <f t="shared" si="8"/>
        <v>7.0246000000000004</v>
      </c>
      <c r="O29" s="32">
        <f t="shared" si="8"/>
        <v>7.0246000000000004</v>
      </c>
      <c r="P29" s="32">
        <f t="shared" si="8"/>
        <v>0</v>
      </c>
      <c r="Q29" s="33">
        <f>L29*(1+$U$24)</f>
        <v>7.2353380000000005</v>
      </c>
      <c r="R29" s="33">
        <f t="shared" si="9"/>
        <v>7.2353380000000005</v>
      </c>
      <c r="S29" s="33">
        <f t="shared" si="9"/>
        <v>7.2353380000000005</v>
      </c>
      <c r="T29" s="33">
        <f t="shared" si="9"/>
        <v>7.2353380000000005</v>
      </c>
      <c r="U29" s="33">
        <f t="shared" si="9"/>
        <v>0</v>
      </c>
      <c r="V29" s="32">
        <f t="shared" si="10"/>
        <v>7.4523981400000006</v>
      </c>
      <c r="W29" s="32">
        <f t="shared" si="10"/>
        <v>7.4523981400000006</v>
      </c>
      <c r="X29" s="32">
        <f t="shared" si="10"/>
        <v>7.4523981400000006</v>
      </c>
      <c r="Y29" s="32">
        <f t="shared" si="10"/>
        <v>7.4523981400000006</v>
      </c>
      <c r="Z29" s="32">
        <f t="shared" si="10"/>
        <v>0</v>
      </c>
      <c r="AA29" s="34">
        <f>V29*(1+$AE$24)-0.01</f>
        <v>7.6659700842000014</v>
      </c>
      <c r="AB29" s="34">
        <f>W29*(1+$AE$24)-0.01</f>
        <v>7.6659700842000014</v>
      </c>
      <c r="AC29" s="34">
        <f>X29*(1+$AE$24)-0.01</f>
        <v>7.6659700842000014</v>
      </c>
      <c r="AD29" s="34">
        <f>Y29*(1+$AE$24)-0.01</f>
        <v>7.6659700842000014</v>
      </c>
      <c r="AE29" s="34">
        <f>Z29*(1+$AE$24)</f>
        <v>0</v>
      </c>
      <c r="AF29" s="37">
        <f t="shared" si="11"/>
        <v>7.8959491867260017</v>
      </c>
      <c r="AG29" s="37">
        <f t="shared" si="11"/>
        <v>7.8959491867260017</v>
      </c>
      <c r="AH29" s="37">
        <f t="shared" si="11"/>
        <v>7.8959491867260017</v>
      </c>
      <c r="AI29" s="37">
        <f t="shared" si="11"/>
        <v>7.8959491867260017</v>
      </c>
      <c r="AJ29" s="372">
        <v>0</v>
      </c>
    </row>
    <row r="30" spans="1:36"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8"/>
        <v>10.835599999999999</v>
      </c>
      <c r="N30" s="32">
        <f t="shared" si="8"/>
        <v>10.835599999999999</v>
      </c>
      <c r="O30" s="32">
        <f t="shared" si="8"/>
        <v>10.835599999999999</v>
      </c>
      <c r="P30" s="32">
        <f t="shared" si="8"/>
        <v>0</v>
      </c>
      <c r="Q30" s="33">
        <f>L30*(1+$U$24)</f>
        <v>11.160667999999999</v>
      </c>
      <c r="R30" s="33">
        <f t="shared" si="9"/>
        <v>11.160667999999999</v>
      </c>
      <c r="S30" s="33">
        <f t="shared" si="9"/>
        <v>11.160667999999999</v>
      </c>
      <c r="T30" s="33">
        <f t="shared" si="9"/>
        <v>11.160667999999999</v>
      </c>
      <c r="U30" s="33">
        <f t="shared" si="9"/>
        <v>0</v>
      </c>
      <c r="V30" s="32">
        <f>Q30*(1+$Z$24)</f>
        <v>11.49548804</v>
      </c>
      <c r="W30" s="32">
        <f t="shared" si="10"/>
        <v>11.49548804</v>
      </c>
      <c r="X30" s="32">
        <f t="shared" si="10"/>
        <v>11.49548804</v>
      </c>
      <c r="Y30" s="32">
        <f t="shared" si="10"/>
        <v>11.49548804</v>
      </c>
      <c r="Z30" s="32">
        <f t="shared" si="10"/>
        <v>0</v>
      </c>
      <c r="AA30" s="34">
        <f t="shared" ref="AA30:AD32" si="12">V30*(1+$AE$24)</f>
        <v>11.840352681200001</v>
      </c>
      <c r="AB30" s="34">
        <f t="shared" si="12"/>
        <v>11.840352681200001</v>
      </c>
      <c r="AC30" s="34">
        <f t="shared" si="12"/>
        <v>11.840352681200001</v>
      </c>
      <c r="AD30" s="34">
        <f t="shared" si="12"/>
        <v>11.840352681200001</v>
      </c>
      <c r="AE30" s="34">
        <f>Z30*(1+$AE$24)</f>
        <v>0</v>
      </c>
      <c r="AF30" s="37">
        <f t="shared" si="11"/>
        <v>12.195563261636002</v>
      </c>
      <c r="AG30" s="37">
        <f t="shared" si="11"/>
        <v>12.195563261636002</v>
      </c>
      <c r="AH30" s="37">
        <f t="shared" si="11"/>
        <v>12.195563261636002</v>
      </c>
      <c r="AI30" s="37">
        <f t="shared" si="11"/>
        <v>12.195563261636002</v>
      </c>
      <c r="AJ30" s="372">
        <v>0</v>
      </c>
    </row>
    <row r="31" spans="1:36"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8"/>
        <v>10.835599999999999</v>
      </c>
      <c r="N31" s="32">
        <f t="shared" si="8"/>
        <v>10.835599999999999</v>
      </c>
      <c r="O31" s="32">
        <f t="shared" si="8"/>
        <v>10.835599999999999</v>
      </c>
      <c r="P31" s="32">
        <f t="shared" si="8"/>
        <v>0</v>
      </c>
      <c r="Q31" s="33">
        <f>L31*(1+$U$24)</f>
        <v>11.160667999999999</v>
      </c>
      <c r="R31" s="33">
        <f t="shared" si="9"/>
        <v>11.160667999999999</v>
      </c>
      <c r="S31" s="33">
        <f t="shared" si="9"/>
        <v>11.160667999999999</v>
      </c>
      <c r="T31" s="33">
        <f t="shared" si="9"/>
        <v>11.160667999999999</v>
      </c>
      <c r="U31" s="33">
        <f t="shared" si="9"/>
        <v>0</v>
      </c>
      <c r="V31" s="32">
        <f>Q31*(1+$Z$24)</f>
        <v>11.49548804</v>
      </c>
      <c r="W31" s="32">
        <f t="shared" si="10"/>
        <v>11.49548804</v>
      </c>
      <c r="X31" s="32">
        <f t="shared" si="10"/>
        <v>11.49548804</v>
      </c>
      <c r="Y31" s="32">
        <f t="shared" si="10"/>
        <v>11.49548804</v>
      </c>
      <c r="Z31" s="32">
        <f t="shared" si="10"/>
        <v>0</v>
      </c>
      <c r="AA31" s="34">
        <f t="shared" si="12"/>
        <v>11.840352681200001</v>
      </c>
      <c r="AB31" s="34">
        <f t="shared" si="12"/>
        <v>11.840352681200001</v>
      </c>
      <c r="AC31" s="34">
        <f t="shared" si="12"/>
        <v>11.840352681200001</v>
      </c>
      <c r="AD31" s="34">
        <f t="shared" si="12"/>
        <v>11.840352681200001</v>
      </c>
      <c r="AE31" s="34">
        <f>Z31*(1+$AE$24)</f>
        <v>0</v>
      </c>
      <c r="AF31" s="37">
        <f t="shared" si="11"/>
        <v>12.195563261636002</v>
      </c>
      <c r="AG31" s="37">
        <f t="shared" si="11"/>
        <v>12.195563261636002</v>
      </c>
      <c r="AH31" s="37">
        <f t="shared" si="11"/>
        <v>12.195563261636002</v>
      </c>
      <c r="AI31" s="37">
        <f t="shared" si="11"/>
        <v>12.195563261636002</v>
      </c>
      <c r="AJ31" s="372">
        <v>0</v>
      </c>
    </row>
    <row r="32" spans="1:36"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0"/>
        <v>11.49548804</v>
      </c>
      <c r="X32" s="32">
        <f t="shared" si="10"/>
        <v>11.49548804</v>
      </c>
      <c r="Y32" s="32">
        <f t="shared" si="10"/>
        <v>11.49548804</v>
      </c>
      <c r="Z32" s="32">
        <f t="shared" si="10"/>
        <v>0</v>
      </c>
      <c r="AA32" s="34">
        <f t="shared" si="12"/>
        <v>11.840352681200001</v>
      </c>
      <c r="AB32" s="34">
        <f t="shared" si="12"/>
        <v>11.840352681200001</v>
      </c>
      <c r="AC32" s="34">
        <f t="shared" si="12"/>
        <v>11.840352681200001</v>
      </c>
      <c r="AD32" s="34">
        <f t="shared" si="12"/>
        <v>11.840352681200001</v>
      </c>
      <c r="AE32" s="34">
        <f>Z32*(1+$AE$24)</f>
        <v>0</v>
      </c>
      <c r="AF32" s="37">
        <f t="shared" si="11"/>
        <v>12.195563261636002</v>
      </c>
      <c r="AG32" s="37">
        <f t="shared" si="11"/>
        <v>12.195563261636002</v>
      </c>
      <c r="AH32" s="37">
        <f t="shared" si="11"/>
        <v>12.195563261636002</v>
      </c>
      <c r="AI32" s="37">
        <f t="shared" si="11"/>
        <v>12.195563261636002</v>
      </c>
      <c r="AJ32" s="372">
        <v>0</v>
      </c>
    </row>
    <row r="34" spans="1:36" x14ac:dyDescent="0.25">
      <c r="A34" s="19" t="s">
        <v>99</v>
      </c>
    </row>
    <row r="35" spans="1:36" x14ac:dyDescent="0.25">
      <c r="L35" t="s">
        <v>94</v>
      </c>
      <c r="P35" s="36">
        <v>0.03</v>
      </c>
      <c r="Q35" t="s">
        <v>95</v>
      </c>
      <c r="U35" s="36">
        <v>0.03</v>
      </c>
      <c r="V35" t="s">
        <v>95</v>
      </c>
      <c r="Z35" s="36">
        <v>0.03</v>
      </c>
      <c r="AA35" t="s">
        <v>95</v>
      </c>
      <c r="AE35" s="36">
        <v>0.03</v>
      </c>
      <c r="AF35" t="s">
        <v>95</v>
      </c>
      <c r="AJ35" s="36">
        <v>0.03</v>
      </c>
    </row>
    <row r="36" spans="1:36" x14ac:dyDescent="0.25">
      <c r="A36" s="441" t="s">
        <v>80</v>
      </c>
      <c r="B36" s="439">
        <v>2013</v>
      </c>
      <c r="C36" s="439"/>
      <c r="D36" s="439"/>
      <c r="E36" s="439"/>
      <c r="F36" s="439"/>
      <c r="G36" s="439">
        <v>2014</v>
      </c>
      <c r="H36" s="439"/>
      <c r="I36" s="439"/>
      <c r="J36" s="439"/>
      <c r="K36" s="439"/>
      <c r="L36" s="439">
        <v>2015</v>
      </c>
      <c r="M36" s="439"/>
      <c r="N36" s="439"/>
      <c r="O36" s="439"/>
      <c r="P36" s="439"/>
      <c r="Q36" s="439">
        <v>2016</v>
      </c>
      <c r="R36" s="439"/>
      <c r="S36" s="439"/>
      <c r="T36" s="439"/>
      <c r="U36" s="439"/>
      <c r="V36" s="439">
        <v>2017</v>
      </c>
      <c r="W36" s="439"/>
      <c r="X36" s="439"/>
      <c r="Y36" s="439"/>
      <c r="Z36" s="439"/>
      <c r="AA36" s="439">
        <v>2018</v>
      </c>
      <c r="AB36" s="439"/>
      <c r="AC36" s="439"/>
      <c r="AD36" s="439"/>
      <c r="AE36" s="439"/>
      <c r="AF36" s="439">
        <v>2019</v>
      </c>
      <c r="AG36" s="439"/>
      <c r="AH36" s="439"/>
      <c r="AI36" s="439"/>
      <c r="AJ36" s="439"/>
    </row>
    <row r="37" spans="1:36" ht="30" customHeight="1" x14ac:dyDescent="0.25">
      <c r="A37" s="441"/>
      <c r="B37" s="441" t="s">
        <v>81</v>
      </c>
      <c r="C37" s="441"/>
      <c r="D37" s="441" t="s">
        <v>82</v>
      </c>
      <c r="E37" s="441"/>
      <c r="F37" s="441" t="s">
        <v>83</v>
      </c>
      <c r="G37" s="441" t="s">
        <v>81</v>
      </c>
      <c r="H37" s="441"/>
      <c r="I37" s="441" t="s">
        <v>82</v>
      </c>
      <c r="J37" s="441"/>
      <c r="K37" s="441" t="s">
        <v>83</v>
      </c>
      <c r="L37" s="441" t="s">
        <v>81</v>
      </c>
      <c r="M37" s="441"/>
      <c r="N37" s="441" t="s">
        <v>82</v>
      </c>
      <c r="O37" s="441"/>
      <c r="P37" s="441" t="s">
        <v>83</v>
      </c>
      <c r="Q37" s="441" t="s">
        <v>81</v>
      </c>
      <c r="R37" s="441"/>
      <c r="S37" s="441" t="s">
        <v>82</v>
      </c>
      <c r="T37" s="441"/>
      <c r="U37" s="441" t="s">
        <v>83</v>
      </c>
      <c r="V37" s="441" t="s">
        <v>81</v>
      </c>
      <c r="W37" s="441"/>
      <c r="X37" s="441" t="s">
        <v>82</v>
      </c>
      <c r="Y37" s="441"/>
      <c r="Z37" s="441" t="s">
        <v>83</v>
      </c>
      <c r="AA37" s="441" t="s">
        <v>81</v>
      </c>
      <c r="AB37" s="441"/>
      <c r="AC37" s="441" t="s">
        <v>82</v>
      </c>
      <c r="AD37" s="441"/>
      <c r="AE37" s="441" t="s">
        <v>83</v>
      </c>
      <c r="AF37" s="441" t="s">
        <v>81</v>
      </c>
      <c r="AG37" s="441"/>
      <c r="AH37" s="441" t="s">
        <v>82</v>
      </c>
      <c r="AI37" s="441"/>
      <c r="AJ37" s="441" t="s">
        <v>83</v>
      </c>
    </row>
    <row r="38" spans="1:36" ht="60" x14ac:dyDescent="0.25">
      <c r="A38" s="441"/>
      <c r="B38" s="30" t="s">
        <v>100</v>
      </c>
      <c r="C38" s="30" t="s">
        <v>101</v>
      </c>
      <c r="D38" s="30" t="s">
        <v>100</v>
      </c>
      <c r="E38" s="30" t="s">
        <v>101</v>
      </c>
      <c r="F38" s="441"/>
      <c r="G38" s="30" t="s">
        <v>100</v>
      </c>
      <c r="H38" s="30" t="s">
        <v>101</v>
      </c>
      <c r="I38" s="30" t="s">
        <v>100</v>
      </c>
      <c r="J38" s="30" t="s">
        <v>101</v>
      </c>
      <c r="K38" s="441"/>
      <c r="L38" s="30" t="s">
        <v>100</v>
      </c>
      <c r="M38" s="30" t="s">
        <v>101</v>
      </c>
      <c r="N38" s="30" t="s">
        <v>100</v>
      </c>
      <c r="O38" s="30" t="s">
        <v>101</v>
      </c>
      <c r="P38" s="441"/>
      <c r="Q38" s="30" t="s">
        <v>100</v>
      </c>
      <c r="R38" s="30" t="s">
        <v>101</v>
      </c>
      <c r="S38" s="30" t="s">
        <v>100</v>
      </c>
      <c r="T38" s="30" t="s">
        <v>101</v>
      </c>
      <c r="U38" s="441"/>
      <c r="V38" s="30" t="s">
        <v>100</v>
      </c>
      <c r="W38" s="30" t="s">
        <v>101</v>
      </c>
      <c r="X38" s="30" t="s">
        <v>100</v>
      </c>
      <c r="Y38" s="30" t="s">
        <v>101</v>
      </c>
      <c r="Z38" s="441"/>
      <c r="AA38" s="30" t="s">
        <v>100</v>
      </c>
      <c r="AB38" s="30" t="s">
        <v>101</v>
      </c>
      <c r="AC38" s="30" t="s">
        <v>100</v>
      </c>
      <c r="AD38" s="30" t="s">
        <v>101</v>
      </c>
      <c r="AE38" s="441"/>
      <c r="AF38" s="30" t="s">
        <v>100</v>
      </c>
      <c r="AG38" s="30" t="s">
        <v>101</v>
      </c>
      <c r="AH38" s="30" t="s">
        <v>100</v>
      </c>
      <c r="AI38" s="30" t="s">
        <v>101</v>
      </c>
      <c r="AJ38" s="441"/>
    </row>
    <row r="39" spans="1:36"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13">H39*(1+$P$35)</f>
        <v>10.835599999999999</v>
      </c>
      <c r="N39" s="32">
        <f t="shared" si="13"/>
        <v>10.835599999999999</v>
      </c>
      <c r="O39" s="32">
        <f t="shared" si="13"/>
        <v>10.835599999999999</v>
      </c>
      <c r="P39" s="32">
        <f t="shared" si="13"/>
        <v>0</v>
      </c>
      <c r="Q39" s="33">
        <f>L39*(1+U35)</f>
        <v>11.160667999999999</v>
      </c>
      <c r="R39" s="33">
        <f t="shared" ref="R39:U42" si="14">M39*(1+$U$35)</f>
        <v>11.160667999999999</v>
      </c>
      <c r="S39" s="33">
        <f t="shared" si="14"/>
        <v>11.160667999999999</v>
      </c>
      <c r="T39" s="33">
        <f t="shared" si="14"/>
        <v>11.160667999999999</v>
      </c>
      <c r="U39" s="33">
        <f t="shared" si="14"/>
        <v>0</v>
      </c>
      <c r="V39" s="32">
        <f t="shared" ref="V39:Z43" si="15">Q39*(1+$Z$35)</f>
        <v>11.49548804</v>
      </c>
      <c r="W39" s="32">
        <f t="shared" si="15"/>
        <v>11.49548804</v>
      </c>
      <c r="X39" s="32">
        <f t="shared" si="15"/>
        <v>11.49548804</v>
      </c>
      <c r="Y39" s="32">
        <f t="shared" si="15"/>
        <v>11.49548804</v>
      </c>
      <c r="Z39" s="32">
        <f t="shared" si="15"/>
        <v>0</v>
      </c>
      <c r="AA39" s="34">
        <f>V39*(1+$AE$35)</f>
        <v>11.840352681200001</v>
      </c>
      <c r="AB39" s="34">
        <f>W39*(1+$AE$35)</f>
        <v>11.840352681200001</v>
      </c>
      <c r="AC39" s="34">
        <f>X39*(1+$AE$35)</f>
        <v>11.840352681200001</v>
      </c>
      <c r="AD39" s="34">
        <f>Y39*(1+$AE$35)</f>
        <v>11.840352681200001</v>
      </c>
      <c r="AE39" s="34">
        <f>Z39*(1+$AE$35)</f>
        <v>0</v>
      </c>
      <c r="AF39" s="37">
        <f>AA39*(1+$AJ$35)</f>
        <v>12.195563261636002</v>
      </c>
      <c r="AG39" s="37">
        <f>AB39*(1+$AJ$35)</f>
        <v>12.195563261636002</v>
      </c>
      <c r="AH39" s="37">
        <f>AC39*(1+$AJ$35)</f>
        <v>12.195563261636002</v>
      </c>
      <c r="AI39" s="37">
        <f>AD39*(1+$AJ$35)</f>
        <v>12.195563261636002</v>
      </c>
      <c r="AJ39" s="37">
        <f>AE39*(1+$AJ$35)</f>
        <v>0</v>
      </c>
    </row>
    <row r="40" spans="1:36" x14ac:dyDescent="0.25">
      <c r="A40" s="22" t="s">
        <v>89</v>
      </c>
      <c r="B40" s="38">
        <v>6.15</v>
      </c>
      <c r="C40" s="38">
        <v>5.29</v>
      </c>
      <c r="D40" s="38">
        <v>6.15</v>
      </c>
      <c r="E40" s="38">
        <v>5.29</v>
      </c>
      <c r="F40" s="38">
        <v>0</v>
      </c>
      <c r="G40" s="32">
        <v>6.82</v>
      </c>
      <c r="H40" s="32">
        <v>6.82</v>
      </c>
      <c r="I40" s="32">
        <v>6.82</v>
      </c>
      <c r="J40" s="32">
        <v>6.82</v>
      </c>
      <c r="K40" s="32">
        <f>F40*(1+$B$5)</f>
        <v>0</v>
      </c>
      <c r="L40" s="32">
        <f>G40*(1+$P$35)</f>
        <v>7.0246000000000004</v>
      </c>
      <c r="M40" s="32">
        <f t="shared" si="13"/>
        <v>7.0246000000000004</v>
      </c>
      <c r="N40" s="32">
        <f t="shared" si="13"/>
        <v>7.0246000000000004</v>
      </c>
      <c r="O40" s="32">
        <f t="shared" si="13"/>
        <v>7.0246000000000004</v>
      </c>
      <c r="P40" s="32">
        <f t="shared" si="13"/>
        <v>0</v>
      </c>
      <c r="Q40" s="33">
        <f>L40*(1+$U$35)</f>
        <v>7.2353380000000005</v>
      </c>
      <c r="R40" s="33">
        <f t="shared" si="14"/>
        <v>7.2353380000000005</v>
      </c>
      <c r="S40" s="33">
        <f t="shared" si="14"/>
        <v>7.2353380000000005</v>
      </c>
      <c r="T40" s="33">
        <f t="shared" si="14"/>
        <v>7.2353380000000005</v>
      </c>
      <c r="U40" s="33">
        <f t="shared" si="14"/>
        <v>0</v>
      </c>
      <c r="V40" s="32">
        <f t="shared" si="15"/>
        <v>7.4523981400000006</v>
      </c>
      <c r="W40" s="32">
        <f t="shared" si="15"/>
        <v>7.4523981400000006</v>
      </c>
      <c r="X40" s="32">
        <f t="shared" si="15"/>
        <v>7.4523981400000006</v>
      </c>
      <c r="Y40" s="32">
        <f t="shared" si="15"/>
        <v>7.4523981400000006</v>
      </c>
      <c r="Z40" s="32">
        <f t="shared" si="15"/>
        <v>0</v>
      </c>
      <c r="AA40" s="34">
        <f t="shared" ref="AA40:AD41" si="16">V40*(1+$AE$35)-0.01</f>
        <v>7.6659700842000014</v>
      </c>
      <c r="AB40" s="34">
        <f t="shared" si="16"/>
        <v>7.6659700842000014</v>
      </c>
      <c r="AC40" s="34">
        <f t="shared" si="16"/>
        <v>7.6659700842000014</v>
      </c>
      <c r="AD40" s="34">
        <f t="shared" si="16"/>
        <v>7.6659700842000014</v>
      </c>
      <c r="AE40" s="34">
        <f>Z40*(1+$AE$35)</f>
        <v>0</v>
      </c>
      <c r="AF40" s="37">
        <f t="shared" ref="AF40:AJ43" si="17">AA40*(1+$AJ$35)</f>
        <v>7.8959491867260017</v>
      </c>
      <c r="AG40" s="37">
        <f t="shared" si="17"/>
        <v>7.8959491867260017</v>
      </c>
      <c r="AH40" s="37">
        <f t="shared" si="17"/>
        <v>7.8959491867260017</v>
      </c>
      <c r="AI40" s="37">
        <f t="shared" si="17"/>
        <v>7.8959491867260017</v>
      </c>
      <c r="AJ40" s="37">
        <f t="shared" si="17"/>
        <v>0</v>
      </c>
    </row>
    <row r="41" spans="1:36" x14ac:dyDescent="0.25">
      <c r="A41" s="22" t="s">
        <v>90</v>
      </c>
      <c r="B41" s="38">
        <v>6.15</v>
      </c>
      <c r="C41" s="38">
        <v>5.29</v>
      </c>
      <c r="D41" s="38">
        <v>6.15</v>
      </c>
      <c r="E41" s="38">
        <v>5.29</v>
      </c>
      <c r="F41" s="38">
        <v>0</v>
      </c>
      <c r="G41" s="32">
        <v>6.82</v>
      </c>
      <c r="H41" s="32">
        <v>6.82</v>
      </c>
      <c r="I41" s="32">
        <v>6.82</v>
      </c>
      <c r="J41" s="32">
        <v>6.82</v>
      </c>
      <c r="K41" s="32">
        <f>F41*(1+$B$5)</f>
        <v>0</v>
      </c>
      <c r="L41" s="32">
        <f>G41*(1+$P$35)</f>
        <v>7.0246000000000004</v>
      </c>
      <c r="M41" s="32">
        <f t="shared" si="13"/>
        <v>7.0246000000000004</v>
      </c>
      <c r="N41" s="32">
        <f t="shared" si="13"/>
        <v>7.0246000000000004</v>
      </c>
      <c r="O41" s="32">
        <f t="shared" si="13"/>
        <v>7.0246000000000004</v>
      </c>
      <c r="P41" s="32">
        <f t="shared" si="13"/>
        <v>0</v>
      </c>
      <c r="Q41" s="33">
        <f>L41*(1+$U$35)</f>
        <v>7.2353380000000005</v>
      </c>
      <c r="R41" s="33">
        <f t="shared" si="14"/>
        <v>7.2353380000000005</v>
      </c>
      <c r="S41" s="33">
        <f t="shared" si="14"/>
        <v>7.2353380000000005</v>
      </c>
      <c r="T41" s="33">
        <f t="shared" si="14"/>
        <v>7.2353380000000005</v>
      </c>
      <c r="U41" s="33">
        <f t="shared" si="14"/>
        <v>0</v>
      </c>
      <c r="V41" s="32">
        <f t="shared" si="15"/>
        <v>7.4523981400000006</v>
      </c>
      <c r="W41" s="32">
        <f t="shared" si="15"/>
        <v>7.4523981400000006</v>
      </c>
      <c r="X41" s="32">
        <f t="shared" si="15"/>
        <v>7.4523981400000006</v>
      </c>
      <c r="Y41" s="32">
        <f t="shared" si="15"/>
        <v>7.4523981400000006</v>
      </c>
      <c r="Z41" s="32">
        <f t="shared" si="15"/>
        <v>0</v>
      </c>
      <c r="AA41" s="34">
        <f t="shared" si="16"/>
        <v>7.6659700842000014</v>
      </c>
      <c r="AB41" s="34">
        <f t="shared" si="16"/>
        <v>7.6659700842000014</v>
      </c>
      <c r="AC41" s="34">
        <f t="shared" si="16"/>
        <v>7.6659700842000014</v>
      </c>
      <c r="AD41" s="34">
        <f t="shared" si="16"/>
        <v>7.6659700842000014</v>
      </c>
      <c r="AE41" s="34">
        <f>Z41*(1+$AE$35)</f>
        <v>0</v>
      </c>
      <c r="AF41" s="37">
        <f t="shared" si="17"/>
        <v>7.8959491867260017</v>
      </c>
      <c r="AG41" s="37">
        <f t="shared" si="17"/>
        <v>7.8959491867260017</v>
      </c>
      <c r="AH41" s="37">
        <f t="shared" si="17"/>
        <v>7.8959491867260017</v>
      </c>
      <c r="AI41" s="37">
        <f t="shared" si="17"/>
        <v>7.8959491867260017</v>
      </c>
      <c r="AJ41" s="37">
        <f t="shared" si="17"/>
        <v>0</v>
      </c>
    </row>
    <row r="42" spans="1:36" x14ac:dyDescent="0.25">
      <c r="A42" s="22" t="s">
        <v>88</v>
      </c>
      <c r="B42" s="38">
        <v>9.15</v>
      </c>
      <c r="C42" s="38">
        <v>8.2899999999999991</v>
      </c>
      <c r="D42" s="38">
        <v>9.15</v>
      </c>
      <c r="E42" s="38">
        <v>8.2899999999999991</v>
      </c>
      <c r="F42" s="38">
        <v>3</v>
      </c>
      <c r="G42" s="32">
        <v>10.52</v>
      </c>
      <c r="H42" s="32">
        <v>10.52</v>
      </c>
      <c r="I42" s="32">
        <v>10.52</v>
      </c>
      <c r="J42" s="32">
        <v>10.52</v>
      </c>
      <c r="K42" s="32">
        <v>3.7</v>
      </c>
      <c r="L42" s="32">
        <f>G42*(1+$P$35)</f>
        <v>10.835599999999999</v>
      </c>
      <c r="M42" s="32">
        <f t="shared" si="13"/>
        <v>10.835599999999999</v>
      </c>
      <c r="N42" s="32">
        <f t="shared" si="13"/>
        <v>10.835599999999999</v>
      </c>
      <c r="O42" s="32">
        <f t="shared" si="13"/>
        <v>10.835599999999999</v>
      </c>
      <c r="P42" s="32">
        <f t="shared" si="13"/>
        <v>3.8110000000000004</v>
      </c>
      <c r="Q42" s="33">
        <f>L42*(1+$U$35)</f>
        <v>11.160667999999999</v>
      </c>
      <c r="R42" s="33">
        <f t="shared" si="14"/>
        <v>11.160667999999999</v>
      </c>
      <c r="S42" s="33">
        <f t="shared" si="14"/>
        <v>11.160667999999999</v>
      </c>
      <c r="T42" s="33">
        <f t="shared" si="14"/>
        <v>11.160667999999999</v>
      </c>
      <c r="U42" s="33">
        <f t="shared" si="14"/>
        <v>3.9253300000000007</v>
      </c>
      <c r="V42" s="32">
        <f t="shared" si="15"/>
        <v>11.49548804</v>
      </c>
      <c r="W42" s="32">
        <f t="shared" si="15"/>
        <v>11.49548804</v>
      </c>
      <c r="X42" s="32">
        <f t="shared" si="15"/>
        <v>11.49548804</v>
      </c>
      <c r="Y42" s="32">
        <f t="shared" si="15"/>
        <v>11.49548804</v>
      </c>
      <c r="Z42" s="32">
        <f>U42*(1+$Z$35)</f>
        <v>4.0430899000000009</v>
      </c>
      <c r="AA42" s="34">
        <f t="shared" ref="AA42:AD43" si="18">V42*(1+$AE$35)</f>
        <v>11.840352681200001</v>
      </c>
      <c r="AB42" s="34">
        <f t="shared" si="18"/>
        <v>11.840352681200001</v>
      </c>
      <c r="AC42" s="34">
        <f t="shared" si="18"/>
        <v>11.840352681200001</v>
      </c>
      <c r="AD42" s="34">
        <f t="shared" si="18"/>
        <v>11.840352681200001</v>
      </c>
      <c r="AE42" s="34">
        <f>Z42*(1+$AE$35)</f>
        <v>4.1643825970000012</v>
      </c>
      <c r="AF42" s="37">
        <f t="shared" si="17"/>
        <v>12.195563261636002</v>
      </c>
      <c r="AG42" s="37">
        <f t="shared" si="17"/>
        <v>12.195563261636002</v>
      </c>
      <c r="AH42" s="37">
        <f t="shared" si="17"/>
        <v>12.195563261636002</v>
      </c>
      <c r="AI42" s="37">
        <f t="shared" si="17"/>
        <v>12.195563261636002</v>
      </c>
      <c r="AJ42" s="37">
        <f t="shared" si="17"/>
        <v>4.2893140749100018</v>
      </c>
    </row>
    <row r="43" spans="1:36"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15"/>
        <v>11.49548804</v>
      </c>
      <c r="W43" s="32">
        <f t="shared" si="15"/>
        <v>11.49548804</v>
      </c>
      <c r="X43" s="32">
        <f t="shared" si="15"/>
        <v>11.49548804</v>
      </c>
      <c r="Y43" s="32">
        <f t="shared" si="15"/>
        <v>11.49548804</v>
      </c>
      <c r="Z43" s="32">
        <f>U43*(1+$Z$35)</f>
        <v>0</v>
      </c>
      <c r="AA43" s="34">
        <f t="shared" si="18"/>
        <v>11.840352681200001</v>
      </c>
      <c r="AB43" s="34">
        <f t="shared" si="18"/>
        <v>11.840352681200001</v>
      </c>
      <c r="AC43" s="34">
        <f t="shared" si="18"/>
        <v>11.840352681200001</v>
      </c>
      <c r="AD43" s="34">
        <f t="shared" si="18"/>
        <v>11.840352681200001</v>
      </c>
      <c r="AE43" s="34">
        <f>Z43*(1+$AE$35)</f>
        <v>0</v>
      </c>
      <c r="AF43" s="37">
        <f t="shared" si="17"/>
        <v>12.195563261636002</v>
      </c>
      <c r="AG43" s="37">
        <f t="shared" si="17"/>
        <v>12.195563261636002</v>
      </c>
      <c r="AH43" s="37">
        <f t="shared" si="17"/>
        <v>12.195563261636002</v>
      </c>
      <c r="AI43" s="37">
        <f t="shared" si="17"/>
        <v>12.195563261636002</v>
      </c>
      <c r="AJ43" s="37">
        <f t="shared" si="17"/>
        <v>0</v>
      </c>
    </row>
    <row r="45" spans="1:36" x14ac:dyDescent="0.25">
      <c r="A45" s="19" t="s">
        <v>102</v>
      </c>
    </row>
    <row r="47" spans="1:36" x14ac:dyDescent="0.25">
      <c r="A47" s="440" t="s">
        <v>80</v>
      </c>
      <c r="B47" s="439">
        <v>2013</v>
      </c>
      <c r="C47" s="439"/>
      <c r="D47" s="439"/>
      <c r="E47" s="439">
        <v>2014</v>
      </c>
      <c r="F47" s="439"/>
      <c r="G47" s="439"/>
      <c r="H47" s="439">
        <v>2015</v>
      </c>
      <c r="I47" s="439"/>
      <c r="J47" s="439"/>
      <c r="K47" s="439">
        <v>2016</v>
      </c>
      <c r="L47" s="439"/>
      <c r="M47" s="439"/>
      <c r="N47" s="439">
        <v>2017</v>
      </c>
      <c r="O47" s="439"/>
      <c r="P47" s="439"/>
      <c r="Q47" s="439">
        <v>2018</v>
      </c>
      <c r="R47" s="439"/>
      <c r="S47" s="439"/>
      <c r="T47" s="439">
        <v>2019</v>
      </c>
      <c r="U47" s="439"/>
      <c r="V47" s="439"/>
    </row>
    <row r="48" spans="1:36" ht="45" x14ac:dyDescent="0.25">
      <c r="A48" s="440"/>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row>
    <row r="49" spans="1:22" x14ac:dyDescent="0.25">
      <c r="A49" s="22" t="s">
        <v>84</v>
      </c>
      <c r="B49" s="38">
        <v>0</v>
      </c>
      <c r="C49" s="38">
        <v>0</v>
      </c>
      <c r="D49" s="38">
        <v>0</v>
      </c>
      <c r="E49" s="32">
        <f>B49*(1+$B$5)</f>
        <v>0</v>
      </c>
      <c r="F49" s="32">
        <f t="shared" ref="F49:G56" si="19">C49*(1+$B$5)</f>
        <v>0</v>
      </c>
      <c r="G49" s="32">
        <f t="shared" si="19"/>
        <v>0</v>
      </c>
      <c r="H49" s="32">
        <f>E49*(1+$C$5)</f>
        <v>0</v>
      </c>
      <c r="I49" s="32">
        <f>F49*(1+$C$5)</f>
        <v>0</v>
      </c>
      <c r="J49" s="32">
        <f>G49*(1+$C$5)</f>
        <v>0</v>
      </c>
      <c r="K49" s="32">
        <f>H49*(1+$D$5)</f>
        <v>0</v>
      </c>
      <c r="L49" s="32">
        <f t="shared" ref="L49:L55" si="20">I49*(1+$D$5)</f>
        <v>0</v>
      </c>
      <c r="M49" s="32">
        <f>J49*(1+$D$5)</f>
        <v>0</v>
      </c>
      <c r="N49" s="33">
        <f t="shared" ref="N49:P57" si="21">K49*(1+$E$5)</f>
        <v>0</v>
      </c>
      <c r="O49" s="33">
        <f t="shared" si="21"/>
        <v>0</v>
      </c>
      <c r="P49" s="33">
        <f t="shared" si="21"/>
        <v>0</v>
      </c>
      <c r="Q49" s="34">
        <f t="shared" ref="Q49:S57" si="22">N49*(1+$F$5)</f>
        <v>0</v>
      </c>
      <c r="R49" s="34">
        <f t="shared" si="22"/>
        <v>0</v>
      </c>
      <c r="S49" s="34">
        <f t="shared" si="22"/>
        <v>0</v>
      </c>
      <c r="T49" s="35">
        <f t="shared" ref="T49:V56" si="23">Q49*(1+$G$5)</f>
        <v>0</v>
      </c>
      <c r="U49" s="35">
        <f t="shared" si="23"/>
        <v>0</v>
      </c>
      <c r="V49" s="35">
        <f t="shared" si="23"/>
        <v>0</v>
      </c>
    </row>
    <row r="50" spans="1:22" x14ac:dyDescent="0.25">
      <c r="A50" s="22" t="s">
        <v>85</v>
      </c>
      <c r="B50" s="38">
        <v>78.87</v>
      </c>
      <c r="C50" s="38">
        <v>78.87</v>
      </c>
      <c r="D50" s="38">
        <v>0</v>
      </c>
      <c r="E50" s="32">
        <f t="shared" ref="E50:E56" si="24">B50*(1+$B$5)</f>
        <v>80.400078000000008</v>
      </c>
      <c r="F50" s="32">
        <f t="shared" si="19"/>
        <v>80.400078000000008</v>
      </c>
      <c r="G50" s="32">
        <f t="shared" si="19"/>
        <v>0</v>
      </c>
      <c r="H50" s="32">
        <f t="shared" ref="H50:J56" si="25">E50*(1+$C$5)</f>
        <v>83.342720854800007</v>
      </c>
      <c r="I50" s="32">
        <f t="shared" si="25"/>
        <v>83.342720854800007</v>
      </c>
      <c r="J50" s="32">
        <f t="shared" si="25"/>
        <v>0</v>
      </c>
      <c r="K50" s="32">
        <f>H50*(1+$D$5)-0.01</f>
        <v>88.975023056669968</v>
      </c>
      <c r="L50" s="32">
        <f>I50*(1+$D$5)-0.01</f>
        <v>88.975023056669968</v>
      </c>
      <c r="M50" s="32">
        <f t="shared" ref="M50:M56" si="26">J50*(1+$D$5)</f>
        <v>0</v>
      </c>
      <c r="N50" s="33">
        <f t="shared" si="21"/>
        <v>94.091086882428499</v>
      </c>
      <c r="O50" s="33">
        <f t="shared" si="21"/>
        <v>94.091086882428499</v>
      </c>
      <c r="P50" s="33">
        <f t="shared" si="21"/>
        <v>0</v>
      </c>
      <c r="Q50" s="34">
        <f t="shared" si="22"/>
        <v>97.939412335919812</v>
      </c>
      <c r="R50" s="34">
        <f t="shared" si="22"/>
        <v>97.939412335919812</v>
      </c>
      <c r="S50" s="34">
        <f t="shared" si="22"/>
        <v>0</v>
      </c>
      <c r="T50" s="35">
        <f t="shared" si="23"/>
        <v>101.05388564820207</v>
      </c>
      <c r="U50" s="35">
        <f t="shared" si="23"/>
        <v>101.05388564820207</v>
      </c>
      <c r="V50" s="35">
        <f t="shared" si="23"/>
        <v>0</v>
      </c>
    </row>
    <row r="51" spans="1:22" x14ac:dyDescent="0.25">
      <c r="A51" s="22" t="s">
        <v>86</v>
      </c>
      <c r="B51" s="38">
        <v>0</v>
      </c>
      <c r="C51" s="38">
        <v>0</v>
      </c>
      <c r="D51" s="38">
        <v>0</v>
      </c>
      <c r="E51" s="32">
        <f t="shared" si="24"/>
        <v>0</v>
      </c>
      <c r="F51" s="32">
        <f t="shared" si="19"/>
        <v>0</v>
      </c>
      <c r="G51" s="32">
        <f t="shared" si="19"/>
        <v>0</v>
      </c>
      <c r="H51" s="32">
        <f t="shared" si="25"/>
        <v>0</v>
      </c>
      <c r="I51" s="32">
        <f t="shared" si="25"/>
        <v>0</v>
      </c>
      <c r="J51" s="32">
        <f t="shared" si="25"/>
        <v>0</v>
      </c>
      <c r="K51" s="32">
        <f>H51*(1+$D$5)</f>
        <v>0</v>
      </c>
      <c r="L51" s="32">
        <f t="shared" si="20"/>
        <v>0</v>
      </c>
      <c r="M51" s="32">
        <f t="shared" si="26"/>
        <v>0</v>
      </c>
      <c r="N51" s="33">
        <f t="shared" si="21"/>
        <v>0</v>
      </c>
      <c r="O51" s="33">
        <f t="shared" si="21"/>
        <v>0</v>
      </c>
      <c r="P51" s="33">
        <f t="shared" si="21"/>
        <v>0</v>
      </c>
      <c r="Q51" s="34">
        <f t="shared" si="22"/>
        <v>0</v>
      </c>
      <c r="R51" s="34">
        <f t="shared" si="22"/>
        <v>0</v>
      </c>
      <c r="S51" s="34">
        <f t="shared" si="22"/>
        <v>0</v>
      </c>
      <c r="T51" s="35">
        <f t="shared" si="23"/>
        <v>0</v>
      </c>
      <c r="U51" s="35">
        <f t="shared" si="23"/>
        <v>0</v>
      </c>
      <c r="V51" s="35">
        <f t="shared" si="23"/>
        <v>0</v>
      </c>
    </row>
    <row r="52" spans="1:22" x14ac:dyDescent="0.25">
      <c r="A52" s="22" t="s">
        <v>87</v>
      </c>
      <c r="B52" s="38">
        <v>78.87</v>
      </c>
      <c r="C52" s="38">
        <v>78.87</v>
      </c>
      <c r="D52" s="38">
        <v>0</v>
      </c>
      <c r="E52" s="32">
        <f t="shared" si="24"/>
        <v>80.400078000000008</v>
      </c>
      <c r="F52" s="32">
        <f t="shared" si="19"/>
        <v>80.400078000000008</v>
      </c>
      <c r="G52" s="32">
        <f t="shared" si="19"/>
        <v>0</v>
      </c>
      <c r="H52" s="32">
        <f t="shared" si="25"/>
        <v>83.342720854800007</v>
      </c>
      <c r="I52" s="32">
        <f t="shared" si="25"/>
        <v>83.342720854800007</v>
      </c>
      <c r="J52" s="32">
        <f t="shared" si="25"/>
        <v>0</v>
      </c>
      <c r="K52" s="32">
        <f>H52*(1+$D$5)-0.01</f>
        <v>88.975023056669968</v>
      </c>
      <c r="L52" s="32">
        <f>I52*(1+$D$5)-0.01</f>
        <v>88.975023056669968</v>
      </c>
      <c r="M52" s="32">
        <f t="shared" si="26"/>
        <v>0</v>
      </c>
      <c r="N52" s="33">
        <f t="shared" si="21"/>
        <v>94.091086882428499</v>
      </c>
      <c r="O52" s="33">
        <f t="shared" si="21"/>
        <v>94.091086882428499</v>
      </c>
      <c r="P52" s="33">
        <f t="shared" si="21"/>
        <v>0</v>
      </c>
      <c r="Q52" s="34">
        <f t="shared" si="22"/>
        <v>97.939412335919812</v>
      </c>
      <c r="R52" s="34">
        <f t="shared" si="22"/>
        <v>97.939412335919812</v>
      </c>
      <c r="S52" s="34">
        <f t="shared" si="22"/>
        <v>0</v>
      </c>
      <c r="T52" s="35">
        <f>Q52*(1+$G$5)</f>
        <v>101.05388564820207</v>
      </c>
      <c r="U52" s="35">
        <f t="shared" si="23"/>
        <v>101.05388564820207</v>
      </c>
      <c r="V52" s="35">
        <f t="shared" si="23"/>
        <v>0</v>
      </c>
    </row>
    <row r="53" spans="1:22" x14ac:dyDescent="0.25">
      <c r="A53" s="22" t="s">
        <v>88</v>
      </c>
      <c r="B53" s="38">
        <v>58.03</v>
      </c>
      <c r="C53" s="38">
        <v>58.03</v>
      </c>
      <c r="D53" s="38">
        <v>58.03</v>
      </c>
      <c r="E53" s="32">
        <f t="shared" si="24"/>
        <v>59.155782000000009</v>
      </c>
      <c r="F53" s="32">
        <f t="shared" si="19"/>
        <v>59.155782000000009</v>
      </c>
      <c r="G53" s="32">
        <f t="shared" si="19"/>
        <v>59.155782000000009</v>
      </c>
      <c r="H53" s="32">
        <f t="shared" si="25"/>
        <v>61.320883621200011</v>
      </c>
      <c r="I53" s="32">
        <f t="shared" si="25"/>
        <v>61.320883621200011</v>
      </c>
      <c r="J53" s="32">
        <f t="shared" si="25"/>
        <v>61.320883621200011</v>
      </c>
      <c r="K53" s="32">
        <f>H53*(1+$D$5)</f>
        <v>65.472307442355259</v>
      </c>
      <c r="L53" s="32">
        <f t="shared" si="20"/>
        <v>65.472307442355259</v>
      </c>
      <c r="M53" s="32">
        <f t="shared" si="26"/>
        <v>65.472307442355259</v>
      </c>
      <c r="N53" s="33">
        <f t="shared" si="21"/>
        <v>69.236965120290691</v>
      </c>
      <c r="O53" s="33">
        <f t="shared" si="21"/>
        <v>69.236965120290691</v>
      </c>
      <c r="P53" s="33">
        <f t="shared" si="21"/>
        <v>69.236965120290691</v>
      </c>
      <c r="Q53" s="34">
        <f t="shared" si="22"/>
        <v>72.068756993710579</v>
      </c>
      <c r="R53" s="34">
        <f t="shared" si="22"/>
        <v>72.068756993710579</v>
      </c>
      <c r="S53" s="34">
        <f t="shared" si="22"/>
        <v>72.068756993710579</v>
      </c>
      <c r="T53" s="35">
        <f t="shared" si="23"/>
        <v>74.360543466110585</v>
      </c>
      <c r="U53" s="35">
        <f t="shared" si="23"/>
        <v>74.360543466110585</v>
      </c>
      <c r="V53" s="35">
        <f t="shared" si="23"/>
        <v>74.360543466110585</v>
      </c>
    </row>
    <row r="54" spans="1:22" x14ac:dyDescent="0.25">
      <c r="A54" s="22" t="s">
        <v>89</v>
      </c>
      <c r="B54" s="38">
        <v>78.87</v>
      </c>
      <c r="C54" s="38">
        <v>78.87</v>
      </c>
      <c r="D54" s="38">
        <v>0</v>
      </c>
      <c r="E54" s="32">
        <f t="shared" si="24"/>
        <v>80.400078000000008</v>
      </c>
      <c r="F54" s="32">
        <f t="shared" si="19"/>
        <v>80.400078000000008</v>
      </c>
      <c r="G54" s="32">
        <f t="shared" si="19"/>
        <v>0</v>
      </c>
      <c r="H54" s="32">
        <f t="shared" si="25"/>
        <v>83.342720854800007</v>
      </c>
      <c r="I54" s="32">
        <f t="shared" si="25"/>
        <v>83.342720854800007</v>
      </c>
      <c r="J54" s="32">
        <f t="shared" si="25"/>
        <v>0</v>
      </c>
      <c r="K54" s="32">
        <f>H54*(1+$D$5)-0.01</f>
        <v>88.975023056669968</v>
      </c>
      <c r="L54" s="32">
        <f>I54*(1+$D$5)-0.01</f>
        <v>88.975023056669968</v>
      </c>
      <c r="M54" s="32">
        <f t="shared" si="26"/>
        <v>0</v>
      </c>
      <c r="N54" s="33">
        <f t="shared" si="21"/>
        <v>94.091086882428499</v>
      </c>
      <c r="O54" s="33">
        <f t="shared" si="21"/>
        <v>94.091086882428499</v>
      </c>
      <c r="P54" s="33">
        <f t="shared" si="21"/>
        <v>0</v>
      </c>
      <c r="Q54" s="34">
        <f t="shared" si="22"/>
        <v>97.939412335919812</v>
      </c>
      <c r="R54" s="34">
        <f t="shared" si="22"/>
        <v>97.939412335919812</v>
      </c>
      <c r="S54" s="34">
        <f t="shared" si="22"/>
        <v>0</v>
      </c>
      <c r="T54" s="35">
        <f t="shared" si="23"/>
        <v>101.05388564820207</v>
      </c>
      <c r="U54" s="35">
        <f t="shared" si="23"/>
        <v>101.05388564820207</v>
      </c>
      <c r="V54" s="35">
        <f t="shared" si="23"/>
        <v>0</v>
      </c>
    </row>
    <row r="55" spans="1:22" x14ac:dyDescent="0.25">
      <c r="A55" s="22" t="s">
        <v>90</v>
      </c>
      <c r="B55" s="38">
        <v>0</v>
      </c>
      <c r="C55" s="38">
        <v>0</v>
      </c>
      <c r="D55" s="38">
        <v>0</v>
      </c>
      <c r="E55" s="32">
        <f t="shared" si="24"/>
        <v>0</v>
      </c>
      <c r="F55" s="32">
        <f t="shared" si="19"/>
        <v>0</v>
      </c>
      <c r="G55" s="32">
        <f t="shared" si="19"/>
        <v>0</v>
      </c>
      <c r="H55" s="32">
        <f t="shared" si="25"/>
        <v>0</v>
      </c>
      <c r="I55" s="32">
        <f t="shared" si="25"/>
        <v>0</v>
      </c>
      <c r="J55" s="32">
        <f t="shared" si="25"/>
        <v>0</v>
      </c>
      <c r="K55" s="32">
        <f>H55*(1+$D$5)</f>
        <v>0</v>
      </c>
      <c r="L55" s="32">
        <f t="shared" si="20"/>
        <v>0</v>
      </c>
      <c r="M55" s="32">
        <f t="shared" si="26"/>
        <v>0</v>
      </c>
      <c r="N55" s="33">
        <f t="shared" si="21"/>
        <v>0</v>
      </c>
      <c r="O55" s="33">
        <f t="shared" si="21"/>
        <v>0</v>
      </c>
      <c r="P55" s="33">
        <f t="shared" si="21"/>
        <v>0</v>
      </c>
      <c r="Q55" s="34">
        <f t="shared" si="22"/>
        <v>0</v>
      </c>
      <c r="R55" s="34">
        <f t="shared" si="22"/>
        <v>0</v>
      </c>
      <c r="S55" s="34">
        <f t="shared" si="22"/>
        <v>0</v>
      </c>
      <c r="T55" s="35">
        <f t="shared" si="23"/>
        <v>0</v>
      </c>
      <c r="U55" s="35">
        <f t="shared" si="23"/>
        <v>0</v>
      </c>
      <c r="V55" s="35">
        <f t="shared" si="23"/>
        <v>0</v>
      </c>
    </row>
    <row r="56" spans="1:22" x14ac:dyDescent="0.25">
      <c r="A56" s="22" t="s">
        <v>91</v>
      </c>
      <c r="B56" s="38">
        <v>78.87</v>
      </c>
      <c r="C56" s="38">
        <v>78.87</v>
      </c>
      <c r="D56" s="38">
        <v>0</v>
      </c>
      <c r="E56" s="32">
        <f t="shared" si="24"/>
        <v>80.400078000000008</v>
      </c>
      <c r="F56" s="32">
        <f t="shared" si="19"/>
        <v>80.400078000000008</v>
      </c>
      <c r="G56" s="32">
        <f t="shared" si="19"/>
        <v>0</v>
      </c>
      <c r="H56" s="32">
        <f t="shared" si="25"/>
        <v>83.342720854800007</v>
      </c>
      <c r="I56" s="32">
        <f t="shared" si="25"/>
        <v>83.342720854800007</v>
      </c>
      <c r="J56" s="32">
        <f t="shared" si="25"/>
        <v>0</v>
      </c>
      <c r="K56" s="32">
        <f>H56*(1+$D$5)-0.01</f>
        <v>88.975023056669968</v>
      </c>
      <c r="L56" s="32">
        <f>I56*(1+$D$5)-0.01</f>
        <v>88.975023056669968</v>
      </c>
      <c r="M56" s="32">
        <f t="shared" si="26"/>
        <v>0</v>
      </c>
      <c r="N56" s="33">
        <f t="shared" si="21"/>
        <v>94.091086882428499</v>
      </c>
      <c r="O56" s="33">
        <f t="shared" si="21"/>
        <v>94.091086882428499</v>
      </c>
      <c r="P56" s="33">
        <f t="shared" si="21"/>
        <v>0</v>
      </c>
      <c r="Q56" s="34">
        <f t="shared" si="22"/>
        <v>97.939412335919812</v>
      </c>
      <c r="R56" s="34">
        <f t="shared" si="22"/>
        <v>97.939412335919812</v>
      </c>
      <c r="S56" s="34">
        <f t="shared" si="22"/>
        <v>0</v>
      </c>
      <c r="T56" s="35">
        <f t="shared" si="23"/>
        <v>101.05388564820207</v>
      </c>
      <c r="U56" s="35">
        <f t="shared" si="23"/>
        <v>101.05388564820207</v>
      </c>
      <c r="V56" s="35">
        <f t="shared" si="23"/>
        <v>0</v>
      </c>
    </row>
    <row r="57" spans="1:22" x14ac:dyDescent="0.25">
      <c r="A57" s="22" t="s">
        <v>92</v>
      </c>
      <c r="B57" s="38"/>
      <c r="C57" s="38"/>
      <c r="D57" s="38"/>
      <c r="E57" s="32"/>
      <c r="F57" s="32"/>
      <c r="G57" s="32"/>
      <c r="H57" s="32"/>
      <c r="I57" s="32"/>
      <c r="J57" s="32"/>
      <c r="K57" s="32">
        <v>88.98</v>
      </c>
      <c r="L57" s="32">
        <v>88.98</v>
      </c>
      <c r="M57" s="32">
        <v>88.98</v>
      </c>
      <c r="N57" s="33">
        <f t="shared" si="21"/>
        <v>94.096350000000015</v>
      </c>
      <c r="O57" s="33">
        <f t="shared" si="21"/>
        <v>94.096350000000015</v>
      </c>
      <c r="P57" s="33">
        <f t="shared" si="21"/>
        <v>94.096350000000015</v>
      </c>
      <c r="Q57" s="34">
        <f t="shared" si="22"/>
        <v>97.944890715000014</v>
      </c>
      <c r="R57" s="34">
        <f t="shared" si="22"/>
        <v>97.944890715000014</v>
      </c>
      <c r="S57" s="34">
        <f t="shared" si="22"/>
        <v>97.944890715000014</v>
      </c>
      <c r="T57" s="35">
        <f>Q57*(1+$G$5)-0.01</f>
        <v>101.04953823973702</v>
      </c>
      <c r="U57" s="35">
        <f>R57*(1+$G$5)-0.01</f>
        <v>101.04953823973702</v>
      </c>
      <c r="V57" s="35">
        <f>S57*(1+$G$5)-0.01</f>
        <v>101.04953823973702</v>
      </c>
    </row>
    <row r="59" spans="1:22" x14ac:dyDescent="0.25">
      <c r="A59" s="19" t="s">
        <v>103</v>
      </c>
    </row>
    <row r="61" spans="1:22" x14ac:dyDescent="0.25">
      <c r="A61" s="440" t="s">
        <v>80</v>
      </c>
      <c r="B61" s="439">
        <v>2013</v>
      </c>
      <c r="C61" s="439"/>
      <c r="D61" s="439"/>
      <c r="E61" s="439">
        <v>2014</v>
      </c>
      <c r="F61" s="439"/>
      <c r="G61" s="439"/>
      <c r="H61" s="439">
        <v>2015</v>
      </c>
      <c r="I61" s="439"/>
      <c r="J61" s="439"/>
      <c r="K61" s="439">
        <v>2016</v>
      </c>
      <c r="L61" s="439"/>
      <c r="M61" s="439"/>
      <c r="N61" s="439">
        <v>2017</v>
      </c>
      <c r="O61" s="439"/>
      <c r="P61" s="439"/>
      <c r="Q61" s="439">
        <v>2018</v>
      </c>
      <c r="R61" s="439"/>
      <c r="S61" s="439"/>
    </row>
    <row r="62" spans="1:22" ht="45" x14ac:dyDescent="0.25">
      <c r="A62" s="440"/>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2" x14ac:dyDescent="0.25">
      <c r="A63" s="22" t="s">
        <v>84</v>
      </c>
      <c r="B63" s="39" t="s">
        <v>104</v>
      </c>
      <c r="C63" s="39" t="s">
        <v>104</v>
      </c>
      <c r="D63" s="39">
        <v>0</v>
      </c>
      <c r="E63" s="40" t="s">
        <v>104</v>
      </c>
      <c r="F63" s="40" t="s">
        <v>104</v>
      </c>
      <c r="G63" s="40">
        <f t="shared" ref="G63:G70" si="27">D63*(1+$B$5)</f>
        <v>0</v>
      </c>
      <c r="H63" s="41" t="s">
        <v>104</v>
      </c>
      <c r="I63" s="40" t="s">
        <v>104</v>
      </c>
      <c r="J63" s="40">
        <f>G63*(1+$B$5)</f>
        <v>0</v>
      </c>
      <c r="K63" s="41" t="s">
        <v>104</v>
      </c>
      <c r="L63" s="40" t="s">
        <v>104</v>
      </c>
      <c r="M63" s="41">
        <f t="shared" ref="M63:M70" si="28">J63*(1+$D$5)</f>
        <v>0</v>
      </c>
      <c r="N63" s="42" t="s">
        <v>104</v>
      </c>
      <c r="O63" s="43" t="s">
        <v>104</v>
      </c>
      <c r="P63" s="42">
        <f>M63*(1+$E$5)</f>
        <v>0</v>
      </c>
      <c r="Q63" s="44" t="s">
        <v>104</v>
      </c>
      <c r="R63" s="45" t="s">
        <v>104</v>
      </c>
      <c r="S63" s="44">
        <f t="shared" ref="S63:S71" si="29">P63*(1+$F$5)</f>
        <v>0</v>
      </c>
    </row>
    <row r="64" spans="1:22" x14ac:dyDescent="0.25">
      <c r="A64" s="22" t="s">
        <v>85</v>
      </c>
      <c r="B64" s="39">
        <v>240</v>
      </c>
      <c r="C64" s="39" t="s">
        <v>104</v>
      </c>
      <c r="D64" s="39">
        <v>0</v>
      </c>
      <c r="E64" s="41">
        <f>B64*(1+$B$5)</f>
        <v>244.65600000000001</v>
      </c>
      <c r="F64" s="40" t="s">
        <v>104</v>
      </c>
      <c r="G64" s="40">
        <f t="shared" si="27"/>
        <v>0</v>
      </c>
      <c r="H64" s="41">
        <f>E64*(1+$C$5)</f>
        <v>253.6104096</v>
      </c>
      <c r="I64" s="40" t="s">
        <v>104</v>
      </c>
      <c r="J64" s="40">
        <f>G64*(1+$B$5)</f>
        <v>0</v>
      </c>
      <c r="K64" s="41">
        <f>H64*(1+$D$5)</f>
        <v>270.77983432991999</v>
      </c>
      <c r="L64" s="40" t="s">
        <v>104</v>
      </c>
      <c r="M64" s="41">
        <f t="shared" si="28"/>
        <v>0</v>
      </c>
      <c r="N64" s="42">
        <f>K64*(1+$E$5)</f>
        <v>286.34967480389042</v>
      </c>
      <c r="O64" s="43" t="s">
        <v>104</v>
      </c>
      <c r="P64" s="42">
        <f t="shared" ref="P64:P71" si="30">M64*(1+$E$5)</f>
        <v>0</v>
      </c>
      <c r="Q64" s="44">
        <f>N64*(1+$F$5)</f>
        <v>298.0613765033695</v>
      </c>
      <c r="R64" s="45" t="s">
        <v>104</v>
      </c>
      <c r="S64" s="44">
        <f t="shared" si="29"/>
        <v>0</v>
      </c>
    </row>
    <row r="65" spans="1:19" x14ac:dyDescent="0.25">
      <c r="A65" s="22" t="s">
        <v>86</v>
      </c>
      <c r="B65" s="39" t="s">
        <v>104</v>
      </c>
      <c r="C65" s="39" t="s">
        <v>104</v>
      </c>
      <c r="D65" s="39">
        <v>0</v>
      </c>
      <c r="E65" s="40" t="s">
        <v>104</v>
      </c>
      <c r="F65" s="40" t="s">
        <v>104</v>
      </c>
      <c r="G65" s="40">
        <f t="shared" si="27"/>
        <v>0</v>
      </c>
      <c r="H65" s="40" t="s">
        <v>104</v>
      </c>
      <c r="I65" s="40" t="s">
        <v>104</v>
      </c>
      <c r="J65" s="40">
        <f>G65*(1+$B$5)</f>
        <v>0</v>
      </c>
      <c r="K65" s="40" t="s">
        <v>104</v>
      </c>
      <c r="L65" s="40" t="s">
        <v>104</v>
      </c>
      <c r="M65" s="41">
        <f t="shared" si="28"/>
        <v>0</v>
      </c>
      <c r="N65" s="43" t="s">
        <v>104</v>
      </c>
      <c r="O65" s="43" t="s">
        <v>104</v>
      </c>
      <c r="P65" s="42">
        <f t="shared" si="30"/>
        <v>0</v>
      </c>
      <c r="Q65" s="45" t="s">
        <v>104</v>
      </c>
      <c r="R65" s="45" t="s">
        <v>104</v>
      </c>
      <c r="S65" s="44">
        <f t="shared" si="29"/>
        <v>0</v>
      </c>
    </row>
    <row r="66" spans="1:19" x14ac:dyDescent="0.25">
      <c r="A66" s="22" t="s">
        <v>87</v>
      </c>
      <c r="B66" s="39">
        <v>240</v>
      </c>
      <c r="C66" s="39" t="s">
        <v>104</v>
      </c>
      <c r="D66" s="39">
        <v>0</v>
      </c>
      <c r="E66" s="41">
        <f>B66*(1+$B$5)</f>
        <v>244.65600000000001</v>
      </c>
      <c r="F66" s="40" t="s">
        <v>104</v>
      </c>
      <c r="G66" s="40">
        <f t="shared" si="27"/>
        <v>0</v>
      </c>
      <c r="H66" s="41">
        <f>E66*(1+$C$5)</f>
        <v>253.6104096</v>
      </c>
      <c r="I66" s="40" t="s">
        <v>104</v>
      </c>
      <c r="J66" s="40">
        <f>G66*(1+$B$5)</f>
        <v>0</v>
      </c>
      <c r="K66" s="41">
        <f>H66*(1+$D$5)</f>
        <v>270.77983432991999</v>
      </c>
      <c r="L66" s="40" t="s">
        <v>104</v>
      </c>
      <c r="M66" s="41">
        <f t="shared" si="28"/>
        <v>0</v>
      </c>
      <c r="N66" s="42">
        <f>K66*(1+$E$5)</f>
        <v>286.34967480389042</v>
      </c>
      <c r="O66" s="43" t="s">
        <v>104</v>
      </c>
      <c r="P66" s="42">
        <f t="shared" si="30"/>
        <v>0</v>
      </c>
      <c r="Q66" s="44">
        <f>N66*(1+$F$5)</f>
        <v>298.0613765033695</v>
      </c>
      <c r="R66" s="45" t="s">
        <v>104</v>
      </c>
      <c r="S66" s="44">
        <f t="shared" si="29"/>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28"/>
        <v>361.25228044800002</v>
      </c>
      <c r="N67" s="42">
        <f>K67*(1+$E$5)</f>
        <v>382.02428657376004</v>
      </c>
      <c r="O67" s="43" t="s">
        <v>104</v>
      </c>
      <c r="P67" s="42">
        <f t="shared" si="30"/>
        <v>382.02428657376004</v>
      </c>
      <c r="Q67" s="44">
        <f>N67*(1+$F$5)</f>
        <v>397.64907989462682</v>
      </c>
      <c r="R67" s="45" t="s">
        <v>104</v>
      </c>
      <c r="S67" s="44">
        <f t="shared" si="29"/>
        <v>397.64907989462682</v>
      </c>
    </row>
    <row r="68" spans="1:19" x14ac:dyDescent="0.25">
      <c r="A68" s="22" t="s">
        <v>89</v>
      </c>
      <c r="B68" s="39" t="s">
        <v>104</v>
      </c>
      <c r="C68" s="39" t="s">
        <v>104</v>
      </c>
      <c r="D68" s="39">
        <v>0</v>
      </c>
      <c r="E68" s="40" t="s">
        <v>104</v>
      </c>
      <c r="F68" s="40" t="s">
        <v>104</v>
      </c>
      <c r="G68" s="40">
        <f t="shared" si="27"/>
        <v>0</v>
      </c>
      <c r="H68" s="40" t="s">
        <v>104</v>
      </c>
      <c r="I68" s="40" t="s">
        <v>104</v>
      </c>
      <c r="J68" s="40">
        <f>G68*(1+$B$5)</f>
        <v>0</v>
      </c>
      <c r="K68" s="40" t="s">
        <v>104</v>
      </c>
      <c r="L68" s="40" t="s">
        <v>104</v>
      </c>
      <c r="M68" s="41">
        <f t="shared" si="28"/>
        <v>0</v>
      </c>
      <c r="N68" s="43" t="s">
        <v>104</v>
      </c>
      <c r="O68" s="43" t="s">
        <v>104</v>
      </c>
      <c r="P68" s="42">
        <f t="shared" si="30"/>
        <v>0</v>
      </c>
      <c r="Q68" s="45" t="s">
        <v>104</v>
      </c>
      <c r="R68" s="45" t="s">
        <v>104</v>
      </c>
      <c r="S68" s="44">
        <f t="shared" si="29"/>
        <v>0</v>
      </c>
    </row>
    <row r="69" spans="1:19" x14ac:dyDescent="0.25">
      <c r="A69" s="22" t="s">
        <v>90</v>
      </c>
      <c r="B69" s="39" t="s">
        <v>104</v>
      </c>
      <c r="C69" s="39" t="s">
        <v>104</v>
      </c>
      <c r="D69" s="39">
        <v>0</v>
      </c>
      <c r="E69" s="40" t="s">
        <v>104</v>
      </c>
      <c r="F69" s="40" t="s">
        <v>104</v>
      </c>
      <c r="G69" s="40">
        <f t="shared" si="27"/>
        <v>0</v>
      </c>
      <c r="H69" s="40" t="s">
        <v>104</v>
      </c>
      <c r="I69" s="40" t="s">
        <v>104</v>
      </c>
      <c r="J69" s="40">
        <f>G69*(1+$B$5)</f>
        <v>0</v>
      </c>
      <c r="K69" s="40" t="s">
        <v>104</v>
      </c>
      <c r="L69" s="40" t="s">
        <v>104</v>
      </c>
      <c r="M69" s="41">
        <f t="shared" si="28"/>
        <v>0</v>
      </c>
      <c r="N69" s="43" t="s">
        <v>104</v>
      </c>
      <c r="O69" s="43" t="s">
        <v>104</v>
      </c>
      <c r="P69" s="42">
        <f t="shared" si="30"/>
        <v>0</v>
      </c>
      <c r="Q69" s="45" t="s">
        <v>104</v>
      </c>
      <c r="R69" s="45" t="s">
        <v>104</v>
      </c>
      <c r="S69" s="44">
        <f t="shared" si="29"/>
        <v>0</v>
      </c>
    </row>
    <row r="70" spans="1:19" x14ac:dyDescent="0.25">
      <c r="A70" s="22" t="s">
        <v>91</v>
      </c>
      <c r="B70" s="39">
        <v>240</v>
      </c>
      <c r="C70" s="39" t="s">
        <v>104</v>
      </c>
      <c r="D70" s="39">
        <v>0</v>
      </c>
      <c r="E70" s="41">
        <f>B70*(1+$B$5)</f>
        <v>244.65600000000001</v>
      </c>
      <c r="F70" s="40" t="s">
        <v>104</v>
      </c>
      <c r="G70" s="40">
        <f t="shared" si="27"/>
        <v>0</v>
      </c>
      <c r="H70" s="41">
        <f>E70*(1+$C$5)</f>
        <v>253.6104096</v>
      </c>
      <c r="I70" s="40" t="s">
        <v>104</v>
      </c>
      <c r="J70" s="40">
        <f>G70*(1+$B$5)</f>
        <v>0</v>
      </c>
      <c r="K70" s="41">
        <f>H70*(1+$D$5)</f>
        <v>270.77983432991999</v>
      </c>
      <c r="L70" s="40" t="s">
        <v>104</v>
      </c>
      <c r="M70" s="41">
        <f t="shared" si="28"/>
        <v>0</v>
      </c>
      <c r="N70" s="42">
        <f>K70*(1+$E$5)</f>
        <v>286.34967480389042</v>
      </c>
      <c r="O70" s="43" t="s">
        <v>104</v>
      </c>
      <c r="P70" s="42">
        <f t="shared" si="30"/>
        <v>0</v>
      </c>
      <c r="Q70" s="44">
        <f>N70*(1+$F$5)</f>
        <v>298.0613765033695</v>
      </c>
      <c r="R70" s="45" t="s">
        <v>104</v>
      </c>
      <c r="S70" s="44">
        <f t="shared" si="29"/>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30"/>
        <v>0</v>
      </c>
      <c r="Q71" s="44">
        <f>N71*(1+$F$5)</f>
        <v>338.59178867587497</v>
      </c>
      <c r="R71" s="45" t="s">
        <v>104</v>
      </c>
      <c r="S71" s="44">
        <f t="shared" si="29"/>
        <v>0</v>
      </c>
    </row>
    <row r="73" spans="1:19" x14ac:dyDescent="0.25">
      <c r="A73" t="s">
        <v>105</v>
      </c>
    </row>
    <row r="76" spans="1:19" x14ac:dyDescent="0.25">
      <c r="A76" s="19" t="s">
        <v>106</v>
      </c>
    </row>
    <row r="78" spans="1:19" x14ac:dyDescent="0.25">
      <c r="A78" s="440" t="s">
        <v>80</v>
      </c>
      <c r="B78" s="439">
        <v>2013</v>
      </c>
      <c r="C78" s="439"/>
      <c r="D78" s="439"/>
      <c r="E78" s="439">
        <v>2014</v>
      </c>
      <c r="F78" s="439"/>
      <c r="G78" s="439"/>
      <c r="H78" s="439">
        <v>2015</v>
      </c>
      <c r="I78" s="439"/>
      <c r="J78" s="439"/>
      <c r="K78" s="439">
        <v>2016</v>
      </c>
      <c r="L78" s="439"/>
      <c r="M78" s="439"/>
      <c r="N78" s="439">
        <v>2017</v>
      </c>
      <c r="O78" s="439"/>
      <c r="P78" s="439"/>
      <c r="Q78" s="439">
        <v>2018</v>
      </c>
      <c r="R78" s="439"/>
      <c r="S78" s="439"/>
    </row>
    <row r="79" spans="1:19" ht="45" x14ac:dyDescent="0.25">
      <c r="A79" s="440"/>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31">D80*(1+$B$5)</f>
        <v>0</v>
      </c>
      <c r="H80" s="40" t="s">
        <v>104</v>
      </c>
      <c r="I80" s="40" t="s">
        <v>104</v>
      </c>
      <c r="J80" s="40">
        <f t="shared" ref="J80:J87" si="32">G80*(1+$B$5)</f>
        <v>0</v>
      </c>
      <c r="K80" s="40" t="s">
        <v>104</v>
      </c>
      <c r="L80" s="40" t="s">
        <v>104</v>
      </c>
      <c r="M80" s="41">
        <f t="shared" ref="M80:M87" si="33">J80*(1+$D$5)</f>
        <v>0</v>
      </c>
      <c r="N80" s="43" t="s">
        <v>104</v>
      </c>
      <c r="O80" s="43" t="s">
        <v>104</v>
      </c>
      <c r="P80" s="42">
        <f>M80*(1+$E$5)</f>
        <v>0</v>
      </c>
      <c r="Q80" s="43" t="s">
        <v>104</v>
      </c>
      <c r="R80" s="43" t="s">
        <v>104</v>
      </c>
      <c r="S80" s="42">
        <f t="shared" ref="S80:S88" si="34">P80*(1+$F$5)</f>
        <v>0</v>
      </c>
    </row>
    <row r="81" spans="1:19" x14ac:dyDescent="0.25">
      <c r="A81" s="22" t="s">
        <v>85</v>
      </c>
      <c r="B81" s="39">
        <v>400</v>
      </c>
      <c r="C81" s="39" t="s">
        <v>104</v>
      </c>
      <c r="D81" s="39">
        <v>0</v>
      </c>
      <c r="E81" s="40">
        <f>B81*(1+$B$5)</f>
        <v>407.76000000000005</v>
      </c>
      <c r="F81" s="40" t="s">
        <v>104</v>
      </c>
      <c r="G81" s="40">
        <f t="shared" si="31"/>
        <v>0</v>
      </c>
      <c r="H81" s="41">
        <f>E81*(1+$C$5)</f>
        <v>422.68401600000004</v>
      </c>
      <c r="I81" s="41" t="s">
        <v>104</v>
      </c>
      <c r="J81" s="40">
        <f t="shared" si="32"/>
        <v>0</v>
      </c>
      <c r="K81" s="41">
        <f>H81*(1+$D$5)</f>
        <v>451.2997238832001</v>
      </c>
      <c r="L81" s="41" t="s">
        <v>104</v>
      </c>
      <c r="M81" s="41">
        <f t="shared" si="33"/>
        <v>0</v>
      </c>
      <c r="N81" s="42">
        <f>K81*(1+$E$5)</f>
        <v>477.24945800648413</v>
      </c>
      <c r="O81" s="42" t="s">
        <v>104</v>
      </c>
      <c r="P81" s="42">
        <f t="shared" ref="P81:P88" si="35">M81*(1+$E$5)</f>
        <v>0</v>
      </c>
      <c r="Q81" s="42">
        <f>N81*(1+$F$5)</f>
        <v>496.76896083894928</v>
      </c>
      <c r="R81" s="42" t="s">
        <v>104</v>
      </c>
      <c r="S81" s="42">
        <f t="shared" si="34"/>
        <v>0</v>
      </c>
    </row>
    <row r="82" spans="1:19" x14ac:dyDescent="0.25">
      <c r="A82" s="22" t="s">
        <v>86</v>
      </c>
      <c r="B82" s="39" t="s">
        <v>104</v>
      </c>
      <c r="C82" s="39" t="s">
        <v>104</v>
      </c>
      <c r="D82" s="39">
        <v>0</v>
      </c>
      <c r="E82" s="40" t="s">
        <v>104</v>
      </c>
      <c r="F82" s="40" t="s">
        <v>104</v>
      </c>
      <c r="G82" s="40">
        <f t="shared" si="31"/>
        <v>0</v>
      </c>
      <c r="H82" s="41" t="s">
        <v>104</v>
      </c>
      <c r="I82" s="41" t="s">
        <v>104</v>
      </c>
      <c r="J82" s="40">
        <f t="shared" si="32"/>
        <v>0</v>
      </c>
      <c r="K82" s="41" t="s">
        <v>104</v>
      </c>
      <c r="L82" s="41" t="s">
        <v>104</v>
      </c>
      <c r="M82" s="41">
        <f t="shared" si="33"/>
        <v>0</v>
      </c>
      <c r="N82" s="42" t="s">
        <v>104</v>
      </c>
      <c r="O82" s="42" t="s">
        <v>104</v>
      </c>
      <c r="P82" s="42">
        <f t="shared" si="35"/>
        <v>0</v>
      </c>
      <c r="Q82" s="42" t="s">
        <v>104</v>
      </c>
      <c r="R82" s="42" t="s">
        <v>104</v>
      </c>
      <c r="S82" s="42">
        <f t="shared" si="34"/>
        <v>0</v>
      </c>
    </row>
    <row r="83" spans="1:19" x14ac:dyDescent="0.25">
      <c r="A83" s="22" t="s">
        <v>87</v>
      </c>
      <c r="B83" s="39">
        <v>400</v>
      </c>
      <c r="C83" s="39" t="s">
        <v>104</v>
      </c>
      <c r="D83" s="39">
        <v>0</v>
      </c>
      <c r="E83" s="40">
        <f>B83*(1+$B$5)</f>
        <v>407.76000000000005</v>
      </c>
      <c r="F83" s="40" t="s">
        <v>104</v>
      </c>
      <c r="G83" s="40">
        <f t="shared" si="31"/>
        <v>0</v>
      </c>
      <c r="H83" s="41">
        <f>E83*(1+$C$5)</f>
        <v>422.68401600000004</v>
      </c>
      <c r="I83" s="41" t="s">
        <v>104</v>
      </c>
      <c r="J83" s="40">
        <f t="shared" si="32"/>
        <v>0</v>
      </c>
      <c r="K83" s="41">
        <f>H83*(1+$D$5)</f>
        <v>451.2997238832001</v>
      </c>
      <c r="L83" s="41" t="s">
        <v>104</v>
      </c>
      <c r="M83" s="41">
        <f t="shared" si="33"/>
        <v>0</v>
      </c>
      <c r="N83" s="42">
        <f>K83*(1+$E$5)</f>
        <v>477.24945800648413</v>
      </c>
      <c r="O83" s="42" t="s">
        <v>104</v>
      </c>
      <c r="P83" s="42">
        <f t="shared" si="35"/>
        <v>0</v>
      </c>
      <c r="Q83" s="42">
        <f>N83*(1+$F$5)</f>
        <v>496.76896083894928</v>
      </c>
      <c r="R83" s="42" t="s">
        <v>104</v>
      </c>
      <c r="S83" s="42">
        <f t="shared" si="34"/>
        <v>0</v>
      </c>
    </row>
    <row r="84" spans="1:19" x14ac:dyDescent="0.25">
      <c r="A84" s="22" t="s">
        <v>88</v>
      </c>
      <c r="B84" s="39">
        <v>400</v>
      </c>
      <c r="C84" s="39" t="s">
        <v>104</v>
      </c>
      <c r="D84" s="39">
        <v>400</v>
      </c>
      <c r="E84" s="40">
        <f>B84*(1+$B$5)</f>
        <v>407.76000000000005</v>
      </c>
      <c r="F84" s="40" t="s">
        <v>104</v>
      </c>
      <c r="G84" s="40">
        <f t="shared" si="31"/>
        <v>407.76000000000005</v>
      </c>
      <c r="H84" s="41">
        <f>E84*(1+$C$5)</f>
        <v>422.68401600000004</v>
      </c>
      <c r="I84" s="41" t="s">
        <v>104</v>
      </c>
      <c r="J84" s="41">
        <f>G84*(1+$C$5)</f>
        <v>422.68401600000004</v>
      </c>
      <c r="K84" s="41">
        <f>H84*(1+$D$5)</f>
        <v>451.2997238832001</v>
      </c>
      <c r="L84" s="41" t="s">
        <v>104</v>
      </c>
      <c r="M84" s="41">
        <f t="shared" si="33"/>
        <v>451.2997238832001</v>
      </c>
      <c r="N84" s="42">
        <f>K84*(1+$E$5)</f>
        <v>477.24945800648413</v>
      </c>
      <c r="O84" s="42" t="s">
        <v>104</v>
      </c>
      <c r="P84" s="42">
        <f t="shared" si="35"/>
        <v>477.24945800648413</v>
      </c>
      <c r="Q84" s="42">
        <f>N84*(1+$F$5)</f>
        <v>496.76896083894928</v>
      </c>
      <c r="R84" s="42" t="s">
        <v>104</v>
      </c>
      <c r="S84" s="42">
        <f t="shared" si="34"/>
        <v>496.76896083894928</v>
      </c>
    </row>
    <row r="85" spans="1:19" x14ac:dyDescent="0.25">
      <c r="A85" s="22" t="s">
        <v>89</v>
      </c>
      <c r="B85" s="39" t="s">
        <v>104</v>
      </c>
      <c r="C85" s="39" t="s">
        <v>104</v>
      </c>
      <c r="D85" s="39">
        <v>0</v>
      </c>
      <c r="E85" s="40" t="s">
        <v>104</v>
      </c>
      <c r="F85" s="40" t="s">
        <v>104</v>
      </c>
      <c r="G85" s="40">
        <f t="shared" si="31"/>
        <v>0</v>
      </c>
      <c r="H85" s="41" t="s">
        <v>104</v>
      </c>
      <c r="I85" s="41" t="s">
        <v>104</v>
      </c>
      <c r="J85" s="40">
        <f t="shared" si="32"/>
        <v>0</v>
      </c>
      <c r="K85" s="41" t="s">
        <v>104</v>
      </c>
      <c r="L85" s="41" t="s">
        <v>104</v>
      </c>
      <c r="M85" s="41">
        <f t="shared" si="33"/>
        <v>0</v>
      </c>
      <c r="N85" s="42" t="s">
        <v>104</v>
      </c>
      <c r="O85" s="42" t="s">
        <v>104</v>
      </c>
      <c r="P85" s="42">
        <f t="shared" si="35"/>
        <v>0</v>
      </c>
      <c r="Q85" s="42" t="s">
        <v>104</v>
      </c>
      <c r="R85" s="42" t="s">
        <v>104</v>
      </c>
      <c r="S85" s="42">
        <f t="shared" si="34"/>
        <v>0</v>
      </c>
    </row>
    <row r="86" spans="1:19" x14ac:dyDescent="0.25">
      <c r="A86" s="22" t="s">
        <v>90</v>
      </c>
      <c r="B86" s="39" t="s">
        <v>104</v>
      </c>
      <c r="C86" s="39" t="s">
        <v>104</v>
      </c>
      <c r="D86" s="39">
        <v>0</v>
      </c>
      <c r="E86" s="40" t="s">
        <v>104</v>
      </c>
      <c r="F86" s="40" t="s">
        <v>104</v>
      </c>
      <c r="G86" s="40">
        <f t="shared" si="31"/>
        <v>0</v>
      </c>
      <c r="H86" s="41" t="s">
        <v>104</v>
      </c>
      <c r="I86" s="41" t="s">
        <v>104</v>
      </c>
      <c r="J86" s="40">
        <f t="shared" si="32"/>
        <v>0</v>
      </c>
      <c r="K86" s="41" t="s">
        <v>104</v>
      </c>
      <c r="L86" s="41" t="s">
        <v>104</v>
      </c>
      <c r="M86" s="41">
        <f t="shared" si="33"/>
        <v>0</v>
      </c>
      <c r="N86" s="42" t="s">
        <v>104</v>
      </c>
      <c r="O86" s="42" t="s">
        <v>104</v>
      </c>
      <c r="P86" s="42">
        <f t="shared" si="35"/>
        <v>0</v>
      </c>
      <c r="Q86" s="42" t="s">
        <v>104</v>
      </c>
      <c r="R86" s="42" t="s">
        <v>104</v>
      </c>
      <c r="S86" s="42">
        <f t="shared" si="34"/>
        <v>0</v>
      </c>
    </row>
    <row r="87" spans="1:19" x14ac:dyDescent="0.25">
      <c r="A87" s="22" t="s">
        <v>91</v>
      </c>
      <c r="B87" s="39">
        <v>400</v>
      </c>
      <c r="C87" s="39" t="s">
        <v>104</v>
      </c>
      <c r="D87" s="39">
        <v>0</v>
      </c>
      <c r="E87" s="40">
        <f>B87*(1+$B$5)</f>
        <v>407.76000000000005</v>
      </c>
      <c r="F87" s="40" t="s">
        <v>104</v>
      </c>
      <c r="G87" s="40">
        <f t="shared" si="31"/>
        <v>0</v>
      </c>
      <c r="H87" s="41">
        <f>E87*(1+$C$5)</f>
        <v>422.68401600000004</v>
      </c>
      <c r="I87" s="41" t="s">
        <v>104</v>
      </c>
      <c r="J87" s="40">
        <f t="shared" si="32"/>
        <v>0</v>
      </c>
      <c r="K87" s="41">
        <f>H87*(1+$D$5)</f>
        <v>451.2997238832001</v>
      </c>
      <c r="L87" s="41" t="s">
        <v>104</v>
      </c>
      <c r="M87" s="41">
        <f t="shared" si="33"/>
        <v>0</v>
      </c>
      <c r="N87" s="42">
        <f>K87*(1+$E$5)</f>
        <v>477.24945800648413</v>
      </c>
      <c r="O87" s="42" t="s">
        <v>104</v>
      </c>
      <c r="P87" s="42">
        <f t="shared" si="35"/>
        <v>0</v>
      </c>
      <c r="Q87" s="42">
        <f>N87*(1+$F$5)</f>
        <v>496.76896083894928</v>
      </c>
      <c r="R87" s="42" t="s">
        <v>104</v>
      </c>
      <c r="S87" s="42">
        <f t="shared" si="34"/>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35"/>
        <v>0</v>
      </c>
      <c r="Q88" s="42">
        <f>N88*(1+$F$5)</f>
        <v>597.98338818750005</v>
      </c>
      <c r="R88" s="43" t="s">
        <v>104</v>
      </c>
      <c r="S88" s="42">
        <f t="shared" si="34"/>
        <v>0</v>
      </c>
    </row>
    <row r="90" spans="1:19" x14ac:dyDescent="0.25">
      <c r="A90" t="s">
        <v>107</v>
      </c>
    </row>
  </sheetData>
  <mergeCells count="87">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AA25:AE25"/>
    <mergeCell ref="AF25:AJ25"/>
    <mergeCell ref="B26:C26"/>
    <mergeCell ref="D26:E26"/>
    <mergeCell ref="F26:F27"/>
    <mergeCell ref="G26:H26"/>
    <mergeCell ref="I26:J26"/>
    <mergeCell ref="K26:K27"/>
    <mergeCell ref="L26:M26"/>
    <mergeCell ref="N26:O26"/>
    <mergeCell ref="AE26:AE27"/>
    <mergeCell ref="AF26:AG26"/>
    <mergeCell ref="AH26:AI26"/>
    <mergeCell ref="AJ26:AJ27"/>
    <mergeCell ref="AA26:AB26"/>
    <mergeCell ref="AC26:AD26"/>
    <mergeCell ref="A36:A38"/>
    <mergeCell ref="B36:F36"/>
    <mergeCell ref="G36:K36"/>
    <mergeCell ref="L36:P36"/>
    <mergeCell ref="Q36:U36"/>
    <mergeCell ref="V36:Z36"/>
    <mergeCell ref="U26:U27"/>
    <mergeCell ref="V26:W26"/>
    <mergeCell ref="X26:Y26"/>
    <mergeCell ref="Z26:Z27"/>
    <mergeCell ref="AA36:AE36"/>
    <mergeCell ref="AF36:AJ36"/>
    <mergeCell ref="B37:C37"/>
    <mergeCell ref="D37:E37"/>
    <mergeCell ref="F37:F38"/>
    <mergeCell ref="G37:H37"/>
    <mergeCell ref="I37:J37"/>
    <mergeCell ref="K37:K38"/>
    <mergeCell ref="L37:M37"/>
    <mergeCell ref="N37:O37"/>
    <mergeCell ref="Q37:R37"/>
    <mergeCell ref="S37:T37"/>
    <mergeCell ref="U37:U38"/>
    <mergeCell ref="V37:W37"/>
    <mergeCell ref="X37:Y37"/>
    <mergeCell ref="AJ37:AJ38"/>
    <mergeCell ref="A47:A48"/>
    <mergeCell ref="B47:D47"/>
    <mergeCell ref="E47:G47"/>
    <mergeCell ref="H47:J47"/>
    <mergeCell ref="K47:M47"/>
    <mergeCell ref="N47:P47"/>
    <mergeCell ref="Q47:S47"/>
    <mergeCell ref="T47:V47"/>
    <mergeCell ref="Z37:Z38"/>
    <mergeCell ref="AA37:AB37"/>
    <mergeCell ref="AC37:AD37"/>
    <mergeCell ref="AE37:AE38"/>
    <mergeCell ref="AF37:AG37"/>
    <mergeCell ref="AH37:AI37"/>
    <mergeCell ref="P37:P38"/>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H6" sqref="H6"/>
    </sheetView>
  </sheetViews>
  <sheetFormatPr baseColWidth="10" defaultRowHeight="15" x14ac:dyDescent="0.25"/>
  <cols>
    <col min="1" max="1" width="6.140625" customWidth="1"/>
    <col min="2" max="2" width="57.42578125" customWidth="1"/>
    <col min="3" max="5" width="12.85546875" customWidth="1"/>
    <col min="6" max="6" width="12.85546875" hidden="1" customWidth="1"/>
    <col min="7" max="8" width="12.85546875" customWidth="1"/>
  </cols>
  <sheetData>
    <row r="1" spans="1:8" x14ac:dyDescent="0.25">
      <c r="A1" s="156"/>
      <c r="B1" s="157" t="str">
        <f>+AMAZONAS!B1</f>
        <v>Vigencia: 1 de Octubre de 2019; 00:00 horas</v>
      </c>
      <c r="C1" s="157"/>
      <c r="D1" s="157"/>
      <c r="E1" s="157"/>
      <c r="F1" s="157"/>
      <c r="G1" s="157"/>
      <c r="H1" s="157"/>
    </row>
    <row r="2" spans="1:8" ht="15.75" thickBot="1" x14ac:dyDescent="0.3">
      <c r="A2" s="250" t="s">
        <v>203</v>
      </c>
      <c r="B2" s="251"/>
      <c r="C2" s="251"/>
      <c r="D2" s="251"/>
      <c r="E2" s="251"/>
      <c r="F2" s="251"/>
      <c r="G2" s="251"/>
      <c r="H2" s="251"/>
    </row>
    <row r="3" spans="1:8" ht="15.75" customHeight="1" thickTop="1" x14ac:dyDescent="0.25">
      <c r="A3" s="215"/>
      <c r="B3" s="186" t="s">
        <v>285</v>
      </c>
      <c r="C3" s="516" t="s">
        <v>204</v>
      </c>
      <c r="D3" s="517"/>
      <c r="E3" s="517"/>
      <c r="F3" s="518"/>
      <c r="G3" s="528" t="s">
        <v>276</v>
      </c>
      <c r="H3" s="529"/>
    </row>
    <row r="4" spans="1:8" x14ac:dyDescent="0.25">
      <c r="A4" s="158"/>
      <c r="B4" s="188" t="s">
        <v>286</v>
      </c>
      <c r="C4" s="519"/>
      <c r="D4" s="520"/>
      <c r="E4" s="520"/>
      <c r="F4" s="521"/>
      <c r="G4" s="530"/>
      <c r="H4" s="531"/>
    </row>
    <row r="5" spans="1:8" ht="38.25" x14ac:dyDescent="0.25">
      <c r="A5" s="502" t="s">
        <v>205</v>
      </c>
      <c r="B5" s="504" t="s">
        <v>206</v>
      </c>
      <c r="C5" s="506" t="s">
        <v>267</v>
      </c>
      <c r="D5" s="189" t="s">
        <v>97</v>
      </c>
      <c r="E5" s="189" t="s">
        <v>194</v>
      </c>
      <c r="F5" s="189" t="s">
        <v>443</v>
      </c>
      <c r="G5" s="189" t="s">
        <v>97</v>
      </c>
      <c r="H5" s="160"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160" t="s">
        <v>207</v>
      </c>
    </row>
    <row r="8" spans="1:8" x14ac:dyDescent="0.25">
      <c r="A8" s="161" t="s">
        <v>208</v>
      </c>
      <c r="B8" s="167" t="s">
        <v>209</v>
      </c>
      <c r="C8" s="234">
        <f>+'Calculo IP ZDF'!B27</f>
        <v>4508.0585549999996</v>
      </c>
      <c r="D8" s="240">
        <f>+'Calculo IP ZDF'!G27</f>
        <v>4838.5426994999998</v>
      </c>
      <c r="E8" s="242">
        <f>+'Calculo IP ZDF'!F27</f>
        <v>4849.1878308000005</v>
      </c>
      <c r="F8" s="241">
        <f>+'Calculo IP ZDF'!H27</f>
        <v>4374.9412848000002</v>
      </c>
      <c r="G8" s="218">
        <f>+'GAS CTE'!D9</f>
        <v>5906.03</v>
      </c>
      <c r="H8" s="244">
        <f>+BIODIESEL!G9</f>
        <v>6256.32</v>
      </c>
    </row>
    <row r="9" spans="1:8" x14ac:dyDescent="0.25">
      <c r="A9" s="161" t="s">
        <v>210</v>
      </c>
      <c r="B9" s="167" t="s">
        <v>211</v>
      </c>
      <c r="C9" s="219" t="str">
        <f t="shared" ref="C9:C13" si="0">+D9</f>
        <v>------------------</v>
      </c>
      <c r="D9" s="220" t="s">
        <v>212</v>
      </c>
      <c r="E9" s="220" t="s">
        <v>212</v>
      </c>
      <c r="F9" s="164" t="s">
        <v>212</v>
      </c>
      <c r="G9" s="218">
        <f>+'GAS CTE'!D10</f>
        <v>473.63427342</v>
      </c>
      <c r="H9" s="245">
        <f>+BIODIESEL!G10</f>
        <v>493.63</v>
      </c>
    </row>
    <row r="10" spans="1:8" x14ac:dyDescent="0.25">
      <c r="A10" s="161"/>
      <c r="B10" s="167" t="s">
        <v>138</v>
      </c>
      <c r="C10" s="219" t="str">
        <f>+D10</f>
        <v>------------------</v>
      </c>
      <c r="D10" s="220" t="s">
        <v>212</v>
      </c>
      <c r="E10" s="220" t="s">
        <v>212</v>
      </c>
      <c r="F10" s="164" t="s">
        <v>212</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162.68</v>
      </c>
      <c r="G11" s="218">
        <f>+D11</f>
        <v>133.19999999999999</v>
      </c>
      <c r="H11" s="241">
        <f>+F11</f>
        <v>162.68</v>
      </c>
    </row>
    <row r="12" spans="1:8" x14ac:dyDescent="0.25">
      <c r="A12" s="161" t="s">
        <v>213</v>
      </c>
      <c r="B12" s="167" t="s">
        <v>277</v>
      </c>
      <c r="C12" s="219" t="str">
        <f t="shared" si="0"/>
        <v>(2)</v>
      </c>
      <c r="D12" s="165" t="s">
        <v>241</v>
      </c>
      <c r="E12" s="165" t="s">
        <v>241</v>
      </c>
      <c r="F12" s="164" t="s">
        <v>241</v>
      </c>
      <c r="G12" s="218" t="str">
        <f>+F12</f>
        <v>(2)</v>
      </c>
      <c r="H12" s="244" t="s">
        <v>241</v>
      </c>
    </row>
    <row r="13" spans="1:8" x14ac:dyDescent="0.25">
      <c r="A13" s="161" t="s">
        <v>278</v>
      </c>
      <c r="B13" s="167" t="s">
        <v>279</v>
      </c>
      <c r="C13" s="219" t="str">
        <f t="shared" si="0"/>
        <v>N.A.</v>
      </c>
      <c r="D13" s="165" t="s">
        <v>280</v>
      </c>
      <c r="E13" s="220" t="s">
        <v>242</v>
      </c>
      <c r="F13" s="166" t="str">
        <f>+E13</f>
        <v>(4)</v>
      </c>
      <c r="G13" s="218" t="s">
        <v>280</v>
      </c>
      <c r="H13" s="241" t="str">
        <f>+F13</f>
        <v>(4)</v>
      </c>
    </row>
    <row r="14" spans="1:8" x14ac:dyDescent="0.25">
      <c r="A14" s="161" t="s">
        <v>215</v>
      </c>
      <c r="B14" s="167" t="s">
        <v>216</v>
      </c>
      <c r="C14" s="219">
        <f>+RUBROS!T15</f>
        <v>21.104913852952627</v>
      </c>
      <c r="D14" s="165">
        <f>+C14</f>
        <v>21.104913852952627</v>
      </c>
      <c r="E14" s="165">
        <f>+D14</f>
        <v>21.104913852952627</v>
      </c>
      <c r="F14" s="164">
        <f>+E14</f>
        <v>21.104913852952627</v>
      </c>
      <c r="G14" s="218">
        <f>+RUBROS!U14</f>
        <v>21.104913852952627</v>
      </c>
      <c r="H14" s="244">
        <f>+G14</f>
        <v>21.104913852952627</v>
      </c>
    </row>
    <row r="15" spans="1:8" x14ac:dyDescent="0.25">
      <c r="A15" s="161" t="s">
        <v>219</v>
      </c>
      <c r="B15" s="239" t="s">
        <v>220</v>
      </c>
      <c r="C15" s="219">
        <f>+RUBROS!AF29</f>
        <v>7.8959491867260017</v>
      </c>
      <c r="D15" s="165">
        <f>+C15</f>
        <v>7.8959491867260017</v>
      </c>
      <c r="E15" s="221">
        <f>+C15</f>
        <v>7.8959491867260017</v>
      </c>
      <c r="F15" s="164">
        <f>+C15</f>
        <v>7.8959491867260017</v>
      </c>
      <c r="G15" s="218">
        <f>+C15</f>
        <v>7.8959491867260017</v>
      </c>
      <c r="H15" s="244">
        <f>+G15</f>
        <v>7.8959491867260017</v>
      </c>
    </row>
    <row r="16" spans="1:8" x14ac:dyDescent="0.25">
      <c r="A16" s="161"/>
      <c r="B16" s="167" t="s">
        <v>221</v>
      </c>
      <c r="C16" s="219">
        <f>+'GAS CTE'!C16</f>
        <v>71.510000000000005</v>
      </c>
      <c r="D16" s="222">
        <f>+C16</f>
        <v>71.510000000000005</v>
      </c>
      <c r="E16" s="223">
        <f>+C16</f>
        <v>71.510000000000005</v>
      </c>
      <c r="F16" s="164">
        <f>+C16</f>
        <v>71.510000000000005</v>
      </c>
      <c r="G16" s="218">
        <f>+C16</f>
        <v>71.510000000000005</v>
      </c>
      <c r="H16" s="246">
        <f>+C16</f>
        <v>71.510000000000005</v>
      </c>
    </row>
    <row r="17" spans="1:16" x14ac:dyDescent="0.25">
      <c r="A17" s="168" t="s">
        <v>222</v>
      </c>
      <c r="B17" s="199" t="s">
        <v>223</v>
      </c>
      <c r="C17" s="224">
        <f t="shared" ref="C17:H17" si="1">SUM(C8:C16)</f>
        <v>4756.5694180396786</v>
      </c>
      <c r="D17" s="225">
        <f t="shared" si="1"/>
        <v>5072.2535625396786</v>
      </c>
      <c r="E17" s="225">
        <f t="shared" si="1"/>
        <v>5112.3786938396797</v>
      </c>
      <c r="F17" s="226">
        <f t="shared" si="1"/>
        <v>4638.1321478396794</v>
      </c>
      <c r="G17" s="227">
        <f t="shared" si="1"/>
        <v>6613.3751364596783</v>
      </c>
      <c r="H17" s="247">
        <f t="shared" si="1"/>
        <v>7013.1408630396791</v>
      </c>
    </row>
    <row r="18" spans="1:16" x14ac:dyDescent="0.25">
      <c r="A18" s="161" t="s">
        <v>224</v>
      </c>
      <c r="B18" s="167" t="s">
        <v>225</v>
      </c>
      <c r="C18" s="219" t="s">
        <v>256</v>
      </c>
      <c r="D18" s="228" t="str">
        <f>+C18</f>
        <v>***</v>
      </c>
      <c r="E18" s="228" t="str">
        <f>+C18</f>
        <v>***</v>
      </c>
      <c r="F18" s="164" t="str">
        <f>+C18</f>
        <v>***</v>
      </c>
      <c r="G18" s="221" t="str">
        <f>+H18</f>
        <v>***</v>
      </c>
      <c r="H18" s="248" t="s">
        <v>256</v>
      </c>
    </row>
    <row r="19" spans="1:16" x14ac:dyDescent="0.25">
      <c r="A19" s="161" t="s">
        <v>226</v>
      </c>
      <c r="B19" s="167" t="s">
        <v>227</v>
      </c>
      <c r="C19" s="219" t="str">
        <f>+D19</f>
        <v>**</v>
      </c>
      <c r="D19" s="229" t="s">
        <v>254</v>
      </c>
      <c r="E19" s="229" t="s">
        <v>254</v>
      </c>
      <c r="F19" s="164" t="s">
        <v>254</v>
      </c>
      <c r="G19" s="221" t="str">
        <f>+H19</f>
        <v>**</v>
      </c>
      <c r="H19" s="241" t="s">
        <v>254</v>
      </c>
    </row>
    <row r="20" spans="1:16" x14ac:dyDescent="0.25">
      <c r="A20" s="161" t="s">
        <v>228</v>
      </c>
      <c r="B20" s="167" t="s">
        <v>229</v>
      </c>
      <c r="C20" s="219" t="str">
        <f>+D20</f>
        <v>****</v>
      </c>
      <c r="D20" s="165" t="s">
        <v>258</v>
      </c>
      <c r="E20" s="165" t="str">
        <f>+D20</f>
        <v>****</v>
      </c>
      <c r="F20" s="164" t="str">
        <f>+E20</f>
        <v>****</v>
      </c>
      <c r="G20" s="221" t="str">
        <f>+F20</f>
        <v>****</v>
      </c>
      <c r="H20" s="244" t="str">
        <f>+F20</f>
        <v>****</v>
      </c>
    </row>
    <row r="21" spans="1:16" x14ac:dyDescent="0.25">
      <c r="A21" s="168" t="s">
        <v>230</v>
      </c>
      <c r="B21" s="199" t="s">
        <v>231</v>
      </c>
      <c r="C21" s="224">
        <f t="shared" ref="C21:H21" si="2">+C17</f>
        <v>4756.5694180396786</v>
      </c>
      <c r="D21" s="224">
        <f t="shared" si="2"/>
        <v>5072.2535625396786</v>
      </c>
      <c r="E21" s="224">
        <f t="shared" si="2"/>
        <v>5112.3786938396797</v>
      </c>
      <c r="F21" s="243">
        <f t="shared" si="2"/>
        <v>4638.1321478396794</v>
      </c>
      <c r="G21" s="224">
        <f t="shared" si="2"/>
        <v>6613.3751364596783</v>
      </c>
      <c r="H21" s="243">
        <f t="shared" si="2"/>
        <v>7013.1408630396791</v>
      </c>
    </row>
    <row r="22" spans="1:16" x14ac:dyDescent="0.25">
      <c r="A22" s="161" t="s">
        <v>232</v>
      </c>
      <c r="B22" s="167" t="s">
        <v>176</v>
      </c>
      <c r="C22" s="219" t="s">
        <v>256</v>
      </c>
      <c r="D22" s="165" t="str">
        <f>+C22</f>
        <v>***</v>
      </c>
      <c r="E22" s="165" t="str">
        <f>+D22</f>
        <v>***</v>
      </c>
      <c r="F22" s="164" t="str">
        <f>+E22</f>
        <v>***</v>
      </c>
      <c r="G22" s="221" t="str">
        <f>+H22</f>
        <v>***</v>
      </c>
      <c r="H22" s="244" t="s">
        <v>256</v>
      </c>
    </row>
    <row r="23" spans="1:16" x14ac:dyDescent="0.25">
      <c r="A23" s="161" t="s">
        <v>233</v>
      </c>
      <c r="B23" s="162" t="s">
        <v>234</v>
      </c>
      <c r="C23" s="219" t="str">
        <f>+D23</f>
        <v>*****</v>
      </c>
      <c r="D23" s="165" t="s">
        <v>260</v>
      </c>
      <c r="E23" s="165" t="s">
        <v>280</v>
      </c>
      <c r="F23" s="164" t="s">
        <v>235</v>
      </c>
      <c r="G23" s="221" t="str">
        <f>+D23</f>
        <v>*****</v>
      </c>
      <c r="H23" s="244" t="s">
        <v>281</v>
      </c>
    </row>
    <row r="24" spans="1:16" x14ac:dyDescent="0.25">
      <c r="A24" s="161" t="s">
        <v>236</v>
      </c>
      <c r="B24" s="167" t="s">
        <v>237</v>
      </c>
      <c r="C24" s="219" t="str">
        <f>+D24</f>
        <v>******</v>
      </c>
      <c r="D24" s="229" t="s">
        <v>262</v>
      </c>
      <c r="E24" s="229" t="str">
        <f>+D24</f>
        <v>******</v>
      </c>
      <c r="F24" s="166" t="str">
        <f>+E24</f>
        <v>******</v>
      </c>
      <c r="G24" s="221" t="str">
        <f>+F24</f>
        <v>******</v>
      </c>
      <c r="H24" s="241" t="str">
        <f>+G24</f>
        <v>******</v>
      </c>
    </row>
    <row r="25" spans="1:16" ht="15.75" thickBot="1" x14ac:dyDescent="0.3">
      <c r="A25" s="172" t="s">
        <v>238</v>
      </c>
      <c r="B25" s="173" t="s">
        <v>239</v>
      </c>
      <c r="C25" s="230"/>
      <c r="D25" s="176"/>
      <c r="E25" s="231"/>
      <c r="F25" s="175"/>
      <c r="G25" s="231"/>
      <c r="H25" s="249"/>
    </row>
    <row r="26" spans="1:16" ht="15.75" thickTop="1" x14ac:dyDescent="0.25"/>
    <row r="27" spans="1:16" x14ac:dyDescent="0.25">
      <c r="A27" s="180"/>
      <c r="B27" s="296" t="s">
        <v>252</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x14ac:dyDescent="0.25">
      <c r="A29" s="180" t="s">
        <v>214</v>
      </c>
      <c r="B29" s="527" t="s">
        <v>287</v>
      </c>
      <c r="C29" s="527"/>
      <c r="D29" s="527"/>
      <c r="E29" s="527"/>
      <c r="F29" s="527"/>
      <c r="G29" s="527"/>
      <c r="H29" s="527"/>
      <c r="I29" s="527"/>
      <c r="J29" s="527"/>
      <c r="K29" s="237"/>
      <c r="L29" s="237"/>
      <c r="M29" s="237"/>
      <c r="N29" s="237"/>
      <c r="O29" s="237"/>
      <c r="P29" s="237"/>
    </row>
    <row r="30" spans="1:16" x14ac:dyDescent="0.25">
      <c r="A30" s="180" t="s">
        <v>241</v>
      </c>
      <c r="B30" s="209" t="s">
        <v>240</v>
      </c>
      <c r="C30" s="236"/>
      <c r="D30" s="236"/>
      <c r="E30" s="236"/>
      <c r="F30" s="236"/>
      <c r="G30" s="214"/>
      <c r="H30" s="214"/>
      <c r="I30" s="214"/>
      <c r="J30" s="214"/>
      <c r="K30" s="214"/>
      <c r="L30" s="214"/>
      <c r="M30" s="214"/>
      <c r="N30" s="214"/>
      <c r="O30" s="214"/>
      <c r="P30" s="214"/>
    </row>
    <row r="31" spans="1:16" ht="53.25" customHeight="1" x14ac:dyDescent="0.25">
      <c r="A31" s="180" t="s">
        <v>139</v>
      </c>
      <c r="B31" s="526" t="s">
        <v>367</v>
      </c>
      <c r="C31" s="526"/>
      <c r="D31" s="526"/>
      <c r="E31" s="526"/>
      <c r="F31" s="526"/>
      <c r="G31" s="526"/>
      <c r="H31" s="526"/>
      <c r="I31" s="526"/>
      <c r="J31" s="526"/>
      <c r="K31" s="214"/>
      <c r="L31" s="214"/>
      <c r="M31" s="214"/>
      <c r="N31" s="214"/>
      <c r="O31" s="214"/>
      <c r="P31" s="214"/>
    </row>
    <row r="32" spans="1:16" ht="24.75" customHeight="1" x14ac:dyDescent="0.25">
      <c r="A32" s="180" t="s">
        <v>242</v>
      </c>
      <c r="B32" s="526" t="s">
        <v>283</v>
      </c>
      <c r="C32" s="526"/>
      <c r="D32" s="526"/>
      <c r="E32" s="526"/>
      <c r="F32" s="526"/>
      <c r="G32" s="526"/>
      <c r="H32" s="526"/>
      <c r="I32" s="526"/>
      <c r="J32" s="526"/>
      <c r="K32" s="214"/>
      <c r="L32" s="214"/>
      <c r="M32" s="214"/>
      <c r="N32" s="214"/>
      <c r="O32" s="214"/>
      <c r="P32" s="214"/>
    </row>
    <row r="33" spans="1:16" x14ac:dyDescent="0.25">
      <c r="A33" s="180"/>
      <c r="B33" s="203"/>
      <c r="C33" s="236"/>
      <c r="D33" s="236"/>
      <c r="E33" s="236"/>
      <c r="F33" s="236"/>
      <c r="G33" s="214"/>
      <c r="H33" s="214"/>
      <c r="I33" s="214"/>
      <c r="J33" s="214"/>
      <c r="K33" s="214"/>
      <c r="L33" s="214"/>
      <c r="M33" s="214"/>
      <c r="N33" s="214"/>
      <c r="O33" s="214"/>
      <c r="P33" s="214"/>
    </row>
    <row r="34" spans="1:16" x14ac:dyDescent="0.25">
      <c r="A34" s="204" t="s">
        <v>104</v>
      </c>
      <c r="B34" s="500" t="s">
        <v>253</v>
      </c>
      <c r="C34" s="500"/>
      <c r="D34" s="500"/>
      <c r="E34" s="500"/>
      <c r="F34" s="500"/>
      <c r="G34" s="500"/>
      <c r="H34" s="500"/>
      <c r="I34" s="500"/>
      <c r="J34" s="500"/>
      <c r="K34" s="214"/>
      <c r="L34" s="214"/>
      <c r="M34" s="214"/>
      <c r="N34" s="214"/>
      <c r="O34" s="214"/>
      <c r="P34" s="214"/>
    </row>
    <row r="35" spans="1:16" x14ac:dyDescent="0.25">
      <c r="A35" s="204" t="s">
        <v>254</v>
      </c>
      <c r="B35" s="526" t="s">
        <v>288</v>
      </c>
      <c r="C35" s="526"/>
      <c r="D35" s="526"/>
      <c r="E35" s="526"/>
      <c r="F35" s="526"/>
      <c r="G35" s="526"/>
      <c r="H35" s="526"/>
      <c r="I35" s="526"/>
      <c r="J35" s="526"/>
      <c r="K35" s="214"/>
      <c r="L35" s="214"/>
      <c r="M35" s="214"/>
      <c r="N35" s="214"/>
      <c r="O35" s="214"/>
      <c r="P35" s="214"/>
    </row>
    <row r="36" spans="1:16" x14ac:dyDescent="0.25">
      <c r="A36" s="180" t="s">
        <v>256</v>
      </c>
      <c r="B36" s="526" t="s">
        <v>257</v>
      </c>
      <c r="C36" s="526"/>
      <c r="D36" s="526"/>
      <c r="E36" s="526"/>
      <c r="F36" s="526"/>
      <c r="G36" s="526"/>
      <c r="H36" s="526"/>
      <c r="I36" s="180"/>
      <c r="J36" s="500"/>
      <c r="K36" s="500"/>
      <c r="L36" s="500"/>
      <c r="M36" s="500"/>
      <c r="N36" s="500"/>
      <c r="O36" s="500"/>
      <c r="P36" s="500"/>
    </row>
    <row r="37" spans="1:16" x14ac:dyDescent="0.25">
      <c r="A37" s="180" t="s">
        <v>258</v>
      </c>
      <c r="B37" s="500" t="s">
        <v>261</v>
      </c>
      <c r="C37" s="500"/>
      <c r="D37" s="500"/>
      <c r="E37" s="500"/>
      <c r="F37" s="500"/>
      <c r="G37" s="500"/>
      <c r="H37" s="500"/>
      <c r="I37" s="180"/>
      <c r="J37" s="209"/>
      <c r="K37" s="209"/>
      <c r="L37" s="209"/>
      <c r="M37" s="209"/>
      <c r="N37" s="209"/>
      <c r="O37" s="209"/>
      <c r="P37" s="209"/>
    </row>
    <row r="38" spans="1:16" x14ac:dyDescent="0.25">
      <c r="A38" s="204" t="s">
        <v>260</v>
      </c>
      <c r="B38" s="526" t="s">
        <v>263</v>
      </c>
      <c r="C38" s="526"/>
      <c r="D38" s="526"/>
      <c r="E38" s="526"/>
      <c r="F38" s="526"/>
      <c r="G38" s="526"/>
      <c r="H38" s="526"/>
      <c r="I38" s="526"/>
      <c r="J38" s="526"/>
      <c r="K38" s="214"/>
      <c r="L38" s="214"/>
      <c r="M38" s="214"/>
      <c r="N38" s="214"/>
      <c r="O38" s="214"/>
      <c r="P38" s="214"/>
    </row>
    <row r="39" spans="1:16" ht="28.5" customHeight="1" x14ac:dyDescent="0.25">
      <c r="A39" s="204" t="s">
        <v>262</v>
      </c>
      <c r="B39" s="526" t="s">
        <v>282</v>
      </c>
      <c r="C39" s="526"/>
      <c r="D39" s="526"/>
      <c r="E39" s="526"/>
      <c r="F39" s="526"/>
      <c r="G39" s="526"/>
      <c r="H39" s="526"/>
      <c r="I39" s="526"/>
      <c r="J39" s="526"/>
      <c r="K39" s="214"/>
      <c r="L39" s="214"/>
      <c r="M39" s="214"/>
      <c r="N39" s="214"/>
      <c r="O39" s="214"/>
      <c r="P39" s="214"/>
    </row>
    <row r="41" spans="1:16" ht="92.25" customHeight="1" x14ac:dyDescent="0.25">
      <c r="A41" s="501" t="s">
        <v>163</v>
      </c>
      <c r="B41" s="501"/>
      <c r="C41" s="501"/>
      <c r="D41" s="501"/>
      <c r="E41" s="501"/>
      <c r="F41" s="501"/>
      <c r="G41" s="501"/>
      <c r="H41" s="501"/>
      <c r="I41" s="501"/>
      <c r="J41" s="501"/>
    </row>
  </sheetData>
  <sheetProtection password="C712" sheet="1" objects="1" scenarios="1"/>
  <mergeCells count="16">
    <mergeCell ref="G3:H4"/>
    <mergeCell ref="A5:A7"/>
    <mergeCell ref="B5:B7"/>
    <mergeCell ref="C3:F4"/>
    <mergeCell ref="C5:C6"/>
    <mergeCell ref="B29:J29"/>
    <mergeCell ref="B31:J31"/>
    <mergeCell ref="B32:J32"/>
    <mergeCell ref="B34:J34"/>
    <mergeCell ref="B35:J35"/>
    <mergeCell ref="A41:J41"/>
    <mergeCell ref="B36:H36"/>
    <mergeCell ref="J36:P36"/>
    <mergeCell ref="B37:H37"/>
    <mergeCell ref="B38:J38"/>
    <mergeCell ref="B39:J39"/>
  </mergeCells>
  <hyperlinks>
    <hyperlink ref="B27" location="BOYACA!A41" display="Ver Nota Informativa"/>
  </hyperlinks>
  <pageMargins left="0.7" right="0.7" top="0.75" bottom="0.75" header="0.3" footer="0.3"/>
  <ignoredErrors>
    <ignoredError sqref="C11:H11 C12:C24" formula="1"/>
    <ignoredError sqref="D12:H24" numberStoredAsText="1" formula="1"/>
    <ignoredError sqref="D25:I25 I12: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K30" sqref="K30"/>
    </sheetView>
  </sheetViews>
  <sheetFormatPr baseColWidth="10" defaultColWidth="45" defaultRowHeight="15" x14ac:dyDescent="0.25"/>
  <cols>
    <col min="1" max="1" width="7" customWidth="1"/>
    <col min="2" max="2" width="47.7109375" customWidth="1"/>
    <col min="3" max="5" width="15.42578125" bestFit="1" customWidth="1"/>
    <col min="6" max="6" width="15.42578125" hidden="1" customWidth="1"/>
    <col min="7" max="7" width="11.7109375" hidden="1" customWidth="1"/>
    <col min="8" max="8" width="11.85546875" bestFit="1" customWidth="1"/>
    <col min="9" max="9" width="14.7109375" customWidth="1"/>
    <col min="10" max="11" width="15.42578125" bestFit="1" customWidth="1"/>
    <col min="12" max="12" width="13.5703125" customWidth="1"/>
    <col min="13" max="13" width="45.28515625" customWidth="1"/>
  </cols>
  <sheetData>
    <row r="1" spans="1:12" x14ac:dyDescent="0.25">
      <c r="A1" s="272" t="s">
        <v>174</v>
      </c>
      <c r="B1" s="157" t="str">
        <f>+AMAZONAS!B1</f>
        <v>Vigencia: 1 de Octubre de 2019; 00:00 horas</v>
      </c>
      <c r="C1" s="157"/>
      <c r="D1" s="273"/>
      <c r="E1" s="273"/>
      <c r="F1" s="273"/>
      <c r="G1" s="273"/>
      <c r="H1" s="273"/>
      <c r="I1" s="273"/>
      <c r="J1" s="273"/>
      <c r="K1" s="273"/>
      <c r="L1" s="273"/>
    </row>
    <row r="2" spans="1:12" ht="15.75" thickBot="1" x14ac:dyDescent="0.3">
      <c r="A2" s="183" t="s">
        <v>203</v>
      </c>
      <c r="B2" s="184"/>
      <c r="C2" s="184"/>
      <c r="D2" s="184"/>
      <c r="E2" s="184"/>
      <c r="F2" s="184"/>
      <c r="G2" s="184"/>
      <c r="H2" s="274"/>
      <c r="I2" s="274"/>
      <c r="J2" s="274"/>
      <c r="K2" s="184"/>
      <c r="L2" s="184"/>
    </row>
    <row r="3" spans="1:12" ht="15.75" thickTop="1" x14ac:dyDescent="0.25">
      <c r="A3" s="215"/>
      <c r="B3" s="186" t="s">
        <v>289</v>
      </c>
      <c r="C3" s="508" t="s">
        <v>204</v>
      </c>
      <c r="D3" s="509"/>
      <c r="E3" s="509"/>
      <c r="F3" s="509"/>
      <c r="G3" s="509"/>
      <c r="H3" s="509"/>
      <c r="I3" s="509"/>
      <c r="J3" s="535" t="s">
        <v>276</v>
      </c>
      <c r="K3" s="536"/>
      <c r="L3" s="537"/>
    </row>
    <row r="4" spans="1:12" ht="40.5" x14ac:dyDescent="0.25">
      <c r="A4" s="187"/>
      <c r="B4" s="302" t="s">
        <v>300</v>
      </c>
      <c r="C4" s="510"/>
      <c r="D4" s="511"/>
      <c r="E4" s="511"/>
      <c r="F4" s="511"/>
      <c r="G4" s="511"/>
      <c r="H4" s="511"/>
      <c r="I4" s="511"/>
      <c r="J4" s="538"/>
      <c r="K4" s="539"/>
      <c r="L4" s="540"/>
    </row>
    <row r="5" spans="1:12" ht="38.25" customHeight="1" x14ac:dyDescent="0.25">
      <c r="A5" s="502" t="s">
        <v>205</v>
      </c>
      <c r="B5" s="504" t="s">
        <v>206</v>
      </c>
      <c r="C5" s="506" t="s">
        <v>267</v>
      </c>
      <c r="D5" s="189" t="s">
        <v>97</v>
      </c>
      <c r="E5" s="189" t="s">
        <v>194</v>
      </c>
      <c r="F5" s="189" t="s">
        <v>443</v>
      </c>
      <c r="G5" s="532" t="s">
        <v>295</v>
      </c>
      <c r="H5" s="506" t="s">
        <v>185</v>
      </c>
      <c r="I5" s="275" t="s">
        <v>126</v>
      </c>
      <c r="J5" s="159" t="s">
        <v>97</v>
      </c>
      <c r="K5" s="256" t="s">
        <v>448</v>
      </c>
      <c r="L5" s="256" t="s">
        <v>126</v>
      </c>
    </row>
    <row r="6" spans="1:12" ht="21.75" customHeight="1" x14ac:dyDescent="0.25">
      <c r="A6" s="502"/>
      <c r="B6" s="504"/>
      <c r="C6" s="507"/>
      <c r="D6" s="190">
        <v>0.08</v>
      </c>
      <c r="E6" s="208">
        <v>0.02</v>
      </c>
      <c r="F6" s="191">
        <v>0.12</v>
      </c>
      <c r="G6" s="533"/>
      <c r="H6" s="507"/>
      <c r="I6" s="276" t="s">
        <v>290</v>
      </c>
      <c r="J6" s="303">
        <v>0.1</v>
      </c>
      <c r="K6" s="191">
        <v>0.02</v>
      </c>
      <c r="L6" s="304" t="s">
        <v>290</v>
      </c>
    </row>
    <row r="7" spans="1:12" x14ac:dyDescent="0.25">
      <c r="A7" s="503"/>
      <c r="B7" s="505"/>
      <c r="C7" s="159" t="s">
        <v>207</v>
      </c>
      <c r="D7" s="189" t="s">
        <v>207</v>
      </c>
      <c r="E7" s="189" t="s">
        <v>207</v>
      </c>
      <c r="F7" s="189" t="s">
        <v>207</v>
      </c>
      <c r="G7" s="189" t="s">
        <v>207</v>
      </c>
      <c r="H7" s="210" t="s">
        <v>207</v>
      </c>
      <c r="I7" s="275" t="s">
        <v>207</v>
      </c>
      <c r="J7" s="159" t="s">
        <v>207</v>
      </c>
      <c r="K7" s="256" t="s">
        <v>207</v>
      </c>
      <c r="L7" s="293" t="s">
        <v>207</v>
      </c>
    </row>
    <row r="8" spans="1:12" x14ac:dyDescent="0.25">
      <c r="A8" s="161" t="s">
        <v>208</v>
      </c>
      <c r="B8" s="167" t="s">
        <v>209</v>
      </c>
      <c r="C8" s="294">
        <f>+'Calculo IP ZDF'!B28</f>
        <v>5060.3911049999997</v>
      </c>
      <c r="D8" s="294">
        <f>+'Calculo IP ZDF'!G28</f>
        <v>5335.6419944999998</v>
      </c>
      <c r="E8" s="294">
        <f>+'Calculo IP ZDF'!F28</f>
        <v>5788.2846740999994</v>
      </c>
      <c r="F8" s="294">
        <f>+'Calculo IP ZDF'!H28</f>
        <v>5218.2119195999994</v>
      </c>
      <c r="G8" s="198">
        <f>+'Calculo IP ZDF'!C28</f>
        <v>5700.7635449999998</v>
      </c>
      <c r="H8" s="240">
        <f>+'GAS EXTRA'!E6</f>
        <v>7350</v>
      </c>
      <c r="I8" s="240">
        <f>+'GAS EXTRA'!F6</f>
        <v>7396.29</v>
      </c>
      <c r="J8" s="277">
        <f>+'GAS CTE'!D9</f>
        <v>5906.03</v>
      </c>
      <c r="K8" s="221">
        <f>+BIODIESEL!G9</f>
        <v>6256.32</v>
      </c>
      <c r="L8" s="244">
        <f>+I8</f>
        <v>7396.29</v>
      </c>
    </row>
    <row r="9" spans="1:12" x14ac:dyDescent="0.25">
      <c r="A9" s="161" t="s">
        <v>210</v>
      </c>
      <c r="B9" s="167" t="s">
        <v>211</v>
      </c>
      <c r="C9" s="219" t="str">
        <f>+E9</f>
        <v>------------------</v>
      </c>
      <c r="D9" s="219" t="s">
        <v>212</v>
      </c>
      <c r="E9" s="219" t="s">
        <v>212</v>
      </c>
      <c r="F9" s="219" t="s">
        <v>212</v>
      </c>
      <c r="G9" s="193" t="s">
        <v>212</v>
      </c>
      <c r="H9" s="193" t="s">
        <v>212</v>
      </c>
      <c r="I9" s="278" t="s">
        <v>212</v>
      </c>
      <c r="J9" s="279">
        <f>+'GAS CTE'!D10</f>
        <v>473.63427342</v>
      </c>
      <c r="K9" s="218">
        <f>+BIODIESEL!G10</f>
        <v>493.63</v>
      </c>
      <c r="L9" s="241">
        <f>+'GAS EXTRA'!D10</f>
        <v>898.94</v>
      </c>
    </row>
    <row r="10" spans="1:12" x14ac:dyDescent="0.25">
      <c r="A10" s="161"/>
      <c r="B10" s="167" t="s">
        <v>138</v>
      </c>
      <c r="C10" s="219" t="str">
        <f>+E10</f>
        <v>------------------</v>
      </c>
      <c r="D10" s="219" t="s">
        <v>212</v>
      </c>
      <c r="E10" s="219" t="s">
        <v>212</v>
      </c>
      <c r="F10" s="219" t="s">
        <v>212</v>
      </c>
      <c r="G10" s="193" t="s">
        <v>212</v>
      </c>
      <c r="H10" s="193" t="s">
        <v>212</v>
      </c>
      <c r="I10" s="278" t="s">
        <v>212</v>
      </c>
      <c r="J10" s="279" t="str">
        <f>'[6]CORRIENTE OXIGENADA'!C12</f>
        <v>(3)</v>
      </c>
      <c r="K10" s="218" t="str">
        <f>'[6]CORRIENTE OXIGENADA'!C12</f>
        <v>(3)</v>
      </c>
      <c r="L10" s="241" t="str">
        <f>'[6]CORRIENTE OXIGENADA'!D12</f>
        <v>(3)</v>
      </c>
    </row>
    <row r="11" spans="1:12" x14ac:dyDescent="0.25">
      <c r="A11" s="161"/>
      <c r="B11" s="167" t="s">
        <v>140</v>
      </c>
      <c r="C11" s="280">
        <f>+'GAS CTE'!C12</f>
        <v>148</v>
      </c>
      <c r="D11" s="280">
        <f>+'GAS CTE'!D12</f>
        <v>133.19999999999999</v>
      </c>
      <c r="E11" s="280">
        <f>+BIODIESEL!E12</f>
        <v>162.68</v>
      </c>
      <c r="F11" s="280">
        <f>+BIODIESEL!G12</f>
        <v>162.68</v>
      </c>
      <c r="G11" s="198">
        <f>+BIODIESEL!C12</f>
        <v>166</v>
      </c>
      <c r="H11" s="240">
        <f>+'GAS EXTRA'!C12</f>
        <v>148</v>
      </c>
      <c r="I11" s="240">
        <f>+'GAS EXTRA'!D12</f>
        <v>133.19999999999999</v>
      </c>
      <c r="J11" s="279">
        <f>+'GAS CTE'!D12</f>
        <v>133.19999999999999</v>
      </c>
      <c r="K11" s="218">
        <f>+F11</f>
        <v>162.68</v>
      </c>
      <c r="L11" s="241">
        <f>+I11</f>
        <v>133.19999999999999</v>
      </c>
    </row>
    <row r="12" spans="1:12" x14ac:dyDescent="0.25">
      <c r="A12" s="161" t="s">
        <v>213</v>
      </c>
      <c r="B12" s="167" t="s">
        <v>297</v>
      </c>
      <c r="C12" s="297" t="s">
        <v>241</v>
      </c>
      <c r="D12" s="219" t="str">
        <f>+C12</f>
        <v>(2)</v>
      </c>
      <c r="E12" s="219" t="str">
        <f>+C12</f>
        <v>(2)</v>
      </c>
      <c r="F12" s="219" t="str">
        <f>+C12</f>
        <v>(2)</v>
      </c>
      <c r="G12" s="192" t="str">
        <f>+C12</f>
        <v>(2)</v>
      </c>
      <c r="H12" s="192" t="str">
        <f>+G12</f>
        <v>(2)</v>
      </c>
      <c r="I12" s="252" t="str">
        <f>+F12</f>
        <v>(2)</v>
      </c>
      <c r="J12" s="279" t="str">
        <f>+L12</f>
        <v>(2)</v>
      </c>
      <c r="K12" s="218" t="str">
        <f>+D12</f>
        <v>(2)</v>
      </c>
      <c r="L12" s="241" t="str">
        <f>+E12</f>
        <v>(2)</v>
      </c>
    </row>
    <row r="13" spans="1:12" x14ac:dyDescent="0.25">
      <c r="A13" s="161" t="s">
        <v>215</v>
      </c>
      <c r="B13" s="167" t="s">
        <v>216</v>
      </c>
      <c r="C13" s="280">
        <v>21.1</v>
      </c>
      <c r="D13" s="192">
        <f>+C13</f>
        <v>21.1</v>
      </c>
      <c r="E13" s="192">
        <f>+C13</f>
        <v>21.1</v>
      </c>
      <c r="F13" s="192">
        <f>+C13</f>
        <v>21.1</v>
      </c>
      <c r="G13" s="192">
        <f>+C13</f>
        <v>21.1</v>
      </c>
      <c r="H13" s="252">
        <f>+C13</f>
        <v>21.1</v>
      </c>
      <c r="I13" s="252">
        <f>+C13</f>
        <v>21.1</v>
      </c>
      <c r="J13" s="277">
        <f>+I13</f>
        <v>21.1</v>
      </c>
      <c r="K13" s="192">
        <f>+I13</f>
        <v>21.1</v>
      </c>
      <c r="L13" s="164">
        <f>+I13</f>
        <v>21.1</v>
      </c>
    </row>
    <row r="14" spans="1:12" x14ac:dyDescent="0.25">
      <c r="A14" s="161" t="s">
        <v>219</v>
      </c>
      <c r="B14" s="167" t="s">
        <v>220</v>
      </c>
      <c r="C14" s="280">
        <f>+'GAS CTE'!C13</f>
        <v>7.9001000000000001</v>
      </c>
      <c r="D14" s="192">
        <f>+C14</f>
        <v>7.9001000000000001</v>
      </c>
      <c r="E14" s="192">
        <f>+C14</f>
        <v>7.9001000000000001</v>
      </c>
      <c r="F14" s="192">
        <f>+C14</f>
        <v>7.9001000000000001</v>
      </c>
      <c r="G14" s="192">
        <f>+C14</f>
        <v>7.9001000000000001</v>
      </c>
      <c r="H14" s="252">
        <f>+C14</f>
        <v>7.9001000000000001</v>
      </c>
      <c r="I14" s="252">
        <f>+C14</f>
        <v>7.9001000000000001</v>
      </c>
      <c r="J14" s="277">
        <f>+C14</f>
        <v>7.9001000000000001</v>
      </c>
      <c r="K14" s="192">
        <f>+J14</f>
        <v>7.9001000000000001</v>
      </c>
      <c r="L14" s="164">
        <f>+J14</f>
        <v>7.9001000000000001</v>
      </c>
    </row>
    <row r="15" spans="1:12" x14ac:dyDescent="0.25">
      <c r="A15" s="161"/>
      <c r="B15" s="167" t="s">
        <v>221</v>
      </c>
      <c r="C15" s="280">
        <f>+'GAS CTE'!C16</f>
        <v>71.510000000000005</v>
      </c>
      <c r="D15" s="192">
        <f>+C15</f>
        <v>71.510000000000005</v>
      </c>
      <c r="E15" s="192">
        <f>+C15</f>
        <v>71.510000000000005</v>
      </c>
      <c r="F15" s="192">
        <f>+C15</f>
        <v>71.510000000000005</v>
      </c>
      <c r="G15" s="192">
        <f>+C15</f>
        <v>71.510000000000005</v>
      </c>
      <c r="H15" s="252">
        <f>+C15</f>
        <v>71.510000000000005</v>
      </c>
      <c r="I15" s="252">
        <f>+C15</f>
        <v>71.510000000000005</v>
      </c>
      <c r="J15" s="277">
        <f>+C15</f>
        <v>71.510000000000005</v>
      </c>
      <c r="K15" s="192">
        <f>+C15</f>
        <v>71.510000000000005</v>
      </c>
      <c r="L15" s="164">
        <f>+C15</f>
        <v>71.510000000000005</v>
      </c>
    </row>
    <row r="16" spans="1:12" x14ac:dyDescent="0.25">
      <c r="A16" s="168" t="s">
        <v>222</v>
      </c>
      <c r="B16" s="199" t="s">
        <v>223</v>
      </c>
      <c r="C16" s="281">
        <f>SUM(C8:C15)</f>
        <v>5308.9012050000001</v>
      </c>
      <c r="D16" s="281">
        <f t="shared" ref="D16:L16" si="0">SUM(D8:D15)</f>
        <v>5569.3520945</v>
      </c>
      <c r="E16" s="281">
        <f t="shared" si="0"/>
        <v>6051.4747741000001</v>
      </c>
      <c r="F16" s="281">
        <f t="shared" si="0"/>
        <v>5481.4020196000001</v>
      </c>
      <c r="G16" s="281">
        <f t="shared" si="0"/>
        <v>5967.2736450000002</v>
      </c>
      <c r="H16" s="281">
        <f t="shared" si="0"/>
        <v>7598.5101000000004</v>
      </c>
      <c r="I16" s="282">
        <f t="shared" si="0"/>
        <v>7630.0001000000002</v>
      </c>
      <c r="J16" s="283">
        <f t="shared" si="0"/>
        <v>6613.3743734199998</v>
      </c>
      <c r="K16" s="281">
        <f t="shared" si="0"/>
        <v>7013.1401000000005</v>
      </c>
      <c r="L16" s="284">
        <f t="shared" si="0"/>
        <v>8528.9401000000016</v>
      </c>
    </row>
    <row r="17" spans="1:12" x14ac:dyDescent="0.25">
      <c r="A17" s="161" t="s">
        <v>224</v>
      </c>
      <c r="B17" s="167" t="s">
        <v>291</v>
      </c>
      <c r="C17" s="298" t="s">
        <v>256</v>
      </c>
      <c r="D17" s="192" t="str">
        <f>+C17</f>
        <v>***</v>
      </c>
      <c r="E17" s="192" t="str">
        <f>+C17</f>
        <v>***</v>
      </c>
      <c r="F17" s="192" t="str">
        <f>+E17</f>
        <v>***</v>
      </c>
      <c r="G17" s="192" t="str">
        <f>+E17</f>
        <v>***</v>
      </c>
      <c r="H17" s="252" t="str">
        <f>+G17</f>
        <v>***</v>
      </c>
      <c r="I17" s="252" t="str">
        <f>+H17</f>
        <v>***</v>
      </c>
      <c r="J17" s="277" t="str">
        <f>L17</f>
        <v>***</v>
      </c>
      <c r="K17" s="192" t="str">
        <f>+L17</f>
        <v>***</v>
      </c>
      <c r="L17" s="164" t="str">
        <f>+E17</f>
        <v>***</v>
      </c>
    </row>
    <row r="18" spans="1:12" x14ac:dyDescent="0.25">
      <c r="A18" s="161" t="s">
        <v>226</v>
      </c>
      <c r="B18" s="167" t="s">
        <v>227</v>
      </c>
      <c r="C18" s="297" t="s">
        <v>254</v>
      </c>
      <c r="D18" s="192" t="str">
        <f>+C18</f>
        <v>**</v>
      </c>
      <c r="E18" s="192" t="str">
        <f>+C18</f>
        <v>**</v>
      </c>
      <c r="F18" s="192" t="str">
        <f>+C18</f>
        <v>**</v>
      </c>
      <c r="G18" s="192" t="str">
        <f>+C18</f>
        <v>**</v>
      </c>
      <c r="H18" s="252" t="str">
        <f>+C18</f>
        <v>**</v>
      </c>
      <c r="I18" s="252" t="str">
        <f>+H18</f>
        <v>**</v>
      </c>
      <c r="J18" s="277" t="str">
        <f>+I18</f>
        <v>**</v>
      </c>
      <c r="K18" s="192" t="str">
        <f>+J18</f>
        <v>**</v>
      </c>
      <c r="L18" s="164" t="str">
        <f>+K18</f>
        <v>**</v>
      </c>
    </row>
    <row r="19" spans="1:12" x14ac:dyDescent="0.25">
      <c r="A19" s="161" t="s">
        <v>228</v>
      </c>
      <c r="B19" s="239" t="s">
        <v>145</v>
      </c>
      <c r="C19" s="285" t="str">
        <f>+E19</f>
        <v>****</v>
      </c>
      <c r="D19" s="192" t="str">
        <f t="shared" ref="D19:D21" si="1">+E19</f>
        <v>****</v>
      </c>
      <c r="E19" s="198" t="str">
        <f>+A62</f>
        <v>****</v>
      </c>
      <c r="F19" s="198" t="str">
        <f>+E19</f>
        <v>****</v>
      </c>
      <c r="G19" s="198" t="str">
        <f>+A62</f>
        <v>****</v>
      </c>
      <c r="H19" s="240" t="str">
        <f>+G19</f>
        <v>****</v>
      </c>
      <c r="I19" s="240" t="str">
        <f>+H19</f>
        <v>****</v>
      </c>
      <c r="J19" s="300" t="str">
        <f>C19</f>
        <v>****</v>
      </c>
      <c r="K19" s="192" t="str">
        <f>+L19</f>
        <v>****</v>
      </c>
      <c r="L19" s="166" t="str">
        <f>J19</f>
        <v>****</v>
      </c>
    </row>
    <row r="20" spans="1:12" x14ac:dyDescent="0.25">
      <c r="A20" s="168" t="s">
        <v>230</v>
      </c>
      <c r="B20" s="199" t="s">
        <v>231</v>
      </c>
      <c r="C20" s="286">
        <f t="shared" ref="C20:L20" si="2">+C16</f>
        <v>5308.9012050000001</v>
      </c>
      <c r="D20" s="200">
        <f t="shared" si="2"/>
        <v>5569.3520945</v>
      </c>
      <c r="E20" s="200">
        <f t="shared" si="2"/>
        <v>6051.4747741000001</v>
      </c>
      <c r="F20" s="200">
        <f t="shared" si="2"/>
        <v>5481.4020196000001</v>
      </c>
      <c r="G20" s="200">
        <f t="shared" si="2"/>
        <v>5967.2736450000002</v>
      </c>
      <c r="H20" s="200">
        <f t="shared" si="2"/>
        <v>7598.5101000000004</v>
      </c>
      <c r="I20" s="253">
        <f t="shared" si="2"/>
        <v>7630.0001000000002</v>
      </c>
      <c r="J20" s="283">
        <f t="shared" si="2"/>
        <v>6613.3743734199998</v>
      </c>
      <c r="K20" s="200">
        <f t="shared" si="2"/>
        <v>7013.1401000000005</v>
      </c>
      <c r="L20" s="170">
        <f t="shared" si="2"/>
        <v>8528.9401000000016</v>
      </c>
    </row>
    <row r="21" spans="1:12" x14ac:dyDescent="0.25">
      <c r="A21" s="161" t="s">
        <v>232</v>
      </c>
      <c r="B21" s="167" t="s">
        <v>176</v>
      </c>
      <c r="C21" s="280" t="str">
        <f>+E21</f>
        <v>***</v>
      </c>
      <c r="D21" s="192" t="str">
        <f t="shared" si="1"/>
        <v>***</v>
      </c>
      <c r="E21" s="192" t="str">
        <f t="shared" ref="E21" si="3">+E17</f>
        <v>***</v>
      </c>
      <c r="F21" s="192" t="str">
        <f>+E21</f>
        <v>***</v>
      </c>
      <c r="G21" s="192" t="str">
        <f>+G17</f>
        <v>***</v>
      </c>
      <c r="H21" s="252" t="str">
        <f>+G21</f>
        <v>***</v>
      </c>
      <c r="I21" s="252" t="str">
        <f>+H21</f>
        <v>***</v>
      </c>
      <c r="J21" s="277" t="str">
        <f>L21</f>
        <v>***</v>
      </c>
      <c r="K21" s="192" t="str">
        <f>+L21</f>
        <v>***</v>
      </c>
      <c r="L21" s="164" t="str">
        <f>+L17</f>
        <v>***</v>
      </c>
    </row>
    <row r="22" spans="1:12" x14ac:dyDescent="0.25">
      <c r="A22" s="161" t="s">
        <v>233</v>
      </c>
      <c r="B22" s="162" t="s">
        <v>234</v>
      </c>
      <c r="C22" s="287" t="s">
        <v>260</v>
      </c>
      <c r="D22" s="192" t="str">
        <f>+C22</f>
        <v>*****</v>
      </c>
      <c r="E22" s="192" t="s">
        <v>235</v>
      </c>
      <c r="F22" s="192" t="str">
        <f>+E22</f>
        <v>N.A</v>
      </c>
      <c r="G22" s="192" t="s">
        <v>235</v>
      </c>
      <c r="H22" s="252" t="str">
        <f>+D22</f>
        <v>*****</v>
      </c>
      <c r="I22" s="252" t="str">
        <f>+D22</f>
        <v>*****</v>
      </c>
      <c r="J22" s="277" t="str">
        <f>+I22</f>
        <v>*****</v>
      </c>
      <c r="K22" s="192" t="s">
        <v>280</v>
      </c>
      <c r="L22" s="164" t="str">
        <f>+I22</f>
        <v>*****</v>
      </c>
    </row>
    <row r="23" spans="1:12" ht="24.75" customHeight="1" x14ac:dyDescent="0.25">
      <c r="A23" s="161" t="s">
        <v>236</v>
      </c>
      <c r="B23" s="162" t="s">
        <v>237</v>
      </c>
      <c r="C23" s="287" t="s">
        <v>262</v>
      </c>
      <c r="D23" s="192" t="str">
        <f>+C23</f>
        <v>******</v>
      </c>
      <c r="E23" s="192" t="str">
        <f>+C23</f>
        <v>******</v>
      </c>
      <c r="F23" s="192" t="str">
        <f>+C23</f>
        <v>******</v>
      </c>
      <c r="G23" s="192" t="str">
        <f>+C23</f>
        <v>******</v>
      </c>
      <c r="H23" s="252" t="str">
        <f>+C23</f>
        <v>******</v>
      </c>
      <c r="I23" s="252" t="str">
        <f>+C23</f>
        <v>******</v>
      </c>
      <c r="J23" s="277" t="str">
        <f>+C23</f>
        <v>******</v>
      </c>
      <c r="K23" s="192" t="str">
        <f>+C23</f>
        <v>******</v>
      </c>
      <c r="L23" s="164" t="str">
        <f>+C23</f>
        <v>******</v>
      </c>
    </row>
    <row r="24" spans="1:12" ht="15.75" thickBot="1" x14ac:dyDescent="0.3">
      <c r="A24" s="172" t="s">
        <v>238</v>
      </c>
      <c r="B24" s="173" t="s">
        <v>239</v>
      </c>
      <c r="C24" s="288"/>
      <c r="D24" s="202"/>
      <c r="E24" s="202"/>
      <c r="F24" s="202"/>
      <c r="G24" s="202"/>
      <c r="H24" s="254"/>
      <c r="I24" s="254"/>
      <c r="J24" s="289"/>
      <c r="K24" s="202"/>
      <c r="L24" s="175"/>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296</v>
      </c>
      <c r="C27" s="508" t="s">
        <v>204</v>
      </c>
      <c r="D27" s="509"/>
      <c r="E27" s="509"/>
      <c r="F27" s="509"/>
      <c r="G27" s="509"/>
      <c r="H27" s="509"/>
      <c r="I27" s="509"/>
      <c r="J27" s="535" t="s">
        <v>276</v>
      </c>
      <c r="K27" s="536"/>
      <c r="L27" s="537"/>
    </row>
    <row r="28" spans="1:12" ht="46.5" customHeight="1" x14ac:dyDescent="0.25">
      <c r="A28" s="187"/>
      <c r="B28" s="302" t="s">
        <v>301</v>
      </c>
      <c r="C28" s="510"/>
      <c r="D28" s="511"/>
      <c r="E28" s="511"/>
      <c r="F28" s="511"/>
      <c r="G28" s="511"/>
      <c r="H28" s="511"/>
      <c r="I28" s="511"/>
      <c r="J28" s="538"/>
      <c r="K28" s="539"/>
      <c r="L28" s="540"/>
    </row>
    <row r="29" spans="1:12" ht="38.25" customHeight="1" x14ac:dyDescent="0.25">
      <c r="A29" s="502" t="s">
        <v>205</v>
      </c>
      <c r="B29" s="504" t="s">
        <v>206</v>
      </c>
      <c r="C29" s="506" t="s">
        <v>267</v>
      </c>
      <c r="D29" s="189" t="s">
        <v>97</v>
      </c>
      <c r="E29" s="189" t="s">
        <v>194</v>
      </c>
      <c r="F29" s="189" t="s">
        <v>443</v>
      </c>
      <c r="G29" s="532" t="s">
        <v>295</v>
      </c>
      <c r="H29" s="506" t="s">
        <v>185</v>
      </c>
      <c r="I29" s="275" t="s">
        <v>126</v>
      </c>
      <c r="J29" s="159" t="s">
        <v>97</v>
      </c>
      <c r="K29" s="210" t="str">
        <f>+K5</f>
        <v>Biodiesel B2</v>
      </c>
      <c r="L29" s="210" t="s">
        <v>126</v>
      </c>
    </row>
    <row r="30" spans="1:12" x14ac:dyDescent="0.25">
      <c r="A30" s="502"/>
      <c r="B30" s="504"/>
      <c r="C30" s="507"/>
      <c r="D30" s="190">
        <v>0.08</v>
      </c>
      <c r="E30" s="208">
        <v>0.02</v>
      </c>
      <c r="F30" s="191">
        <v>0.12</v>
      </c>
      <c r="G30" s="533"/>
      <c r="H30" s="507"/>
      <c r="I30" s="276" t="s">
        <v>290</v>
      </c>
      <c r="J30" s="303">
        <v>0.1</v>
      </c>
      <c r="K30" s="191">
        <v>0.02</v>
      </c>
      <c r="L30" s="304" t="s">
        <v>290</v>
      </c>
    </row>
    <row r="31" spans="1:12" x14ac:dyDescent="0.25">
      <c r="A31" s="503"/>
      <c r="B31" s="505"/>
      <c r="C31" s="159" t="s">
        <v>207</v>
      </c>
      <c r="D31" s="189" t="s">
        <v>207</v>
      </c>
      <c r="E31" s="189" t="s">
        <v>207</v>
      </c>
      <c r="F31" s="189" t="s">
        <v>207</v>
      </c>
      <c r="G31" s="189" t="s">
        <v>207</v>
      </c>
      <c r="H31" s="210" t="s">
        <v>207</v>
      </c>
      <c r="I31" s="275" t="s">
        <v>207</v>
      </c>
      <c r="J31" s="159" t="s">
        <v>207</v>
      </c>
      <c r="K31" s="210" t="s">
        <v>207</v>
      </c>
      <c r="L31" s="293" t="s">
        <v>207</v>
      </c>
    </row>
    <row r="32" spans="1:12" x14ac:dyDescent="0.25">
      <c r="A32" s="161" t="s">
        <v>208</v>
      </c>
      <c r="B32" s="167" t="s">
        <v>209</v>
      </c>
      <c r="C32" s="294">
        <f>+'Calculo IP ZDF'!B29</f>
        <v>4508.0585549999996</v>
      </c>
      <c r="D32" s="294">
        <f>+'Calculo IP ZDF'!G29</f>
        <v>4838.5426994999998</v>
      </c>
      <c r="E32" s="294">
        <f>+'Calculo IP ZDF'!F29</f>
        <v>4200.7205715</v>
      </c>
      <c r="F32" s="295">
        <f>+'Calculo IP ZDF'!H29</f>
        <v>3792.6441540000001</v>
      </c>
      <c r="G32" s="198">
        <f>+'Calculo IP ZDF'!C29</f>
        <v>4080.8001750000003</v>
      </c>
      <c r="H32" s="240">
        <f>+'GAS EXTRA'!C6</f>
        <v>7000</v>
      </c>
      <c r="I32" s="240">
        <f>+'GAS EXTRA'!D6</f>
        <v>7081.29</v>
      </c>
      <c r="J32" s="277">
        <f>+'GAS CTE'!D9</f>
        <v>5906.03</v>
      </c>
      <c r="K32" s="221">
        <f>+BIODIESEL!G9</f>
        <v>6256.32</v>
      </c>
      <c r="L32" s="244">
        <f>+I32</f>
        <v>7081.29</v>
      </c>
    </row>
    <row r="33" spans="1:12" x14ac:dyDescent="0.25">
      <c r="A33" s="161" t="s">
        <v>210</v>
      </c>
      <c r="B33" s="167" t="s">
        <v>211</v>
      </c>
      <c r="C33" s="219" t="str">
        <f>+E33</f>
        <v>------------------</v>
      </c>
      <c r="D33" s="219" t="s">
        <v>212</v>
      </c>
      <c r="E33" s="219" t="s">
        <v>212</v>
      </c>
      <c r="F33" s="219" t="s">
        <v>212</v>
      </c>
      <c r="G33" s="193" t="s">
        <v>212</v>
      </c>
      <c r="H33" s="193" t="s">
        <v>212</v>
      </c>
      <c r="I33" s="278" t="s">
        <v>212</v>
      </c>
      <c r="J33" s="279">
        <f>+'GAS CTE'!C10</f>
        <v>526.26030379999997</v>
      </c>
      <c r="K33" s="218">
        <f>+BIODIESEL!G10</f>
        <v>493.63</v>
      </c>
      <c r="L33" s="241">
        <f>+'GAS EXTRA'!D10</f>
        <v>898.94</v>
      </c>
    </row>
    <row r="34" spans="1:12" x14ac:dyDescent="0.25">
      <c r="A34" s="161"/>
      <c r="B34" s="167" t="s">
        <v>138</v>
      </c>
      <c r="C34" s="219" t="str">
        <f>+E34</f>
        <v>------------------</v>
      </c>
      <c r="D34" s="219" t="s">
        <v>212</v>
      </c>
      <c r="E34" s="219" t="s">
        <v>212</v>
      </c>
      <c r="F34" s="219" t="s">
        <v>212</v>
      </c>
      <c r="G34" s="193" t="s">
        <v>212</v>
      </c>
      <c r="H34" s="193" t="s">
        <v>212</v>
      </c>
      <c r="I34" s="278" t="s">
        <v>212</v>
      </c>
      <c r="J34" s="279" t="str">
        <f>+J10</f>
        <v>(3)</v>
      </c>
      <c r="K34" s="218" t="str">
        <f>+J34</f>
        <v>(3)</v>
      </c>
      <c r="L34" s="241" t="str">
        <f>+J34</f>
        <v>(3)</v>
      </c>
    </row>
    <row r="35" spans="1:12" x14ac:dyDescent="0.25">
      <c r="A35" s="161"/>
      <c r="B35" s="167" t="s">
        <v>140</v>
      </c>
      <c r="C35" s="280">
        <f>'GAS CTE'!C12</f>
        <v>148</v>
      </c>
      <c r="D35" s="280">
        <f>+'GAS CTE'!D12</f>
        <v>133.19999999999999</v>
      </c>
      <c r="E35" s="280">
        <f>+BIODIESEL!E12</f>
        <v>162.68</v>
      </c>
      <c r="F35" s="280">
        <f>+BIODIESEL!G12</f>
        <v>162.68</v>
      </c>
      <c r="G35" s="198">
        <f>+BIODIESEL!C12</f>
        <v>166</v>
      </c>
      <c r="H35" s="240">
        <f>+'GAS EXTRA'!C12</f>
        <v>148</v>
      </c>
      <c r="I35" s="240">
        <f>+'GAS EXTRA'!D12</f>
        <v>133.19999999999999</v>
      </c>
      <c r="J35" s="279">
        <f>+D35</f>
        <v>133.19999999999999</v>
      </c>
      <c r="K35" s="218">
        <f>+F35</f>
        <v>162.68</v>
      </c>
      <c r="L35" s="241">
        <f>+I35</f>
        <v>133.19999999999999</v>
      </c>
    </row>
    <row r="36" spans="1:12" x14ac:dyDescent="0.25">
      <c r="A36" s="161" t="s">
        <v>213</v>
      </c>
      <c r="B36" s="167" t="s">
        <v>297</v>
      </c>
      <c r="C36" s="219" t="str">
        <f>+C12</f>
        <v>(2)</v>
      </c>
      <c r="D36" s="219" t="str">
        <f>+C36</f>
        <v>(2)</v>
      </c>
      <c r="E36" s="219" t="str">
        <f>+C36</f>
        <v>(2)</v>
      </c>
      <c r="F36" s="219" t="str">
        <f>+C36</f>
        <v>(2)</v>
      </c>
      <c r="G36" s="192" t="str">
        <f>+C36</f>
        <v>(2)</v>
      </c>
      <c r="H36" s="192" t="str">
        <f>+G36</f>
        <v>(2)</v>
      </c>
      <c r="I36" s="252" t="str">
        <f>+F36</f>
        <v>(2)</v>
      </c>
      <c r="J36" s="279" t="str">
        <f>+L36</f>
        <v>(2)</v>
      </c>
      <c r="K36" s="218" t="str">
        <f>+D36</f>
        <v>(2)</v>
      </c>
      <c r="L36" s="241" t="str">
        <f>+E36</f>
        <v>(2)</v>
      </c>
    </row>
    <row r="37" spans="1:12" x14ac:dyDescent="0.25">
      <c r="A37" s="161" t="s">
        <v>217</v>
      </c>
      <c r="B37" s="167" t="s">
        <v>218</v>
      </c>
      <c r="C37" s="219">
        <v>101.05953823973702</v>
      </c>
      <c r="D37" s="219">
        <f>+C37</f>
        <v>101.05953823973702</v>
      </c>
      <c r="E37" s="219">
        <f>+C37</f>
        <v>101.05953823973702</v>
      </c>
      <c r="F37" s="219">
        <f>+C37</f>
        <v>101.05953823973702</v>
      </c>
      <c r="G37" s="192">
        <f>+C37</f>
        <v>101.05953823973702</v>
      </c>
      <c r="H37" s="252">
        <f>+C37</f>
        <v>101.05953823973702</v>
      </c>
      <c r="I37" s="252">
        <f>+C37</f>
        <v>101.05953823973702</v>
      </c>
      <c r="J37" s="279">
        <f>+I37</f>
        <v>101.05953823973702</v>
      </c>
      <c r="K37" s="218">
        <f>+J37</f>
        <v>101.05953823973702</v>
      </c>
      <c r="L37" s="241">
        <f>+K37</f>
        <v>101.05953823973702</v>
      </c>
    </row>
    <row r="38" spans="1:12" x14ac:dyDescent="0.25">
      <c r="A38" s="161" t="s">
        <v>215</v>
      </c>
      <c r="B38" s="167" t="s">
        <v>216</v>
      </c>
      <c r="C38" s="280">
        <v>21.1</v>
      </c>
      <c r="D38" s="192">
        <f>+C38</f>
        <v>21.1</v>
      </c>
      <c r="E38" s="192">
        <f>+C38</f>
        <v>21.1</v>
      </c>
      <c r="F38" s="192">
        <f>+C38</f>
        <v>21.1</v>
      </c>
      <c r="G38" s="192">
        <f>+C38</f>
        <v>21.1</v>
      </c>
      <c r="H38" s="252">
        <f>+C38</f>
        <v>21.1</v>
      </c>
      <c r="I38" s="252">
        <f>+C38</f>
        <v>21.1</v>
      </c>
      <c r="J38" s="277">
        <f>+I38</f>
        <v>21.1</v>
      </c>
      <c r="K38" s="192">
        <f>+I38</f>
        <v>21.1</v>
      </c>
      <c r="L38" s="164">
        <f>+I38</f>
        <v>21.1</v>
      </c>
    </row>
    <row r="39" spans="1:12" x14ac:dyDescent="0.25">
      <c r="A39" s="161" t="s">
        <v>219</v>
      </c>
      <c r="B39" s="167" t="s">
        <v>220</v>
      </c>
      <c r="C39" s="280">
        <v>12.2</v>
      </c>
      <c r="D39" s="192">
        <f>+C39</f>
        <v>12.2</v>
      </c>
      <c r="E39" s="192">
        <f>+C39</f>
        <v>12.2</v>
      </c>
      <c r="F39" s="192">
        <f>+C39</f>
        <v>12.2</v>
      </c>
      <c r="G39" s="192">
        <f>+C39</f>
        <v>12.2</v>
      </c>
      <c r="H39" s="252">
        <f>+C39</f>
        <v>12.2</v>
      </c>
      <c r="I39" s="252">
        <f>+C39</f>
        <v>12.2</v>
      </c>
      <c r="J39" s="277">
        <f>+C39</f>
        <v>12.2</v>
      </c>
      <c r="K39" s="192">
        <f>+J39</f>
        <v>12.2</v>
      </c>
      <c r="L39" s="164">
        <f>+J39</f>
        <v>12.2</v>
      </c>
    </row>
    <row r="40" spans="1:12" x14ac:dyDescent="0.25">
      <c r="A40" s="161"/>
      <c r="B40" s="167" t="s">
        <v>221</v>
      </c>
      <c r="C40" s="280">
        <f>+'GAS CTE'!C16</f>
        <v>71.510000000000005</v>
      </c>
      <c r="D40" s="192">
        <f>+C40</f>
        <v>71.510000000000005</v>
      </c>
      <c r="E40" s="192">
        <f>+C40</f>
        <v>71.510000000000005</v>
      </c>
      <c r="F40" s="192">
        <f>+C40</f>
        <v>71.510000000000005</v>
      </c>
      <c r="G40" s="192">
        <f>+C40</f>
        <v>71.510000000000005</v>
      </c>
      <c r="H40" s="252">
        <f>+C40</f>
        <v>71.510000000000005</v>
      </c>
      <c r="I40" s="252">
        <f>+C40</f>
        <v>71.510000000000005</v>
      </c>
      <c r="J40" s="277">
        <f>+C40</f>
        <v>71.510000000000005</v>
      </c>
      <c r="K40" s="192">
        <f>+C40</f>
        <v>71.510000000000005</v>
      </c>
      <c r="L40" s="164">
        <f>+C40</f>
        <v>71.510000000000005</v>
      </c>
    </row>
    <row r="41" spans="1:12" x14ac:dyDescent="0.25">
      <c r="A41" s="168" t="s">
        <v>222</v>
      </c>
      <c r="B41" s="199" t="s">
        <v>223</v>
      </c>
      <c r="C41" s="281">
        <f t="shared" ref="C41:L41" si="4">SUM(C32:C40)</f>
        <v>4861.9280932397369</v>
      </c>
      <c r="D41" s="281">
        <f t="shared" si="4"/>
        <v>5177.6122377397369</v>
      </c>
      <c r="E41" s="281">
        <f t="shared" si="4"/>
        <v>4569.2701097397376</v>
      </c>
      <c r="F41" s="281">
        <f t="shared" si="4"/>
        <v>4161.1936922397363</v>
      </c>
      <c r="G41" s="281">
        <f t="shared" si="4"/>
        <v>4452.6697132397376</v>
      </c>
      <c r="H41" s="281">
        <f t="shared" si="4"/>
        <v>7353.8695382397373</v>
      </c>
      <c r="I41" s="282">
        <f t="shared" si="4"/>
        <v>7420.359538239737</v>
      </c>
      <c r="J41" s="283">
        <f t="shared" si="4"/>
        <v>6771.3598420397366</v>
      </c>
      <c r="K41" s="281">
        <f t="shared" si="4"/>
        <v>7118.4995382397374</v>
      </c>
      <c r="L41" s="284">
        <f t="shared" si="4"/>
        <v>8319.2995382397385</v>
      </c>
    </row>
    <row r="42" spans="1:12" x14ac:dyDescent="0.25">
      <c r="A42" s="161" t="s">
        <v>224</v>
      </c>
      <c r="B42" s="167" t="s">
        <v>291</v>
      </c>
      <c r="C42" s="297" t="s">
        <v>256</v>
      </c>
      <c r="D42" s="192" t="str">
        <f>+C42</f>
        <v>***</v>
      </c>
      <c r="E42" s="192" t="str">
        <f>+C42</f>
        <v>***</v>
      </c>
      <c r="F42" s="192" t="str">
        <f>+E42</f>
        <v>***</v>
      </c>
      <c r="G42" s="192" t="str">
        <f>+E42</f>
        <v>***</v>
      </c>
      <c r="H42" s="252" t="str">
        <f>+G42</f>
        <v>***</v>
      </c>
      <c r="I42" s="252" t="str">
        <f>+H42</f>
        <v>***</v>
      </c>
      <c r="J42" s="277" t="str">
        <f>L42</f>
        <v>***</v>
      </c>
      <c r="K42" s="192" t="str">
        <f>+L42</f>
        <v>***</v>
      </c>
      <c r="L42" s="164" t="str">
        <f>+E42</f>
        <v>***</v>
      </c>
    </row>
    <row r="43" spans="1:12" x14ac:dyDescent="0.25">
      <c r="A43" s="161" t="s">
        <v>226</v>
      </c>
      <c r="B43" s="167" t="s">
        <v>227</v>
      </c>
      <c r="C43" s="297" t="s">
        <v>254</v>
      </c>
      <c r="D43" s="192" t="str">
        <f>+C43</f>
        <v>**</v>
      </c>
      <c r="E43" s="192" t="str">
        <f>+C43</f>
        <v>**</v>
      </c>
      <c r="F43" s="192" t="str">
        <f>+C43</f>
        <v>**</v>
      </c>
      <c r="G43" s="192" t="str">
        <f>+C43</f>
        <v>**</v>
      </c>
      <c r="H43" s="252" t="str">
        <f>+C43</f>
        <v>**</v>
      </c>
      <c r="I43" s="252" t="str">
        <f>+H43</f>
        <v>**</v>
      </c>
      <c r="J43" s="277" t="str">
        <f>+I43</f>
        <v>**</v>
      </c>
      <c r="K43" s="192" t="str">
        <f>+J43</f>
        <v>**</v>
      </c>
      <c r="L43" s="164" t="str">
        <f>+K43</f>
        <v>**</v>
      </c>
    </row>
    <row r="44" spans="1:12" x14ac:dyDescent="0.25">
      <c r="A44" s="161" t="s">
        <v>228</v>
      </c>
      <c r="B44" s="239" t="s">
        <v>145</v>
      </c>
      <c r="C44" s="301" t="str">
        <f>+C19</f>
        <v>****</v>
      </c>
      <c r="D44" s="192" t="str">
        <f>+C44</f>
        <v>****</v>
      </c>
      <c r="E44" s="198" t="str">
        <f>+C44</f>
        <v>****</v>
      </c>
      <c r="F44" s="198" t="str">
        <f>+E44</f>
        <v>****</v>
      </c>
      <c r="G44" s="198" t="str">
        <f>+C44</f>
        <v>****</v>
      </c>
      <c r="H44" s="240" t="str">
        <f>+G44</f>
        <v>****</v>
      </c>
      <c r="I44" s="252" t="str">
        <f>+C44</f>
        <v>****</v>
      </c>
      <c r="J44" s="300" t="str">
        <f>C44</f>
        <v>****</v>
      </c>
      <c r="K44" s="192" t="str">
        <f>+L44</f>
        <v>****</v>
      </c>
      <c r="L44" s="166" t="str">
        <f>J44</f>
        <v>****</v>
      </c>
    </row>
    <row r="45" spans="1:12" x14ac:dyDescent="0.25">
      <c r="A45" s="168" t="s">
        <v>230</v>
      </c>
      <c r="B45" s="199" t="s">
        <v>231</v>
      </c>
      <c r="C45" s="286">
        <f t="shared" ref="C45:L45" si="5">+C41</f>
        <v>4861.9280932397369</v>
      </c>
      <c r="D45" s="200">
        <f t="shared" si="5"/>
        <v>5177.6122377397369</v>
      </c>
      <c r="E45" s="200">
        <f t="shared" si="5"/>
        <v>4569.2701097397376</v>
      </c>
      <c r="F45" s="200">
        <f t="shared" si="5"/>
        <v>4161.1936922397363</v>
      </c>
      <c r="G45" s="200">
        <f t="shared" si="5"/>
        <v>4452.6697132397376</v>
      </c>
      <c r="H45" s="200">
        <f t="shared" si="5"/>
        <v>7353.8695382397373</v>
      </c>
      <c r="I45" s="253">
        <f t="shared" si="5"/>
        <v>7420.359538239737</v>
      </c>
      <c r="J45" s="283">
        <f t="shared" si="5"/>
        <v>6771.3598420397366</v>
      </c>
      <c r="K45" s="200">
        <f t="shared" si="5"/>
        <v>7118.4995382397374</v>
      </c>
      <c r="L45" s="170">
        <f t="shared" si="5"/>
        <v>8319.2995382397385</v>
      </c>
    </row>
    <row r="46" spans="1:12" x14ac:dyDescent="0.25">
      <c r="A46" s="161" t="s">
        <v>232</v>
      </c>
      <c r="B46" s="167" t="s">
        <v>176</v>
      </c>
      <c r="C46" s="299" t="str">
        <f>+C42</f>
        <v>***</v>
      </c>
      <c r="D46" s="192" t="str">
        <f t="shared" ref="D46" si="6">+E46</f>
        <v>***</v>
      </c>
      <c r="E46" s="192" t="str">
        <f t="shared" ref="E46" si="7">+E42</f>
        <v>***</v>
      </c>
      <c r="F46" s="192" t="str">
        <f>+E46</f>
        <v>***</v>
      </c>
      <c r="G46" s="192" t="str">
        <f>+G42</f>
        <v>***</v>
      </c>
      <c r="H46" s="252" t="str">
        <f>+G46</f>
        <v>***</v>
      </c>
      <c r="I46" s="252" t="str">
        <f>+C46</f>
        <v>***</v>
      </c>
      <c r="J46" s="277" t="str">
        <f>L46</f>
        <v>***</v>
      </c>
      <c r="K46" s="192" t="str">
        <f>+L46</f>
        <v>***</v>
      </c>
      <c r="L46" s="164" t="str">
        <f>+L42</f>
        <v>***</v>
      </c>
    </row>
    <row r="47" spans="1:12" x14ac:dyDescent="0.25">
      <c r="A47" s="161" t="s">
        <v>233</v>
      </c>
      <c r="B47" s="162" t="s">
        <v>234</v>
      </c>
      <c r="C47" s="221" t="str">
        <f>+C22</f>
        <v>*****</v>
      </c>
      <c r="D47" s="221" t="str">
        <f t="shared" ref="D47:L47" si="8">+D22</f>
        <v>*****</v>
      </c>
      <c r="E47" s="221" t="str">
        <f t="shared" si="8"/>
        <v>N.A</v>
      </c>
      <c r="F47" s="221" t="str">
        <f t="shared" si="8"/>
        <v>N.A</v>
      </c>
      <c r="G47" s="221" t="str">
        <f t="shared" si="8"/>
        <v>N.A</v>
      </c>
      <c r="H47" s="221" t="str">
        <f t="shared" si="8"/>
        <v>*****</v>
      </c>
      <c r="I47" s="221" t="str">
        <f t="shared" si="8"/>
        <v>*****</v>
      </c>
      <c r="J47" s="277" t="str">
        <f t="shared" si="8"/>
        <v>*****</v>
      </c>
      <c r="K47" s="221" t="str">
        <f t="shared" si="8"/>
        <v>N.A.</v>
      </c>
      <c r="L47" s="244" t="str">
        <f t="shared" si="8"/>
        <v>*****</v>
      </c>
    </row>
    <row r="48" spans="1:12" x14ac:dyDescent="0.25">
      <c r="A48" s="161" t="s">
        <v>236</v>
      </c>
      <c r="B48" s="162" t="s">
        <v>237</v>
      </c>
      <c r="C48" s="221" t="str">
        <f>+C23</f>
        <v>******</v>
      </c>
      <c r="D48" s="221" t="str">
        <f t="shared" ref="D48:L48" si="9">+D23</f>
        <v>******</v>
      </c>
      <c r="E48" s="221" t="str">
        <f t="shared" si="9"/>
        <v>******</v>
      </c>
      <c r="F48" s="221" t="str">
        <f t="shared" si="9"/>
        <v>******</v>
      </c>
      <c r="G48" s="221" t="str">
        <f t="shared" si="9"/>
        <v>******</v>
      </c>
      <c r="H48" s="221" t="str">
        <f t="shared" si="9"/>
        <v>******</v>
      </c>
      <c r="I48" s="221" t="str">
        <f t="shared" si="9"/>
        <v>******</v>
      </c>
      <c r="J48" s="277" t="str">
        <f t="shared" si="9"/>
        <v>******</v>
      </c>
      <c r="K48" s="221" t="str">
        <f t="shared" si="9"/>
        <v>******</v>
      </c>
      <c r="L48" s="244" t="str">
        <f t="shared" si="9"/>
        <v>******</v>
      </c>
    </row>
    <row r="49" spans="1:12" ht="15.75" thickBot="1" x14ac:dyDescent="0.3">
      <c r="A49" s="172" t="s">
        <v>238</v>
      </c>
      <c r="B49" s="173" t="s">
        <v>239</v>
      </c>
      <c r="C49" s="288"/>
      <c r="D49" s="202"/>
      <c r="E49" s="202"/>
      <c r="F49" s="202"/>
      <c r="G49" s="202"/>
      <c r="H49" s="254"/>
      <c r="I49" s="254"/>
      <c r="J49" s="289"/>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6" t="s">
        <v>252</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214</v>
      </c>
      <c r="B53" s="527" t="s">
        <v>287</v>
      </c>
      <c r="C53" s="527"/>
      <c r="D53" s="527"/>
      <c r="E53" s="527"/>
      <c r="F53" s="527"/>
      <c r="G53" s="527"/>
      <c r="H53" s="527"/>
      <c r="I53" s="527"/>
      <c r="J53" s="527"/>
      <c r="K53" s="179"/>
      <c r="L53" s="179"/>
    </row>
    <row r="54" spans="1:12" ht="24.75" customHeight="1" x14ac:dyDescent="0.25">
      <c r="A54" s="180" t="s">
        <v>241</v>
      </c>
      <c r="B54" s="499" t="s">
        <v>298</v>
      </c>
      <c r="C54" s="499"/>
      <c r="D54" s="499"/>
      <c r="E54" s="499"/>
      <c r="F54" s="499"/>
      <c r="G54" s="499"/>
      <c r="H54" s="499"/>
      <c r="I54" s="499"/>
      <c r="J54" s="499"/>
      <c r="K54" s="179"/>
      <c r="L54" s="179"/>
    </row>
    <row r="55" spans="1:12" ht="39" customHeight="1" x14ac:dyDescent="0.25">
      <c r="A55" s="180" t="s">
        <v>139</v>
      </c>
      <c r="B55" s="526" t="s">
        <v>367</v>
      </c>
      <c r="C55" s="526"/>
      <c r="D55" s="526"/>
      <c r="E55" s="526"/>
      <c r="F55" s="526"/>
      <c r="G55" s="526"/>
      <c r="H55" s="526"/>
      <c r="I55" s="526"/>
      <c r="J55" s="526"/>
      <c r="K55" s="179"/>
      <c r="L55" s="179"/>
    </row>
    <row r="56" spans="1:12" ht="7.5" customHeight="1" x14ac:dyDescent="0.25">
      <c r="A56" s="180"/>
      <c r="B56" s="238"/>
      <c r="C56" s="238"/>
      <c r="D56" s="238"/>
      <c r="E56" s="238"/>
      <c r="F56" s="238"/>
      <c r="G56" s="238"/>
      <c r="H56" s="238"/>
      <c r="I56" s="238"/>
      <c r="J56" s="238"/>
      <c r="K56" s="179"/>
      <c r="L56" s="179"/>
    </row>
    <row r="57" spans="1:12" x14ac:dyDescent="0.25">
      <c r="A57" s="290">
        <v>2</v>
      </c>
      <c r="B57" s="534" t="s">
        <v>292</v>
      </c>
      <c r="C57" s="534"/>
      <c r="D57" s="534"/>
      <c r="E57" s="534"/>
      <c r="F57" s="534"/>
      <c r="G57" s="534"/>
      <c r="H57" s="534"/>
      <c r="I57" s="534"/>
      <c r="J57" s="534"/>
      <c r="K57" s="534"/>
      <c r="L57" s="534"/>
    </row>
    <row r="58" spans="1:12" x14ac:dyDescent="0.25">
      <c r="A58" s="180"/>
      <c r="B58" s="203" t="s">
        <v>174</v>
      </c>
      <c r="C58" s="203"/>
      <c r="D58" s="236"/>
      <c r="E58" s="236"/>
      <c r="F58" s="236"/>
      <c r="G58" s="236"/>
      <c r="H58" s="236"/>
      <c r="I58" s="236"/>
      <c r="J58" s="236"/>
      <c r="K58" s="236"/>
      <c r="L58" s="236"/>
    </row>
    <row r="59" spans="1:12" x14ac:dyDescent="0.25">
      <c r="A59" s="204" t="s">
        <v>104</v>
      </c>
      <c r="B59" s="500" t="s">
        <v>253</v>
      </c>
      <c r="C59" s="500"/>
      <c r="D59" s="500"/>
      <c r="E59" s="500"/>
      <c r="F59" s="500"/>
      <c r="G59" s="500"/>
      <c r="H59" s="500"/>
      <c r="I59" s="500"/>
      <c r="J59" s="500"/>
      <c r="K59" s="291"/>
      <c r="L59" s="291"/>
    </row>
    <row r="60" spans="1:12" x14ac:dyDescent="0.25">
      <c r="A60" s="204" t="s">
        <v>254</v>
      </c>
      <c r="B60" s="500" t="s">
        <v>288</v>
      </c>
      <c r="C60" s="500"/>
      <c r="D60" s="500"/>
      <c r="E60" s="500"/>
      <c r="F60" s="500"/>
      <c r="G60" s="500"/>
      <c r="H60" s="500"/>
      <c r="I60" s="500"/>
      <c r="J60" s="500"/>
      <c r="K60" s="500"/>
      <c r="L60" s="500"/>
    </row>
    <row r="61" spans="1:12" x14ac:dyDescent="0.25">
      <c r="A61" s="204" t="s">
        <v>256</v>
      </c>
      <c r="B61" s="500" t="s">
        <v>299</v>
      </c>
      <c r="C61" s="500"/>
      <c r="D61" s="500"/>
      <c r="E61" s="500"/>
      <c r="F61" s="500"/>
      <c r="G61" s="500"/>
      <c r="H61" s="500"/>
      <c r="I61" s="500"/>
      <c r="J61" s="500"/>
      <c r="K61" s="500"/>
      <c r="L61" s="500"/>
    </row>
    <row r="62" spans="1:12" x14ac:dyDescent="0.25">
      <c r="A62" s="204" t="s">
        <v>258</v>
      </c>
      <c r="B62" s="500" t="s">
        <v>293</v>
      </c>
      <c r="C62" s="500"/>
      <c r="D62" s="500"/>
      <c r="E62" s="500"/>
      <c r="F62" s="500"/>
      <c r="G62" s="500"/>
      <c r="H62" s="500"/>
      <c r="I62" s="500"/>
      <c r="J62" s="500"/>
      <c r="K62" s="500"/>
      <c r="L62" s="500"/>
    </row>
    <row r="63" spans="1:12" x14ac:dyDescent="0.25">
      <c r="A63" s="204" t="s">
        <v>260</v>
      </c>
      <c r="B63" s="500" t="s">
        <v>263</v>
      </c>
      <c r="C63" s="500"/>
      <c r="D63" s="500"/>
      <c r="E63" s="500"/>
      <c r="F63" s="500"/>
      <c r="G63" s="500"/>
      <c r="H63" s="500"/>
      <c r="I63" s="500"/>
      <c r="J63" s="209"/>
      <c r="K63" s="292"/>
      <c r="L63" s="292"/>
    </row>
    <row r="64" spans="1:12" x14ac:dyDescent="0.25">
      <c r="A64" s="204" t="s">
        <v>262</v>
      </c>
      <c r="B64" s="500" t="s">
        <v>294</v>
      </c>
      <c r="C64" s="500"/>
      <c r="D64" s="500"/>
      <c r="E64" s="500"/>
      <c r="F64" s="500"/>
      <c r="G64" s="500"/>
      <c r="H64" s="500"/>
      <c r="I64" s="500"/>
      <c r="J64" s="500"/>
      <c r="K64" s="500"/>
      <c r="L64" s="500"/>
    </row>
    <row r="65" spans="1:12" x14ac:dyDescent="0.25">
      <c r="A65" s="272"/>
      <c r="B65" s="273"/>
      <c r="C65" s="273"/>
      <c r="D65" s="273"/>
      <c r="E65" s="273"/>
      <c r="F65" s="273"/>
      <c r="G65" s="273"/>
      <c r="H65" s="273"/>
      <c r="I65" s="273"/>
      <c r="J65" s="273"/>
      <c r="K65" s="273"/>
      <c r="L65" s="273"/>
    </row>
    <row r="66" spans="1:12" ht="87.75" customHeight="1" x14ac:dyDescent="0.25">
      <c r="A66" s="501" t="s">
        <v>163</v>
      </c>
      <c r="B66" s="501"/>
      <c r="C66" s="501"/>
      <c r="D66" s="501"/>
      <c r="E66" s="501"/>
      <c r="F66" s="501"/>
      <c r="G66" s="501"/>
      <c r="H66" s="501"/>
      <c r="I66" s="501"/>
      <c r="J66" s="501"/>
    </row>
  </sheetData>
  <sheetProtection password="C712" sheet="1" objects="1" scenarios="1"/>
  <mergeCells count="25">
    <mergeCell ref="C3:I4"/>
    <mergeCell ref="J3:L4"/>
    <mergeCell ref="A5:A7"/>
    <mergeCell ref="B5:B7"/>
    <mergeCell ref="J27:L28"/>
    <mergeCell ref="C5:C6"/>
    <mergeCell ref="G5:G6"/>
    <mergeCell ref="H5:H6"/>
    <mergeCell ref="C27:I28"/>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5 C17:C19" numberStoredAsText="1"/>
    <ignoredError sqref="K38 D46 F46:L48 E41:L41 E42:L44 D41 D45:L45 D42:D44 D47:E48 E46 C20:L20" formula="1"/>
    <ignoredError sqref="D16:L19 C21:C23 D21:L23"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0"/>
  <sheetViews>
    <sheetView topLeftCell="B1" zoomScale="84" zoomScaleNormal="84" workbookViewId="0">
      <selection activeCell="I6" sqref="I6"/>
    </sheetView>
  </sheetViews>
  <sheetFormatPr baseColWidth="10" defaultColWidth="45" defaultRowHeight="15" x14ac:dyDescent="0.25"/>
  <cols>
    <col min="1" max="1" width="7" customWidth="1"/>
    <col min="2" max="2" width="47.7109375" customWidth="1"/>
    <col min="3" max="5" width="15.42578125" bestFit="1" customWidth="1"/>
    <col min="6" max="6" width="15.42578125" hidden="1" customWidth="1"/>
    <col min="7" max="7" width="11.7109375" hidden="1" customWidth="1"/>
    <col min="8" max="9" width="15.42578125" bestFit="1" customWidth="1"/>
    <col min="10" max="10" width="45.28515625" customWidth="1"/>
  </cols>
  <sheetData>
    <row r="1" spans="1:9" x14ac:dyDescent="0.25">
      <c r="A1" s="272" t="s">
        <v>174</v>
      </c>
      <c r="B1" s="157" t="str">
        <f>+AMAZONAS!B1</f>
        <v>Vigencia: 1 de Octubre de 2019; 00:00 horas</v>
      </c>
      <c r="C1" s="157"/>
      <c r="D1" s="273"/>
      <c r="E1" s="273"/>
      <c r="F1" s="273"/>
      <c r="G1" s="273"/>
      <c r="H1" s="273"/>
      <c r="I1" s="273"/>
    </row>
    <row r="2" spans="1:9" ht="15.75" thickBot="1" x14ac:dyDescent="0.3">
      <c r="A2" s="183" t="s">
        <v>203</v>
      </c>
      <c r="B2" s="184"/>
      <c r="C2" s="184"/>
      <c r="D2" s="184"/>
      <c r="E2" s="184"/>
      <c r="F2" s="184"/>
      <c r="G2" s="184"/>
      <c r="H2" s="274"/>
      <c r="I2" s="184"/>
    </row>
    <row r="3" spans="1:9" ht="15.75" thickTop="1" x14ac:dyDescent="0.25">
      <c r="A3" s="215"/>
      <c r="B3" s="186" t="s">
        <v>302</v>
      </c>
      <c r="C3" s="508" t="s">
        <v>204</v>
      </c>
      <c r="D3" s="509"/>
      <c r="E3" s="509"/>
      <c r="F3" s="509"/>
      <c r="G3" s="509"/>
      <c r="H3" s="535" t="s">
        <v>276</v>
      </c>
      <c r="I3" s="537"/>
    </row>
    <row r="4" spans="1:9" ht="92.25" customHeight="1" x14ac:dyDescent="0.25">
      <c r="A4" s="187"/>
      <c r="B4" s="302" t="s">
        <v>303</v>
      </c>
      <c r="C4" s="510"/>
      <c r="D4" s="511"/>
      <c r="E4" s="511"/>
      <c r="F4" s="511"/>
      <c r="G4" s="511"/>
      <c r="H4" s="541"/>
      <c r="I4" s="542"/>
    </row>
    <row r="5" spans="1:9" ht="38.25" customHeight="1" x14ac:dyDescent="0.25">
      <c r="A5" s="502" t="s">
        <v>205</v>
      </c>
      <c r="B5" s="504" t="s">
        <v>206</v>
      </c>
      <c r="C5" s="506" t="s">
        <v>267</v>
      </c>
      <c r="D5" s="189" t="s">
        <v>97</v>
      </c>
      <c r="E5" s="189" t="s">
        <v>194</v>
      </c>
      <c r="F5" s="189" t="s">
        <v>443</v>
      </c>
      <c r="G5" s="543" t="s">
        <v>295</v>
      </c>
      <c r="H5" s="309" t="s">
        <v>97</v>
      </c>
      <c r="I5" s="310" t="s">
        <v>448</v>
      </c>
    </row>
    <row r="6" spans="1:9" x14ac:dyDescent="0.25">
      <c r="A6" s="502"/>
      <c r="B6" s="504"/>
      <c r="C6" s="507"/>
      <c r="D6" s="190">
        <v>0.08</v>
      </c>
      <c r="E6" s="208">
        <v>0.02</v>
      </c>
      <c r="F6" s="191">
        <v>0.12</v>
      </c>
      <c r="G6" s="544"/>
      <c r="H6" s="311">
        <v>0.1</v>
      </c>
      <c r="I6" s="312">
        <v>0.02</v>
      </c>
    </row>
    <row r="7" spans="1:9" x14ac:dyDescent="0.25">
      <c r="A7" s="503"/>
      <c r="B7" s="505"/>
      <c r="C7" s="159" t="s">
        <v>207</v>
      </c>
      <c r="D7" s="189" t="s">
        <v>207</v>
      </c>
      <c r="E7" s="189" t="s">
        <v>207</v>
      </c>
      <c r="F7" s="189" t="s">
        <v>207</v>
      </c>
      <c r="G7" s="275" t="s">
        <v>207</v>
      </c>
      <c r="H7" s="309" t="s">
        <v>207</v>
      </c>
      <c r="I7" s="310" t="s">
        <v>207</v>
      </c>
    </row>
    <row r="8" spans="1:9" x14ac:dyDescent="0.25">
      <c r="A8" s="161" t="s">
        <v>208</v>
      </c>
      <c r="B8" s="167" t="s">
        <v>209</v>
      </c>
      <c r="C8" s="294">
        <f>+'Calculo IP ZDF'!B30</f>
        <v>5046.7251449999994</v>
      </c>
      <c r="D8" s="294">
        <f>+'Calculo IP ZDF'!G30</f>
        <v>5323.3426304999994</v>
      </c>
      <c r="E8" s="294">
        <f>+'Calculo IP ZDF'!F30</f>
        <v>5822.1914589000007</v>
      </c>
      <c r="F8" s="294">
        <f>+'Calculo IP ZDF'!H30</f>
        <v>5248.6588284000009</v>
      </c>
      <c r="G8" s="240">
        <f>+'Calculo IP ZDF'!C30</f>
        <v>5735.3623050000006</v>
      </c>
      <c r="H8" s="315">
        <f>+'GAS CTE'!D9</f>
        <v>5906.03</v>
      </c>
      <c r="I8" s="248">
        <f>+BIODIESEL!G9</f>
        <v>6256.32</v>
      </c>
    </row>
    <row r="9" spans="1:9" x14ac:dyDescent="0.25">
      <c r="A9" s="161" t="s">
        <v>210</v>
      </c>
      <c r="B9" s="167" t="s">
        <v>211</v>
      </c>
      <c r="C9" s="219" t="str">
        <f>+E9</f>
        <v>------------------</v>
      </c>
      <c r="D9" s="219" t="s">
        <v>212</v>
      </c>
      <c r="E9" s="219" t="s">
        <v>212</v>
      </c>
      <c r="F9" s="219" t="s">
        <v>212</v>
      </c>
      <c r="G9" s="278" t="s">
        <v>212</v>
      </c>
      <c r="H9" s="279">
        <f>+'GAS CTE'!D10</f>
        <v>473.63427342</v>
      </c>
      <c r="I9" s="241">
        <f>+BIODIESEL!G10</f>
        <v>493.63</v>
      </c>
    </row>
    <row r="10" spans="1:9" x14ac:dyDescent="0.25">
      <c r="A10" s="161"/>
      <c r="B10" s="167" t="s">
        <v>138</v>
      </c>
      <c r="C10" s="219" t="str">
        <f>+E10</f>
        <v>------------------</v>
      </c>
      <c r="D10" s="219" t="s">
        <v>212</v>
      </c>
      <c r="E10" s="219" t="s">
        <v>212</v>
      </c>
      <c r="F10" s="219" t="s">
        <v>212</v>
      </c>
      <c r="G10" s="278" t="s">
        <v>212</v>
      </c>
      <c r="H10" s="279" t="str">
        <f>'[6]CORRIENTE OXIGENADA'!C12</f>
        <v>(3)</v>
      </c>
      <c r="I10" s="241" t="str">
        <f>'[6]CORRIENTE OXIGENADA'!C12</f>
        <v>(3)</v>
      </c>
    </row>
    <row r="11" spans="1:9" x14ac:dyDescent="0.25">
      <c r="A11" s="161"/>
      <c r="B11" s="167" t="s">
        <v>140</v>
      </c>
      <c r="C11" s="280">
        <f>+'GAS CTE'!C12</f>
        <v>148</v>
      </c>
      <c r="D11" s="280">
        <f>+'GAS CTE'!D12</f>
        <v>133.19999999999999</v>
      </c>
      <c r="E11" s="280">
        <f>+BIODIESEL!E12</f>
        <v>162.68</v>
      </c>
      <c r="F11" s="280">
        <f>+BIODIESEL!G12</f>
        <v>162.68</v>
      </c>
      <c r="G11" s="240">
        <f>+BIODIESEL!C12</f>
        <v>166</v>
      </c>
      <c r="H11" s="279">
        <f>+C11</f>
        <v>148</v>
      </c>
      <c r="I11" s="241">
        <f>+F11</f>
        <v>162.68</v>
      </c>
    </row>
    <row r="12" spans="1:9" x14ac:dyDescent="0.25">
      <c r="A12" s="161" t="s">
        <v>213</v>
      </c>
      <c r="B12" s="167" t="s">
        <v>297</v>
      </c>
      <c r="C12" s="297" t="s">
        <v>241</v>
      </c>
      <c r="D12" s="219" t="str">
        <f>+C12</f>
        <v>(2)</v>
      </c>
      <c r="E12" s="219" t="str">
        <f>+C12</f>
        <v>(2)</v>
      </c>
      <c r="F12" s="219" t="str">
        <f>+C12</f>
        <v>(2)</v>
      </c>
      <c r="G12" s="252" t="str">
        <f>+C12</f>
        <v>(2)</v>
      </c>
      <c r="H12" s="279" t="str">
        <f>+C12</f>
        <v>(2)</v>
      </c>
      <c r="I12" s="241" t="str">
        <f>+D12</f>
        <v>(2)</v>
      </c>
    </row>
    <row r="13" spans="1:9" x14ac:dyDescent="0.25">
      <c r="A13" s="161" t="s">
        <v>215</v>
      </c>
      <c r="B13" s="167" t="s">
        <v>216</v>
      </c>
      <c r="C13" s="280">
        <v>21.1</v>
      </c>
      <c r="D13" s="192">
        <f>+C13</f>
        <v>21.1</v>
      </c>
      <c r="E13" s="192">
        <f>+C13</f>
        <v>21.1</v>
      </c>
      <c r="F13" s="192">
        <f>+C13</f>
        <v>21.1</v>
      </c>
      <c r="G13" s="252">
        <f>+C13</f>
        <v>21.1</v>
      </c>
      <c r="H13" s="277">
        <f>+C13</f>
        <v>21.1</v>
      </c>
      <c r="I13" s="164">
        <f>+C13</f>
        <v>21.1</v>
      </c>
    </row>
    <row r="14" spans="1:9" x14ac:dyDescent="0.25">
      <c r="A14" s="161" t="s">
        <v>219</v>
      </c>
      <c r="B14" s="167" t="s">
        <v>220</v>
      </c>
      <c r="C14" s="280">
        <f>+'GAS CTE'!C13</f>
        <v>7.9001000000000001</v>
      </c>
      <c r="D14" s="192">
        <f>+C14</f>
        <v>7.9001000000000001</v>
      </c>
      <c r="E14" s="192">
        <f>+C14</f>
        <v>7.9001000000000001</v>
      </c>
      <c r="F14" s="192">
        <f>+C14</f>
        <v>7.9001000000000001</v>
      </c>
      <c r="G14" s="252">
        <f>+C14</f>
        <v>7.9001000000000001</v>
      </c>
      <c r="H14" s="277">
        <f>+C14</f>
        <v>7.9001000000000001</v>
      </c>
      <c r="I14" s="164">
        <f>+H14</f>
        <v>7.9001000000000001</v>
      </c>
    </row>
    <row r="15" spans="1:9" x14ac:dyDescent="0.25">
      <c r="A15" s="161"/>
      <c r="B15" s="167" t="s">
        <v>221</v>
      </c>
      <c r="C15" s="280">
        <f>+'GAS CTE'!C16</f>
        <v>71.510000000000005</v>
      </c>
      <c r="D15" s="192">
        <f>+C15</f>
        <v>71.510000000000005</v>
      </c>
      <c r="E15" s="192">
        <f>+C15</f>
        <v>71.510000000000005</v>
      </c>
      <c r="F15" s="192">
        <f>+C15</f>
        <v>71.510000000000005</v>
      </c>
      <c r="G15" s="252">
        <f>+C15</f>
        <v>71.510000000000005</v>
      </c>
      <c r="H15" s="277">
        <f>+C15</f>
        <v>71.510000000000005</v>
      </c>
      <c r="I15" s="164">
        <f>+C15</f>
        <v>71.510000000000005</v>
      </c>
    </row>
    <row r="16" spans="1:9" x14ac:dyDescent="0.25">
      <c r="A16" s="168" t="s">
        <v>222</v>
      </c>
      <c r="B16" s="199" t="s">
        <v>223</v>
      </c>
      <c r="C16" s="281">
        <f>SUM(C8:C15)</f>
        <v>5295.2352449999998</v>
      </c>
      <c r="D16" s="281">
        <f t="shared" ref="D16:I16" si="0">SUM(D8:D15)</f>
        <v>5557.0527304999996</v>
      </c>
      <c r="E16" s="281">
        <f t="shared" si="0"/>
        <v>6085.3815589000014</v>
      </c>
      <c r="F16" s="281">
        <f t="shared" si="0"/>
        <v>5511.8489284000016</v>
      </c>
      <c r="G16" s="282">
        <f t="shared" si="0"/>
        <v>6001.872405000001</v>
      </c>
      <c r="H16" s="283">
        <f t="shared" si="0"/>
        <v>6628.1743734199999</v>
      </c>
      <c r="I16" s="284">
        <f t="shared" si="0"/>
        <v>7013.1401000000005</v>
      </c>
    </row>
    <row r="17" spans="1:9" x14ac:dyDescent="0.25">
      <c r="A17" s="161" t="s">
        <v>224</v>
      </c>
      <c r="B17" s="167" t="s">
        <v>291</v>
      </c>
      <c r="C17" s="298" t="s">
        <v>256</v>
      </c>
      <c r="D17" s="192" t="str">
        <f>+C17</f>
        <v>***</v>
      </c>
      <c r="E17" s="192" t="str">
        <f>+C17</f>
        <v>***</v>
      </c>
      <c r="F17" s="192" t="str">
        <f>+E17</f>
        <v>***</v>
      </c>
      <c r="G17" s="252" t="str">
        <f>+E17</f>
        <v>***</v>
      </c>
      <c r="H17" s="277" t="str">
        <f>+G17</f>
        <v>***</v>
      </c>
      <c r="I17" s="164" t="str">
        <f>+G17</f>
        <v>***</v>
      </c>
    </row>
    <row r="18" spans="1:9" x14ac:dyDescent="0.25">
      <c r="A18" s="161" t="s">
        <v>226</v>
      </c>
      <c r="B18" s="167" t="s">
        <v>227</v>
      </c>
      <c r="C18" s="297" t="s">
        <v>254</v>
      </c>
      <c r="D18" s="192" t="str">
        <f>+C18</f>
        <v>**</v>
      </c>
      <c r="E18" s="192" t="str">
        <f>+C18</f>
        <v>**</v>
      </c>
      <c r="F18" s="192" t="str">
        <f>+C18</f>
        <v>**</v>
      </c>
      <c r="G18" s="252" t="str">
        <f>+C18</f>
        <v>**</v>
      </c>
      <c r="H18" s="277" t="str">
        <f>+C18</f>
        <v>**</v>
      </c>
      <c r="I18" s="164" t="str">
        <f>+H18</f>
        <v>**</v>
      </c>
    </row>
    <row r="19" spans="1:9" x14ac:dyDescent="0.25">
      <c r="A19" s="161" t="s">
        <v>228</v>
      </c>
      <c r="B19" s="239" t="s">
        <v>145</v>
      </c>
      <c r="C19" s="285" t="str">
        <f>+E19</f>
        <v>****</v>
      </c>
      <c r="D19" s="192" t="str">
        <f t="shared" ref="D19:D21" si="1">+E19</f>
        <v>****</v>
      </c>
      <c r="E19" s="198" t="str">
        <f>+A36</f>
        <v>****</v>
      </c>
      <c r="F19" s="198" t="str">
        <f>+E19</f>
        <v>****</v>
      </c>
      <c r="G19" s="240" t="str">
        <f>+A36</f>
        <v>****</v>
      </c>
      <c r="H19" s="300" t="str">
        <f>C19</f>
        <v>****</v>
      </c>
      <c r="I19" s="164" t="str">
        <f>+H19</f>
        <v>****</v>
      </c>
    </row>
    <row r="20" spans="1:9" x14ac:dyDescent="0.25">
      <c r="A20" s="168" t="s">
        <v>230</v>
      </c>
      <c r="B20" s="199" t="s">
        <v>231</v>
      </c>
      <c r="C20" s="286">
        <f t="shared" ref="C20:I20" si="2">+C16</f>
        <v>5295.2352449999998</v>
      </c>
      <c r="D20" s="200">
        <f t="shared" si="2"/>
        <v>5557.0527304999996</v>
      </c>
      <c r="E20" s="200">
        <f t="shared" si="2"/>
        <v>6085.3815589000014</v>
      </c>
      <c r="F20" s="200">
        <f t="shared" si="2"/>
        <v>5511.8489284000016</v>
      </c>
      <c r="G20" s="253">
        <f t="shared" si="2"/>
        <v>6001.872405000001</v>
      </c>
      <c r="H20" s="283">
        <f t="shared" si="2"/>
        <v>6628.1743734199999</v>
      </c>
      <c r="I20" s="170">
        <f t="shared" si="2"/>
        <v>7013.1401000000005</v>
      </c>
    </row>
    <row r="21" spans="1:9" x14ac:dyDescent="0.25">
      <c r="A21" s="161" t="s">
        <v>232</v>
      </c>
      <c r="B21" s="167" t="s">
        <v>176</v>
      </c>
      <c r="C21" s="280" t="str">
        <f>+E21</f>
        <v>***</v>
      </c>
      <c r="D21" s="192" t="str">
        <f t="shared" si="1"/>
        <v>***</v>
      </c>
      <c r="E21" s="192" t="str">
        <f t="shared" ref="E21" si="3">+E17</f>
        <v>***</v>
      </c>
      <c r="F21" s="192" t="str">
        <f>+E21</f>
        <v>***</v>
      </c>
      <c r="G21" s="252" t="str">
        <f>+G17</f>
        <v>***</v>
      </c>
      <c r="H21" s="277" t="str">
        <f>+G21</f>
        <v>***</v>
      </c>
      <c r="I21" s="164" t="str">
        <f>+C21</f>
        <v>***</v>
      </c>
    </row>
    <row r="22" spans="1:9" x14ac:dyDescent="0.25">
      <c r="A22" s="161" t="s">
        <v>233</v>
      </c>
      <c r="B22" s="162" t="s">
        <v>234</v>
      </c>
      <c r="C22" s="287" t="s">
        <v>260</v>
      </c>
      <c r="D22" s="192" t="str">
        <f>+C22</f>
        <v>*****</v>
      </c>
      <c r="E22" s="192" t="s">
        <v>235</v>
      </c>
      <c r="F22" s="192" t="str">
        <f>+E22</f>
        <v>N.A</v>
      </c>
      <c r="G22" s="252" t="s">
        <v>235</v>
      </c>
      <c r="H22" s="277" t="str">
        <f>+D22</f>
        <v>*****</v>
      </c>
      <c r="I22" s="164" t="s">
        <v>280</v>
      </c>
    </row>
    <row r="23" spans="1:9" ht="24.75" customHeight="1" x14ac:dyDescent="0.25">
      <c r="A23" s="161" t="s">
        <v>236</v>
      </c>
      <c r="B23" s="162" t="s">
        <v>237</v>
      </c>
      <c r="C23" s="287" t="s">
        <v>262</v>
      </c>
      <c r="D23" s="192" t="str">
        <f>+C23</f>
        <v>******</v>
      </c>
      <c r="E23" s="192" t="str">
        <f>+C23</f>
        <v>******</v>
      </c>
      <c r="F23" s="192" t="str">
        <f>+C23</f>
        <v>******</v>
      </c>
      <c r="G23" s="252" t="str">
        <f>+C23</f>
        <v>******</v>
      </c>
      <c r="H23" s="316" t="str">
        <f>+C23</f>
        <v>******</v>
      </c>
      <c r="I23" s="317" t="str">
        <f>+C23</f>
        <v>******</v>
      </c>
    </row>
    <row r="24" spans="1:9" ht="15.75" thickBot="1" x14ac:dyDescent="0.3">
      <c r="A24" s="172" t="s">
        <v>238</v>
      </c>
      <c r="B24" s="173" t="s">
        <v>239</v>
      </c>
      <c r="C24" s="288"/>
      <c r="D24" s="202"/>
      <c r="E24" s="202"/>
      <c r="F24" s="202"/>
      <c r="G24" s="254"/>
      <c r="H24" s="313"/>
      <c r="I24" s="314"/>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6" t="s">
        <v>252</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214</v>
      </c>
      <c r="B29" s="527" t="s">
        <v>287</v>
      </c>
      <c r="C29" s="527"/>
      <c r="D29" s="527"/>
      <c r="E29" s="527"/>
      <c r="F29" s="527"/>
      <c r="G29" s="527"/>
      <c r="H29" s="527"/>
      <c r="I29" s="179"/>
    </row>
    <row r="30" spans="1:9" ht="24.75" customHeight="1" x14ac:dyDescent="0.25">
      <c r="A30" s="180" t="s">
        <v>241</v>
      </c>
      <c r="B30" s="499" t="s">
        <v>298</v>
      </c>
      <c r="C30" s="499"/>
      <c r="D30" s="499"/>
      <c r="E30" s="499"/>
      <c r="F30" s="499"/>
      <c r="G30" s="499"/>
      <c r="H30" s="499"/>
      <c r="I30" s="499"/>
    </row>
    <row r="31" spans="1:9" ht="52.5" customHeight="1" x14ac:dyDescent="0.25">
      <c r="A31" s="180" t="s">
        <v>139</v>
      </c>
      <c r="B31" s="499" t="s">
        <v>367</v>
      </c>
      <c r="C31" s="499"/>
      <c r="D31" s="499"/>
      <c r="E31" s="499"/>
      <c r="F31" s="499"/>
      <c r="G31" s="499"/>
      <c r="H31" s="499"/>
      <c r="I31" s="499"/>
    </row>
    <row r="32" spans="1:9" x14ac:dyDescent="0.25">
      <c r="A32" s="180"/>
      <c r="B32" s="203" t="s">
        <v>174</v>
      </c>
      <c r="C32" s="203"/>
      <c r="D32" s="236"/>
      <c r="E32" s="236"/>
      <c r="F32" s="236"/>
      <c r="G32" s="236"/>
      <c r="H32" s="236"/>
      <c r="I32" s="236"/>
    </row>
    <row r="33" spans="1:10" x14ac:dyDescent="0.25">
      <c r="A33" s="204" t="s">
        <v>104</v>
      </c>
      <c r="B33" s="500" t="s">
        <v>253</v>
      </c>
      <c r="C33" s="500"/>
      <c r="D33" s="500"/>
      <c r="E33" s="500"/>
      <c r="F33" s="500"/>
      <c r="G33" s="500"/>
      <c r="H33" s="500"/>
      <c r="I33" s="291"/>
    </row>
    <row r="34" spans="1:10" ht="15" customHeight="1" x14ac:dyDescent="0.25">
      <c r="A34" s="204" t="s">
        <v>254</v>
      </c>
      <c r="B34" s="500" t="s">
        <v>288</v>
      </c>
      <c r="C34" s="500"/>
      <c r="D34" s="500"/>
      <c r="E34" s="500"/>
      <c r="F34" s="500"/>
      <c r="G34" s="500"/>
      <c r="H34" s="500"/>
      <c r="I34" s="500"/>
    </row>
    <row r="35" spans="1:10" ht="20.25" customHeight="1" x14ac:dyDescent="0.25">
      <c r="A35" s="204" t="s">
        <v>256</v>
      </c>
      <c r="B35" s="499" t="s">
        <v>299</v>
      </c>
      <c r="C35" s="499"/>
      <c r="D35" s="499"/>
      <c r="E35" s="499"/>
      <c r="F35" s="499"/>
      <c r="G35" s="499"/>
      <c r="H35" s="499"/>
      <c r="I35" s="499"/>
    </row>
    <row r="36" spans="1:10" x14ac:dyDescent="0.25">
      <c r="A36" s="204" t="s">
        <v>258</v>
      </c>
      <c r="B36" s="500" t="s">
        <v>293</v>
      </c>
      <c r="C36" s="500"/>
      <c r="D36" s="500"/>
      <c r="E36" s="500"/>
      <c r="F36" s="500"/>
      <c r="G36" s="500"/>
      <c r="H36" s="500"/>
      <c r="I36" s="500"/>
    </row>
    <row r="37" spans="1:10" x14ac:dyDescent="0.25">
      <c r="A37" s="204" t="s">
        <v>260</v>
      </c>
      <c r="B37" s="499" t="s">
        <v>263</v>
      </c>
      <c r="C37" s="499"/>
      <c r="D37" s="499"/>
      <c r="E37" s="499"/>
      <c r="F37" s="499"/>
      <c r="G37" s="499"/>
      <c r="H37" s="499"/>
      <c r="I37" s="499"/>
    </row>
    <row r="38" spans="1:10" x14ac:dyDescent="0.25">
      <c r="A38" s="204" t="s">
        <v>262</v>
      </c>
      <c r="B38" s="500" t="s">
        <v>294</v>
      </c>
      <c r="C38" s="500"/>
      <c r="D38" s="500"/>
      <c r="E38" s="500"/>
      <c r="F38" s="500"/>
      <c r="G38" s="500"/>
      <c r="H38" s="500"/>
      <c r="I38" s="500"/>
    </row>
    <row r="39" spans="1:10" x14ac:dyDescent="0.25">
      <c r="A39" s="272"/>
      <c r="B39" s="273"/>
      <c r="C39" s="273"/>
      <c r="D39" s="273"/>
      <c r="E39" s="273"/>
      <c r="F39" s="273"/>
      <c r="G39" s="273"/>
      <c r="H39" s="273"/>
      <c r="I39" s="273"/>
    </row>
    <row r="40" spans="1:10" ht="88.5" customHeight="1" x14ac:dyDescent="0.25">
      <c r="A40" s="501" t="s">
        <v>163</v>
      </c>
      <c r="B40" s="501"/>
      <c r="C40" s="501"/>
      <c r="D40" s="501"/>
      <c r="E40" s="501"/>
      <c r="F40" s="501"/>
      <c r="G40" s="501"/>
      <c r="H40" s="501"/>
      <c r="I40" s="501"/>
      <c r="J40" s="501"/>
    </row>
  </sheetData>
  <sheetProtection password="C712" sheet="1" objects="1" scenarios="1"/>
  <mergeCells count="16">
    <mergeCell ref="A40:J40"/>
    <mergeCell ref="C3:G4"/>
    <mergeCell ref="H3:I4"/>
    <mergeCell ref="A5:A7"/>
    <mergeCell ref="B5:B7"/>
    <mergeCell ref="C5:C6"/>
    <mergeCell ref="G5:G6"/>
    <mergeCell ref="B35:I35"/>
    <mergeCell ref="B36:I36"/>
    <mergeCell ref="B38:I38"/>
    <mergeCell ref="B29:H29"/>
    <mergeCell ref="B33:H33"/>
    <mergeCell ref="B34:I34"/>
    <mergeCell ref="B30:I30"/>
    <mergeCell ref="B31:I31"/>
    <mergeCell ref="B37:I37"/>
  </mergeCells>
  <hyperlinks>
    <hyperlink ref="B32"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6 F12:F16" numberStoredAsText="1" formula="1"/>
    <ignoredError sqref="F8:I9 F21:I21 G10:I11 G17:I20 F17:F20 F10:F11 C10:E11 E17 C20:E20 E19 E1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1"/>
  <sheetViews>
    <sheetView zoomScale="91" zoomScaleNormal="91" workbookViewId="0">
      <selection activeCell="H6" sqref="H6"/>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1 de Octubre de 2019; 00:00 horas</v>
      </c>
    </row>
    <row r="2" spans="1:8" ht="15.75" thickBot="1" x14ac:dyDescent="0.3">
      <c r="A2" s="183" t="s">
        <v>203</v>
      </c>
      <c r="B2" s="183"/>
    </row>
    <row r="3" spans="1:8" ht="15.75" customHeight="1" thickTop="1" x14ac:dyDescent="0.25">
      <c r="A3" s="215"/>
      <c r="B3" s="216" t="s">
        <v>304</v>
      </c>
      <c r="C3" s="516" t="s">
        <v>204</v>
      </c>
      <c r="D3" s="517"/>
      <c r="E3" s="517"/>
      <c r="F3" s="518"/>
      <c r="G3" s="522" t="s">
        <v>276</v>
      </c>
      <c r="H3" s="523"/>
    </row>
    <row r="4" spans="1:8" x14ac:dyDescent="0.25">
      <c r="A4" s="158"/>
      <c r="B4" s="318" t="s">
        <v>305</v>
      </c>
      <c r="C4" s="519"/>
      <c r="D4" s="520"/>
      <c r="E4" s="520"/>
      <c r="F4" s="521"/>
      <c r="G4" s="524"/>
      <c r="H4" s="525"/>
    </row>
    <row r="5" spans="1:8" ht="38.25" customHeight="1" x14ac:dyDescent="0.25">
      <c r="A5" s="502" t="s">
        <v>205</v>
      </c>
      <c r="B5" s="504" t="s">
        <v>206</v>
      </c>
      <c r="C5" s="506" t="s">
        <v>267</v>
      </c>
      <c r="D5" s="189" t="s">
        <v>97</v>
      </c>
      <c r="E5" s="189" t="s">
        <v>194</v>
      </c>
      <c r="F5" s="189" t="s">
        <v>443</v>
      </c>
      <c r="G5" s="189" t="s">
        <v>97</v>
      </c>
      <c r="H5" s="256"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256" t="s">
        <v>207</v>
      </c>
    </row>
    <row r="8" spans="1:8" x14ac:dyDescent="0.25">
      <c r="A8" s="161" t="s">
        <v>208</v>
      </c>
      <c r="B8" s="167" t="s">
        <v>209</v>
      </c>
      <c r="C8" s="234">
        <f>+'Calculo IP ZDF'!B31</f>
        <v>4514.8915349999997</v>
      </c>
      <c r="D8" s="240">
        <f>+'Calculo IP ZDF'!G31</f>
        <v>4844.6923815</v>
      </c>
      <c r="E8" s="242">
        <f>+'Calculo IP ZDF'!F31</f>
        <v>5093.1955856999994</v>
      </c>
      <c r="F8" s="241">
        <f>+'Calculo IP ZDF'!H31</f>
        <v>4594.0502891999995</v>
      </c>
      <c r="G8" s="218">
        <f>+'GAS CTE'!D9</f>
        <v>5906.03</v>
      </c>
      <c r="H8" s="244">
        <f>+BIODIESEL!G9</f>
        <v>6256.32</v>
      </c>
    </row>
    <row r="9" spans="1:8" x14ac:dyDescent="0.25">
      <c r="A9" s="161" t="s">
        <v>210</v>
      </c>
      <c r="B9" s="167" t="s">
        <v>211</v>
      </c>
      <c r="C9" s="219" t="str">
        <f t="shared" ref="C9:C13" si="0">+D9</f>
        <v>------------------</v>
      </c>
      <c r="D9" s="220" t="s">
        <v>212</v>
      </c>
      <c r="E9" s="220" t="s">
        <v>212</v>
      </c>
      <c r="F9" s="164" t="s">
        <v>212</v>
      </c>
      <c r="G9" s="218">
        <f>+'GAS CTE'!D10</f>
        <v>473.63427342</v>
      </c>
      <c r="H9" s="245">
        <f>+BIODIESEL!G10</f>
        <v>493.63</v>
      </c>
    </row>
    <row r="10" spans="1:8" x14ac:dyDescent="0.25">
      <c r="A10" s="161"/>
      <c r="B10" s="167" t="s">
        <v>138</v>
      </c>
      <c r="C10" s="219" t="str">
        <f>+D10</f>
        <v>------------------</v>
      </c>
      <c r="D10" s="220" t="s">
        <v>212</v>
      </c>
      <c r="E10" s="220" t="s">
        <v>212</v>
      </c>
      <c r="F10" s="164" t="s">
        <v>212</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162.68</v>
      </c>
      <c r="G11" s="218">
        <f>+D11</f>
        <v>133.19999999999999</v>
      </c>
      <c r="H11" s="241">
        <f>+F11</f>
        <v>162.68</v>
      </c>
    </row>
    <row r="12" spans="1:8" ht="19.5" customHeight="1" x14ac:dyDescent="0.25">
      <c r="A12" s="161" t="s">
        <v>213</v>
      </c>
      <c r="B12" s="167" t="s">
        <v>297</v>
      </c>
      <c r="C12" s="219" t="str">
        <f t="shared" si="0"/>
        <v>(2)</v>
      </c>
      <c r="D12" s="165" t="s">
        <v>241</v>
      </c>
      <c r="E12" s="165" t="s">
        <v>241</v>
      </c>
      <c r="F12" s="164" t="s">
        <v>241</v>
      </c>
      <c r="G12" s="218" t="str">
        <f>+F12</f>
        <v>(2)</v>
      </c>
      <c r="H12" s="244" t="s">
        <v>241</v>
      </c>
    </row>
    <row r="13" spans="1:8" x14ac:dyDescent="0.25">
      <c r="A13" s="161" t="s">
        <v>278</v>
      </c>
      <c r="B13" s="167" t="s">
        <v>279</v>
      </c>
      <c r="C13" s="219" t="str">
        <f t="shared" si="0"/>
        <v>N.A.</v>
      </c>
      <c r="D13" s="165" t="s">
        <v>280</v>
      </c>
      <c r="E13" s="220" t="s">
        <v>242</v>
      </c>
      <c r="F13" s="166" t="str">
        <f>+E13</f>
        <v>(4)</v>
      </c>
      <c r="G13" s="218" t="s">
        <v>280</v>
      </c>
      <c r="H13" s="241" t="str">
        <f>+F13</f>
        <v>(4)</v>
      </c>
    </row>
    <row r="14" spans="1:8" x14ac:dyDescent="0.25">
      <c r="A14" s="161" t="s">
        <v>215</v>
      </c>
      <c r="B14" s="167" t="s">
        <v>216</v>
      </c>
      <c r="C14" s="219">
        <f>+RUBROS!T16</f>
        <v>9.7643863727686124</v>
      </c>
      <c r="D14" s="165">
        <f>+C14</f>
        <v>9.7643863727686124</v>
      </c>
      <c r="E14" s="165">
        <f>+C14</f>
        <v>9.7643863727686124</v>
      </c>
      <c r="F14" s="164">
        <f>+C14</f>
        <v>9.7643863727686124</v>
      </c>
      <c r="G14" s="218">
        <f>+RUBROS!U16</f>
        <v>21.104913852952627</v>
      </c>
      <c r="H14" s="244">
        <f>+G14</f>
        <v>21.104913852952627</v>
      </c>
    </row>
    <row r="15" spans="1:8" x14ac:dyDescent="0.25">
      <c r="A15" s="161" t="s">
        <v>217</v>
      </c>
      <c r="B15" s="167" t="s">
        <v>218</v>
      </c>
      <c r="C15" s="219">
        <f>+RUBROS!T52</f>
        <v>101.05388564820207</v>
      </c>
      <c r="D15" s="165">
        <f>+C15</f>
        <v>101.05388564820207</v>
      </c>
      <c r="E15" s="165">
        <f>+C15</f>
        <v>101.05388564820207</v>
      </c>
      <c r="F15" s="164">
        <f>+C15</f>
        <v>101.05388564820207</v>
      </c>
      <c r="G15" s="218">
        <f>+C15</f>
        <v>101.05388564820207</v>
      </c>
      <c r="H15" s="244">
        <f>+C15</f>
        <v>101.05388564820207</v>
      </c>
    </row>
    <row r="16" spans="1:8" x14ac:dyDescent="0.25">
      <c r="A16" s="161" t="s">
        <v>219</v>
      </c>
      <c r="B16" s="239" t="s">
        <v>220</v>
      </c>
      <c r="C16" s="219">
        <f>+RUBROS!AF31</f>
        <v>12.195563261636002</v>
      </c>
      <c r="D16" s="165">
        <f>+C16</f>
        <v>12.195563261636002</v>
      </c>
      <c r="E16" s="221">
        <f>+C16</f>
        <v>12.195563261636002</v>
      </c>
      <c r="F16" s="164">
        <f>+C16</f>
        <v>12.195563261636002</v>
      </c>
      <c r="G16" s="218">
        <f>+C16</f>
        <v>12.195563261636002</v>
      </c>
      <c r="H16" s="244">
        <f>+C16</f>
        <v>12.195563261636002</v>
      </c>
    </row>
    <row r="17" spans="1:16" x14ac:dyDescent="0.25">
      <c r="A17" s="161"/>
      <c r="B17" s="167" t="s">
        <v>221</v>
      </c>
      <c r="C17" s="219">
        <f>+'GAS CTE'!C16</f>
        <v>71.510000000000005</v>
      </c>
      <c r="D17" s="222">
        <f>+C17</f>
        <v>71.510000000000005</v>
      </c>
      <c r="E17" s="223">
        <f>+C17</f>
        <v>71.510000000000005</v>
      </c>
      <c r="F17" s="164">
        <f>+C17</f>
        <v>71.510000000000005</v>
      </c>
      <c r="G17" s="218">
        <f>+C17</f>
        <v>71.510000000000005</v>
      </c>
      <c r="H17" s="246">
        <f>+C17</f>
        <v>71.510000000000005</v>
      </c>
    </row>
    <row r="18" spans="1:16" x14ac:dyDescent="0.25">
      <c r="A18" s="168" t="s">
        <v>222</v>
      </c>
      <c r="B18" s="199" t="s">
        <v>223</v>
      </c>
      <c r="C18" s="224">
        <f t="shared" ref="C18:H18" si="1">SUM(C8:C17)</f>
        <v>4857.415370282607</v>
      </c>
      <c r="D18" s="225">
        <f>SUM(D8:D17)</f>
        <v>5172.4162167826071</v>
      </c>
      <c r="E18" s="225">
        <f t="shared" si="1"/>
        <v>5450.3994209826069</v>
      </c>
      <c r="F18" s="226">
        <f t="shared" si="1"/>
        <v>4951.254124482607</v>
      </c>
      <c r="G18" s="227">
        <f t="shared" si="1"/>
        <v>6718.7286361827901</v>
      </c>
      <c r="H18" s="247">
        <f t="shared" si="1"/>
        <v>7118.4943627627908</v>
      </c>
    </row>
    <row r="19" spans="1:16" x14ac:dyDescent="0.25">
      <c r="A19" s="161" t="s">
        <v>224</v>
      </c>
      <c r="B19" s="167" t="s">
        <v>225</v>
      </c>
      <c r="C19" s="219" t="s">
        <v>256</v>
      </c>
      <c r="D19" s="228" t="str">
        <f>+C19</f>
        <v>***</v>
      </c>
      <c r="E19" s="228" t="str">
        <f>+C19</f>
        <v>***</v>
      </c>
      <c r="F19" s="164" t="str">
        <f>+C19</f>
        <v>***</v>
      </c>
      <c r="G19" s="221" t="str">
        <f>+H19</f>
        <v>***</v>
      </c>
      <c r="H19" s="248" t="s">
        <v>256</v>
      </c>
    </row>
    <row r="20" spans="1:16" x14ac:dyDescent="0.25">
      <c r="A20" s="161" t="s">
        <v>226</v>
      </c>
      <c r="B20" s="167" t="s">
        <v>227</v>
      </c>
      <c r="C20" s="219" t="str">
        <f>+D20</f>
        <v>**</v>
      </c>
      <c r="D20" s="229" t="s">
        <v>254</v>
      </c>
      <c r="E20" s="229" t="s">
        <v>254</v>
      </c>
      <c r="F20" s="164" t="s">
        <v>254</v>
      </c>
      <c r="G20" s="221" t="str">
        <f>+H20</f>
        <v>**</v>
      </c>
      <c r="H20" s="241" t="s">
        <v>254</v>
      </c>
    </row>
    <row r="21" spans="1:16" x14ac:dyDescent="0.25">
      <c r="A21" s="161" t="s">
        <v>228</v>
      </c>
      <c r="B21" s="167" t="s">
        <v>229</v>
      </c>
      <c r="C21" s="219" t="str">
        <f>+D21</f>
        <v>****</v>
      </c>
      <c r="D21" s="165" t="s">
        <v>258</v>
      </c>
      <c r="E21" s="165" t="str">
        <f>+D21</f>
        <v>****</v>
      </c>
      <c r="F21" s="164" t="str">
        <f>+E21</f>
        <v>****</v>
      </c>
      <c r="G21" s="221" t="str">
        <f>+F21</f>
        <v>****</v>
      </c>
      <c r="H21" s="244" t="str">
        <f>+F21</f>
        <v>****</v>
      </c>
    </row>
    <row r="22" spans="1:16" x14ac:dyDescent="0.25">
      <c r="A22" s="168" t="s">
        <v>230</v>
      </c>
      <c r="B22" s="199" t="s">
        <v>231</v>
      </c>
      <c r="C22" s="224">
        <f>+C18</f>
        <v>4857.415370282607</v>
      </c>
      <c r="D22" s="224">
        <f t="shared" ref="D22:H22" si="2">+D18</f>
        <v>5172.4162167826071</v>
      </c>
      <c r="E22" s="224">
        <f t="shared" si="2"/>
        <v>5450.3994209826069</v>
      </c>
      <c r="F22" s="243">
        <f t="shared" si="2"/>
        <v>4951.254124482607</v>
      </c>
      <c r="G22" s="224">
        <f t="shared" si="2"/>
        <v>6718.7286361827901</v>
      </c>
      <c r="H22" s="243">
        <f t="shared" si="2"/>
        <v>7118.4943627627908</v>
      </c>
    </row>
    <row r="23" spans="1:16" x14ac:dyDescent="0.25">
      <c r="A23" s="161" t="s">
        <v>232</v>
      </c>
      <c r="B23" s="167" t="s">
        <v>176</v>
      </c>
      <c r="C23" s="219" t="s">
        <v>256</v>
      </c>
      <c r="D23" s="165" t="str">
        <f>+C23</f>
        <v>***</v>
      </c>
      <c r="E23" s="165" t="str">
        <f>+D23</f>
        <v>***</v>
      </c>
      <c r="F23" s="164" t="str">
        <f>+E23</f>
        <v>***</v>
      </c>
      <c r="G23" s="221" t="str">
        <f>+H23</f>
        <v>***</v>
      </c>
      <c r="H23" s="244" t="s">
        <v>256</v>
      </c>
    </row>
    <row r="24" spans="1:16" x14ac:dyDescent="0.25">
      <c r="A24" s="161" t="s">
        <v>233</v>
      </c>
      <c r="B24" s="162" t="s">
        <v>234</v>
      </c>
      <c r="C24" s="219" t="str">
        <f>+D24</f>
        <v>*****</v>
      </c>
      <c r="D24" s="165" t="s">
        <v>260</v>
      </c>
      <c r="E24" s="165" t="s">
        <v>280</v>
      </c>
      <c r="F24" s="164" t="s">
        <v>235</v>
      </c>
      <c r="G24" s="221" t="str">
        <f>+D24</f>
        <v>*****</v>
      </c>
      <c r="H24" s="244" t="s">
        <v>281</v>
      </c>
    </row>
    <row r="25" spans="1:16" x14ac:dyDescent="0.25">
      <c r="A25" s="161" t="s">
        <v>236</v>
      </c>
      <c r="B25" s="167" t="s">
        <v>237</v>
      </c>
      <c r="C25" s="219" t="str">
        <f>+D25</f>
        <v>******</v>
      </c>
      <c r="D25" s="229" t="s">
        <v>262</v>
      </c>
      <c r="E25" s="229" t="str">
        <f>+D25</f>
        <v>******</v>
      </c>
      <c r="F25" s="166" t="str">
        <f>+E25</f>
        <v>******</v>
      </c>
      <c r="G25" s="221" t="str">
        <f>+F25</f>
        <v>******</v>
      </c>
      <c r="H25" s="241" t="str">
        <f>+G25</f>
        <v>******</v>
      </c>
    </row>
    <row r="26" spans="1:16" ht="15.75" thickBot="1" x14ac:dyDescent="0.3">
      <c r="A26" s="172" t="s">
        <v>238</v>
      </c>
      <c r="B26" s="173" t="s">
        <v>239</v>
      </c>
      <c r="C26" s="230"/>
      <c r="D26" s="176"/>
      <c r="E26" s="231"/>
      <c r="F26" s="175"/>
      <c r="G26" s="231"/>
      <c r="H26" s="249"/>
    </row>
    <row r="27" spans="1:16" ht="15.75" thickTop="1" x14ac:dyDescent="0.25"/>
    <row r="28" spans="1:16" x14ac:dyDescent="0.25">
      <c r="A28" s="180"/>
      <c r="B28" s="296" t="s">
        <v>252</v>
      </c>
      <c r="C28" s="236"/>
      <c r="D28" s="236"/>
      <c r="E28" s="236"/>
      <c r="F28" s="236"/>
      <c r="G28" s="214"/>
      <c r="H28" s="214"/>
      <c r="I28" s="214"/>
      <c r="J28" s="214"/>
      <c r="K28" s="214"/>
      <c r="L28" s="214"/>
      <c r="M28" s="214"/>
      <c r="N28" s="214"/>
      <c r="O28" s="214"/>
      <c r="P28" s="214"/>
    </row>
    <row r="29" spans="1:16" x14ac:dyDescent="0.25">
      <c r="A29" s="180"/>
      <c r="B29" s="203"/>
      <c r="C29" s="236"/>
      <c r="D29" s="236"/>
      <c r="E29" s="236"/>
      <c r="F29" s="236"/>
      <c r="G29" s="214"/>
      <c r="H29" s="214"/>
      <c r="I29" s="214"/>
      <c r="J29" s="214"/>
      <c r="K29" s="214"/>
      <c r="L29" s="214"/>
      <c r="M29" s="214"/>
      <c r="N29" s="214"/>
      <c r="O29" s="214"/>
      <c r="P29" s="214"/>
    </row>
    <row r="30" spans="1:16" ht="15" customHeight="1" x14ac:dyDescent="0.25">
      <c r="A30" s="180" t="s">
        <v>214</v>
      </c>
      <c r="B30" s="527" t="s">
        <v>287</v>
      </c>
      <c r="C30" s="527"/>
      <c r="D30" s="527"/>
      <c r="E30" s="527"/>
      <c r="F30" s="527"/>
      <c r="G30" s="527"/>
      <c r="H30" s="527"/>
      <c r="I30" s="527"/>
      <c r="J30" s="527"/>
      <c r="K30" s="237"/>
      <c r="L30" s="237"/>
      <c r="M30" s="237"/>
      <c r="N30" s="237"/>
      <c r="O30" s="237"/>
      <c r="P30" s="237"/>
    </row>
    <row r="31" spans="1:16" ht="27" customHeight="1" x14ac:dyDescent="0.25">
      <c r="A31" s="180" t="s">
        <v>241</v>
      </c>
      <c r="B31" s="499" t="s">
        <v>298</v>
      </c>
      <c r="C31" s="499"/>
      <c r="D31" s="499"/>
      <c r="E31" s="499"/>
      <c r="F31" s="499"/>
      <c r="G31" s="499"/>
      <c r="H31" s="499"/>
      <c r="I31" s="499"/>
      <c r="J31" s="499"/>
      <c r="K31" s="214"/>
      <c r="L31" s="214"/>
      <c r="M31" s="214"/>
      <c r="N31" s="214"/>
      <c r="O31" s="214"/>
      <c r="P31" s="214"/>
    </row>
    <row r="32" spans="1:16" ht="54.75" customHeight="1" x14ac:dyDescent="0.25">
      <c r="A32" s="180" t="s">
        <v>139</v>
      </c>
      <c r="B32" s="526" t="s">
        <v>367</v>
      </c>
      <c r="C32" s="526"/>
      <c r="D32" s="526"/>
      <c r="E32" s="526"/>
      <c r="F32" s="526"/>
      <c r="G32" s="526"/>
      <c r="H32" s="526"/>
      <c r="I32" s="526"/>
      <c r="J32" s="526"/>
      <c r="K32" s="214"/>
      <c r="L32" s="214"/>
      <c r="M32" s="214"/>
      <c r="N32" s="214"/>
      <c r="O32" s="214"/>
      <c r="P32" s="214"/>
    </row>
    <row r="33" spans="1:16" x14ac:dyDescent="0.25">
      <c r="A33" s="180"/>
      <c r="B33" s="203"/>
      <c r="C33" s="236"/>
      <c r="D33" s="236"/>
      <c r="E33" s="236"/>
      <c r="F33" s="236"/>
      <c r="G33" s="214"/>
      <c r="H33" s="214"/>
      <c r="I33" s="214"/>
      <c r="J33" s="214"/>
      <c r="K33" s="214"/>
      <c r="L33" s="214"/>
      <c r="M33" s="214"/>
      <c r="N33" s="214"/>
      <c r="O33" s="214"/>
      <c r="P33" s="214"/>
    </row>
    <row r="34" spans="1:16" ht="15" customHeight="1" x14ac:dyDescent="0.25">
      <c r="A34" s="204" t="s">
        <v>104</v>
      </c>
      <c r="B34" s="500" t="s">
        <v>253</v>
      </c>
      <c r="C34" s="500"/>
      <c r="D34" s="500"/>
      <c r="E34" s="500"/>
      <c r="F34" s="500"/>
      <c r="G34" s="500"/>
      <c r="H34" s="500"/>
      <c r="I34" s="500"/>
      <c r="J34" s="500"/>
      <c r="K34" s="214"/>
      <c r="L34" s="214"/>
      <c r="M34" s="214"/>
      <c r="N34" s="214"/>
      <c r="O34" s="214"/>
      <c r="P34" s="214"/>
    </row>
    <row r="35" spans="1:16" ht="15" customHeight="1" x14ac:dyDescent="0.25">
      <c r="A35" s="204" t="s">
        <v>254</v>
      </c>
      <c r="B35" s="526" t="s">
        <v>352</v>
      </c>
      <c r="C35" s="526"/>
      <c r="D35" s="526"/>
      <c r="E35" s="526"/>
      <c r="F35" s="526"/>
      <c r="G35" s="526"/>
      <c r="H35" s="526"/>
      <c r="I35" s="526"/>
      <c r="J35" s="526"/>
      <c r="K35" s="214"/>
      <c r="L35" s="214"/>
      <c r="M35" s="214"/>
      <c r="N35" s="214"/>
      <c r="O35" s="214"/>
      <c r="P35" s="214"/>
    </row>
    <row r="36" spans="1:16" ht="15" customHeight="1" x14ac:dyDescent="0.25">
      <c r="A36" s="180" t="s">
        <v>256</v>
      </c>
      <c r="B36" s="526" t="s">
        <v>257</v>
      </c>
      <c r="C36" s="526"/>
      <c r="D36" s="526"/>
      <c r="E36" s="526"/>
      <c r="F36" s="526"/>
      <c r="G36" s="526"/>
      <c r="H36" s="526"/>
      <c r="I36" s="180"/>
      <c r="J36" s="500"/>
      <c r="K36" s="500"/>
      <c r="L36" s="500"/>
      <c r="M36" s="500"/>
      <c r="N36" s="500"/>
      <c r="O36" s="500"/>
      <c r="P36" s="500"/>
    </row>
    <row r="37" spans="1:16" ht="15" customHeight="1" x14ac:dyDescent="0.25">
      <c r="A37" s="180" t="s">
        <v>258</v>
      </c>
      <c r="B37" s="500" t="s">
        <v>261</v>
      </c>
      <c r="C37" s="500"/>
      <c r="D37" s="500"/>
      <c r="E37" s="500"/>
      <c r="F37" s="500"/>
      <c r="G37" s="500"/>
      <c r="H37" s="500"/>
      <c r="I37" s="180"/>
      <c r="J37" s="255"/>
      <c r="K37" s="255"/>
      <c r="L37" s="255"/>
      <c r="M37" s="255"/>
      <c r="N37" s="255"/>
      <c r="O37" s="255"/>
      <c r="P37" s="255"/>
    </row>
    <row r="38" spans="1:16" ht="24" customHeight="1" x14ac:dyDescent="0.25">
      <c r="A38" s="204" t="s">
        <v>260</v>
      </c>
      <c r="B38" s="526" t="s">
        <v>263</v>
      </c>
      <c r="C38" s="526"/>
      <c r="D38" s="526"/>
      <c r="E38" s="526"/>
      <c r="F38" s="526"/>
      <c r="G38" s="526"/>
      <c r="H38" s="526"/>
      <c r="I38" s="526"/>
      <c r="J38" s="526"/>
      <c r="K38" s="214"/>
      <c r="L38" s="214"/>
      <c r="M38" s="214"/>
      <c r="N38" s="214"/>
      <c r="O38" s="214"/>
      <c r="P38" s="214"/>
    </row>
    <row r="39" spans="1:16" x14ac:dyDescent="0.25">
      <c r="A39" s="204" t="s">
        <v>262</v>
      </c>
      <c r="B39" s="526" t="s">
        <v>306</v>
      </c>
      <c r="C39" s="526"/>
      <c r="D39" s="526"/>
      <c r="E39" s="526"/>
      <c r="F39" s="526"/>
      <c r="G39" s="526"/>
      <c r="H39" s="526"/>
      <c r="I39" s="526"/>
      <c r="J39" s="526"/>
      <c r="K39" s="214"/>
      <c r="L39" s="214"/>
      <c r="M39" s="214"/>
      <c r="N39" s="214"/>
      <c r="O39" s="214"/>
      <c r="P39" s="214"/>
    </row>
    <row r="41" spans="1:16" ht="87.75" customHeight="1" x14ac:dyDescent="0.25">
      <c r="A41" s="501" t="s">
        <v>163</v>
      </c>
      <c r="B41" s="501"/>
      <c r="C41" s="501"/>
      <c r="D41" s="501"/>
      <c r="E41" s="501"/>
      <c r="F41" s="501"/>
      <c r="G41" s="501"/>
      <c r="H41" s="501"/>
      <c r="I41" s="501"/>
      <c r="J41" s="501"/>
    </row>
  </sheetData>
  <sheetProtection password="C712" sheet="1" objects="1" scenarios="1"/>
  <mergeCells count="16">
    <mergeCell ref="B37:H37"/>
    <mergeCell ref="B38:J38"/>
    <mergeCell ref="B39:J39"/>
    <mergeCell ref="A41:J41"/>
    <mergeCell ref="B31:J31"/>
    <mergeCell ref="B32:J32"/>
    <mergeCell ref="B34:J34"/>
    <mergeCell ref="B35:J35"/>
    <mergeCell ref="B36:H36"/>
    <mergeCell ref="J36:P36"/>
    <mergeCell ref="B30:J30"/>
    <mergeCell ref="C3:F4"/>
    <mergeCell ref="G3:H4"/>
    <mergeCell ref="A5:A7"/>
    <mergeCell ref="B5:B7"/>
    <mergeCell ref="C5:C6"/>
  </mergeCells>
  <hyperlinks>
    <hyperlink ref="B28" location="GUAINIA!A41" display="Ver Nota Informativa"/>
  </hyperlinks>
  <pageMargins left="0.7" right="0.7" top="0.75" bottom="0.75" header="0.3" footer="0.3"/>
  <pageSetup orientation="portrait" r:id="rId1"/>
  <ignoredErrors>
    <ignoredError sqref="F11:H12" numberStoredAsText="1"/>
    <ignoredError sqref="C11:E12 E13" numberStoredAsText="1" formula="1"/>
    <ignoredError sqref="C14:E22 F22 C13:D1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H31" sqref="H31"/>
    </sheetView>
  </sheetViews>
  <sheetFormatPr baseColWidth="10" defaultColWidth="45" defaultRowHeight="15" x14ac:dyDescent="0.25"/>
  <cols>
    <col min="1" max="1" width="7" customWidth="1"/>
    <col min="2" max="2" width="47.7109375" customWidth="1"/>
    <col min="3" max="5" width="15.42578125" bestFit="1" customWidth="1"/>
    <col min="6" max="6" width="11.7109375" hidden="1" customWidth="1"/>
    <col min="7" max="8" width="15.42578125" bestFit="1" customWidth="1"/>
    <col min="9" max="9" width="45.28515625" customWidth="1"/>
  </cols>
  <sheetData>
    <row r="1" spans="1:8" x14ac:dyDescent="0.25">
      <c r="A1" s="272" t="s">
        <v>174</v>
      </c>
      <c r="B1" s="157" t="str">
        <f>+AMAZONAS!B1</f>
        <v>Vigencia: 1 de Octubre de 2019; 00:00 horas</v>
      </c>
      <c r="C1" s="157"/>
      <c r="D1" s="273"/>
      <c r="E1" s="273"/>
      <c r="F1" s="273"/>
      <c r="G1" s="273"/>
      <c r="H1" s="273"/>
    </row>
    <row r="2" spans="1:8" ht="15.75" thickBot="1" x14ac:dyDescent="0.3">
      <c r="A2" s="183" t="s">
        <v>203</v>
      </c>
      <c r="B2" s="184"/>
      <c r="C2" s="184"/>
      <c r="D2" s="184"/>
      <c r="E2" s="184"/>
      <c r="F2" s="184"/>
      <c r="G2" s="274"/>
      <c r="H2" s="184"/>
    </row>
    <row r="3" spans="1:8" ht="15.75" thickTop="1" x14ac:dyDescent="0.25">
      <c r="A3" s="215"/>
      <c r="B3" s="186" t="s">
        <v>307</v>
      </c>
      <c r="C3" s="508" t="s">
        <v>204</v>
      </c>
      <c r="D3" s="509"/>
      <c r="E3" s="509"/>
      <c r="F3" s="509"/>
      <c r="G3" s="535" t="s">
        <v>276</v>
      </c>
      <c r="H3" s="537"/>
    </row>
    <row r="4" spans="1:8" ht="51" x14ac:dyDescent="0.25">
      <c r="A4" s="187"/>
      <c r="B4" s="302" t="s">
        <v>308</v>
      </c>
      <c r="C4" s="510"/>
      <c r="D4" s="511"/>
      <c r="E4" s="511"/>
      <c r="F4" s="511"/>
      <c r="G4" s="538"/>
      <c r="H4" s="540"/>
    </row>
    <row r="5" spans="1:8" ht="38.25" customHeight="1" x14ac:dyDescent="0.25">
      <c r="A5" s="502" t="s">
        <v>205</v>
      </c>
      <c r="B5" s="504" t="s">
        <v>206</v>
      </c>
      <c r="C5" s="506" t="s">
        <v>267</v>
      </c>
      <c r="D5" s="189" t="s">
        <v>97</v>
      </c>
      <c r="E5" s="189" t="s">
        <v>448</v>
      </c>
      <c r="F5" s="532" t="s">
        <v>295</v>
      </c>
      <c r="G5" s="159" t="s">
        <v>97</v>
      </c>
      <c r="H5" s="256" t="s">
        <v>448</v>
      </c>
    </row>
    <row r="6" spans="1:8" ht="21.75" customHeight="1" x14ac:dyDescent="0.25">
      <c r="A6" s="502"/>
      <c r="B6" s="504"/>
      <c r="C6" s="507"/>
      <c r="D6" s="190">
        <v>0.08</v>
      </c>
      <c r="E6" s="191">
        <v>0.02</v>
      </c>
      <c r="F6" s="533"/>
      <c r="G6" s="303">
        <v>0.1</v>
      </c>
      <c r="H6" s="191">
        <v>0.02</v>
      </c>
    </row>
    <row r="7" spans="1:8" x14ac:dyDescent="0.25">
      <c r="A7" s="503"/>
      <c r="B7" s="505"/>
      <c r="C7" s="159" t="s">
        <v>207</v>
      </c>
      <c r="D7" s="189" t="s">
        <v>207</v>
      </c>
      <c r="E7" s="189" t="s">
        <v>207</v>
      </c>
      <c r="F7" s="189" t="s">
        <v>207</v>
      </c>
      <c r="G7" s="159" t="s">
        <v>207</v>
      </c>
      <c r="H7" s="256" t="s">
        <v>207</v>
      </c>
    </row>
    <row r="8" spans="1:8" x14ac:dyDescent="0.25">
      <c r="A8" s="161" t="s">
        <v>208</v>
      </c>
      <c r="B8" s="167" t="s">
        <v>209</v>
      </c>
      <c r="C8" s="294">
        <f>+'Calculo IP ZDF'!B32</f>
        <v>5053.5581249999996</v>
      </c>
      <c r="D8" s="294">
        <f>+'Calculo IP ZDF'!G32</f>
        <v>5329.4923124999996</v>
      </c>
      <c r="E8" s="280">
        <f>+'Calculo IP ZDF'!F32</f>
        <v>4493.1665904000001</v>
      </c>
      <c r="F8" s="198">
        <f>+'Calculo IP ZDF'!C32</f>
        <v>4379.2144800000005</v>
      </c>
      <c r="G8" s="277">
        <f>+'GAS CTE'!D9</f>
        <v>5906.03</v>
      </c>
      <c r="H8" s="244">
        <f>+BIODIESEL!G9</f>
        <v>6256.32</v>
      </c>
    </row>
    <row r="9" spans="1:8" x14ac:dyDescent="0.25">
      <c r="A9" s="161" t="s">
        <v>210</v>
      </c>
      <c r="B9" s="167" t="s">
        <v>211</v>
      </c>
      <c r="C9" s="219" t="s">
        <v>212</v>
      </c>
      <c r="D9" s="219" t="s">
        <v>212</v>
      </c>
      <c r="E9" s="219" t="s">
        <v>212</v>
      </c>
      <c r="F9" s="193" t="s">
        <v>212</v>
      </c>
      <c r="G9" s="279">
        <f>+'GAS CTE'!D10</f>
        <v>473.63427342</v>
      </c>
      <c r="H9" s="241">
        <f>+BIODIESEL!G10</f>
        <v>493.63</v>
      </c>
    </row>
    <row r="10" spans="1:8" x14ac:dyDescent="0.25">
      <c r="A10" s="161"/>
      <c r="B10" s="167" t="s">
        <v>138</v>
      </c>
      <c r="C10" s="219" t="s">
        <v>212</v>
      </c>
      <c r="D10" s="219" t="s">
        <v>212</v>
      </c>
      <c r="E10" s="219" t="s">
        <v>212</v>
      </c>
      <c r="F10" s="193" t="s">
        <v>212</v>
      </c>
      <c r="G10" s="279" t="str">
        <f>'[6]CORRIENTE OXIGENADA'!C12</f>
        <v>(3)</v>
      </c>
      <c r="H10" s="241" t="str">
        <f>'[6]CORRIENTE OXIGENADA'!C12</f>
        <v>(3)</v>
      </c>
    </row>
    <row r="11" spans="1:8" x14ac:dyDescent="0.25">
      <c r="A11" s="161"/>
      <c r="B11" s="167" t="s">
        <v>140</v>
      </c>
      <c r="C11" s="280">
        <f>+'GAS CTE'!C12</f>
        <v>148</v>
      </c>
      <c r="D11" s="280">
        <f>+'GAS CTE'!D12</f>
        <v>133.19999999999999</v>
      </c>
      <c r="E11" s="280">
        <f>+BIODIESEL!G12</f>
        <v>162.68</v>
      </c>
      <c r="F11" s="198">
        <f>+BIODIESEL!C12</f>
        <v>166</v>
      </c>
      <c r="G11" s="279">
        <f t="shared" ref="G11:G16" si="0">+C11</f>
        <v>148</v>
      </c>
      <c r="H11" s="241">
        <f>+BIODIESEL!G12</f>
        <v>162.68</v>
      </c>
    </row>
    <row r="12" spans="1:8" x14ac:dyDescent="0.25">
      <c r="A12" s="161" t="s">
        <v>213</v>
      </c>
      <c r="B12" s="167" t="s">
        <v>297</v>
      </c>
      <c r="C12" s="297" t="s">
        <v>241</v>
      </c>
      <c r="D12" s="219" t="str">
        <f>+C12</f>
        <v>(2)</v>
      </c>
      <c r="E12" s="219" t="str">
        <f>+C12</f>
        <v>(2)</v>
      </c>
      <c r="F12" s="192" t="str">
        <f>+C12</f>
        <v>(2)</v>
      </c>
      <c r="G12" s="279" t="str">
        <f t="shared" si="0"/>
        <v>(2)</v>
      </c>
      <c r="H12" s="241" t="str">
        <f>+D12</f>
        <v>(2)</v>
      </c>
    </row>
    <row r="13" spans="1:8" x14ac:dyDescent="0.25">
      <c r="A13" s="161" t="s">
        <v>217</v>
      </c>
      <c r="B13" s="167" t="s">
        <v>218</v>
      </c>
      <c r="C13" s="297">
        <f>+RUBROS!T53</f>
        <v>74.360543466110585</v>
      </c>
      <c r="D13" s="219">
        <f>+C13</f>
        <v>74.360543466110585</v>
      </c>
      <c r="E13" s="219">
        <f>+C13</f>
        <v>74.360543466110585</v>
      </c>
      <c r="F13" s="192">
        <f>+C13</f>
        <v>74.360543466110585</v>
      </c>
      <c r="G13" s="279">
        <f t="shared" si="0"/>
        <v>74.360543466110585</v>
      </c>
      <c r="H13" s="241">
        <f>+C13</f>
        <v>74.360543466110585</v>
      </c>
    </row>
    <row r="14" spans="1:8" x14ac:dyDescent="0.25">
      <c r="A14" s="161" t="s">
        <v>215</v>
      </c>
      <c r="B14" s="167" t="s">
        <v>216</v>
      </c>
      <c r="C14" s="280">
        <f>+RUBROS!T17</f>
        <v>21.104913852952627</v>
      </c>
      <c r="D14" s="192">
        <f>+C14</f>
        <v>21.104913852952627</v>
      </c>
      <c r="E14" s="192">
        <f>+C14</f>
        <v>21.104913852952627</v>
      </c>
      <c r="F14" s="192">
        <f>+C14</f>
        <v>21.104913852952627</v>
      </c>
      <c r="G14" s="277">
        <f t="shared" si="0"/>
        <v>21.104913852952627</v>
      </c>
      <c r="H14" s="164">
        <f>+C14</f>
        <v>21.104913852952627</v>
      </c>
    </row>
    <row r="15" spans="1:8" x14ac:dyDescent="0.25">
      <c r="A15" s="161" t="s">
        <v>219</v>
      </c>
      <c r="B15" s="167" t="s">
        <v>220</v>
      </c>
      <c r="C15" s="280">
        <f>+RUBROS!AF42</f>
        <v>12.195563261636002</v>
      </c>
      <c r="D15" s="192">
        <f>+C15</f>
        <v>12.195563261636002</v>
      </c>
      <c r="E15" s="192">
        <f>+C15</f>
        <v>12.195563261636002</v>
      </c>
      <c r="F15" s="192">
        <f>+C15</f>
        <v>12.195563261636002</v>
      </c>
      <c r="G15" s="277">
        <f t="shared" si="0"/>
        <v>12.195563261636002</v>
      </c>
      <c r="H15" s="164">
        <f>+G15</f>
        <v>12.195563261636002</v>
      </c>
    </row>
    <row r="16" spans="1:8" x14ac:dyDescent="0.25">
      <c r="A16" s="161"/>
      <c r="B16" s="167" t="s">
        <v>221</v>
      </c>
      <c r="C16" s="280">
        <f>+'GAS CTE'!C16</f>
        <v>71.510000000000005</v>
      </c>
      <c r="D16" s="192">
        <f>+C16</f>
        <v>71.510000000000005</v>
      </c>
      <c r="E16" s="192">
        <f>+C16</f>
        <v>71.510000000000005</v>
      </c>
      <c r="F16" s="192">
        <f>+C16</f>
        <v>71.510000000000005</v>
      </c>
      <c r="G16" s="277">
        <f t="shared" si="0"/>
        <v>71.510000000000005</v>
      </c>
      <c r="H16" s="164">
        <f>+C16</f>
        <v>71.510000000000005</v>
      </c>
    </row>
    <row r="17" spans="1:8" x14ac:dyDescent="0.25">
      <c r="A17" s="168" t="s">
        <v>222</v>
      </c>
      <c r="B17" s="199" t="s">
        <v>223</v>
      </c>
      <c r="C17" s="281">
        <f t="shared" ref="C17:G17" si="1">SUM(C8:C16)</f>
        <v>5380.729145580699</v>
      </c>
      <c r="D17" s="281">
        <f t="shared" si="1"/>
        <v>5641.8633330806988</v>
      </c>
      <c r="E17" s="281">
        <f t="shared" si="1"/>
        <v>4835.0176109806998</v>
      </c>
      <c r="F17" s="281">
        <f t="shared" si="1"/>
        <v>4724.3855005807</v>
      </c>
      <c r="G17" s="283">
        <f t="shared" si="1"/>
        <v>6706.8352940006989</v>
      </c>
      <c r="H17" s="284">
        <f>SUM(H8:H16)</f>
        <v>7091.8010205806995</v>
      </c>
    </row>
    <row r="18" spans="1:8" x14ac:dyDescent="0.25">
      <c r="A18" s="161" t="s">
        <v>224</v>
      </c>
      <c r="B18" s="167" t="s">
        <v>291</v>
      </c>
      <c r="C18" s="297" t="s">
        <v>256</v>
      </c>
      <c r="D18" s="192" t="str">
        <f>+C18</f>
        <v>***</v>
      </c>
      <c r="E18" s="192" t="str">
        <f>+D18</f>
        <v>***</v>
      </c>
      <c r="F18" s="192" t="str">
        <f>+E18</f>
        <v>***</v>
      </c>
      <c r="G18" s="277" t="str">
        <f>+F18</f>
        <v>***</v>
      </c>
      <c r="H18" s="164" t="str">
        <f>+C18</f>
        <v>***</v>
      </c>
    </row>
    <row r="19" spans="1:8" x14ac:dyDescent="0.25">
      <c r="A19" s="161" t="s">
        <v>226</v>
      </c>
      <c r="B19" s="167" t="s">
        <v>227</v>
      </c>
      <c r="C19" s="297" t="s">
        <v>254</v>
      </c>
      <c r="D19" s="192" t="str">
        <f>+C19</f>
        <v>**</v>
      </c>
      <c r="E19" s="192" t="str">
        <f>+C19</f>
        <v>**</v>
      </c>
      <c r="F19" s="192" t="str">
        <f>+C19</f>
        <v>**</v>
      </c>
      <c r="G19" s="277" t="str">
        <f>+C19</f>
        <v>**</v>
      </c>
      <c r="H19" s="164" t="str">
        <f>+C19</f>
        <v>**</v>
      </c>
    </row>
    <row r="20" spans="1:8" x14ac:dyDescent="0.25">
      <c r="A20" s="161" t="s">
        <v>228</v>
      </c>
      <c r="B20" s="239" t="s">
        <v>145</v>
      </c>
      <c r="C20" s="319" t="s">
        <v>258</v>
      </c>
      <c r="D20" s="192" t="str">
        <f>+C20</f>
        <v>****</v>
      </c>
      <c r="E20" s="198" t="str">
        <f>+C20</f>
        <v>****</v>
      </c>
      <c r="F20" s="198" t="str">
        <f>+C20</f>
        <v>****</v>
      </c>
      <c r="G20" s="300" t="str">
        <f>C20</f>
        <v>****</v>
      </c>
      <c r="H20" s="164" t="str">
        <f>+C20</f>
        <v>****</v>
      </c>
    </row>
    <row r="21" spans="1:8" x14ac:dyDescent="0.25">
      <c r="A21" s="168" t="s">
        <v>230</v>
      </c>
      <c r="B21" s="199" t="s">
        <v>231</v>
      </c>
      <c r="C21" s="286">
        <f t="shared" ref="C21:H21" si="2">+C17</f>
        <v>5380.729145580699</v>
      </c>
      <c r="D21" s="200">
        <f t="shared" si="2"/>
        <v>5641.8633330806988</v>
      </c>
      <c r="E21" s="200">
        <f t="shared" si="2"/>
        <v>4835.0176109806998</v>
      </c>
      <c r="F21" s="200">
        <f t="shared" si="2"/>
        <v>4724.3855005807</v>
      </c>
      <c r="G21" s="283">
        <f t="shared" si="2"/>
        <v>6706.8352940006989</v>
      </c>
      <c r="H21" s="170">
        <f t="shared" si="2"/>
        <v>7091.8010205806995</v>
      </c>
    </row>
    <row r="22" spans="1:8" x14ac:dyDescent="0.25">
      <c r="A22" s="161" t="s">
        <v>232</v>
      </c>
      <c r="B22" s="167" t="s">
        <v>176</v>
      </c>
      <c r="C22" s="280" t="str">
        <f>+C18</f>
        <v>***</v>
      </c>
      <c r="D22" s="280" t="str">
        <f t="shared" ref="D22:F22" si="3">+D18</f>
        <v>***</v>
      </c>
      <c r="E22" s="280" t="str">
        <f t="shared" si="3"/>
        <v>***</v>
      </c>
      <c r="F22" s="280" t="str">
        <f t="shared" si="3"/>
        <v>***</v>
      </c>
      <c r="G22" s="277" t="str">
        <f>+G18</f>
        <v>***</v>
      </c>
      <c r="H22" s="164" t="str">
        <f>+H18</f>
        <v>***</v>
      </c>
    </row>
    <row r="23" spans="1:8" x14ac:dyDescent="0.25">
      <c r="A23" s="161" t="s">
        <v>233</v>
      </c>
      <c r="B23" s="162" t="s">
        <v>234</v>
      </c>
      <c r="C23" s="287" t="s">
        <v>260</v>
      </c>
      <c r="D23" s="192" t="str">
        <f>+C23</f>
        <v>*****</v>
      </c>
      <c r="E23" s="192" t="s">
        <v>235</v>
      </c>
      <c r="F23" s="192" t="s">
        <v>235</v>
      </c>
      <c r="G23" s="277" t="str">
        <f>+D23</f>
        <v>*****</v>
      </c>
      <c r="H23" s="164" t="s">
        <v>280</v>
      </c>
    </row>
    <row r="24" spans="1:8" ht="24.75" customHeight="1" x14ac:dyDescent="0.25">
      <c r="A24" s="161" t="s">
        <v>236</v>
      </c>
      <c r="B24" s="162" t="s">
        <v>237</v>
      </c>
      <c r="C24" s="287" t="s">
        <v>262</v>
      </c>
      <c r="D24" s="192" t="str">
        <f>+C24</f>
        <v>******</v>
      </c>
      <c r="E24" s="192" t="str">
        <f>+C24</f>
        <v>******</v>
      </c>
      <c r="F24" s="192" t="str">
        <f>+C24</f>
        <v>******</v>
      </c>
      <c r="G24" s="277" t="str">
        <f>+C24</f>
        <v>******</v>
      </c>
      <c r="H24" s="164" t="str">
        <f>+C24</f>
        <v>******</v>
      </c>
    </row>
    <row r="25" spans="1:8" ht="15.75" thickBot="1" x14ac:dyDescent="0.3">
      <c r="A25" s="172" t="s">
        <v>238</v>
      </c>
      <c r="B25" s="173" t="s">
        <v>239</v>
      </c>
      <c r="C25" s="288"/>
      <c r="D25" s="202"/>
      <c r="E25" s="202"/>
      <c r="F25" s="202"/>
      <c r="G25" s="289"/>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310</v>
      </c>
      <c r="C28" s="508" t="s">
        <v>204</v>
      </c>
      <c r="D28" s="509"/>
      <c r="E28" s="509"/>
      <c r="F28" s="509"/>
      <c r="G28" s="535" t="s">
        <v>276</v>
      </c>
      <c r="H28" s="536"/>
    </row>
    <row r="29" spans="1:8" ht="46.5" customHeight="1" x14ac:dyDescent="0.25">
      <c r="A29" s="187"/>
      <c r="B29" s="302" t="s">
        <v>309</v>
      </c>
      <c r="C29" s="510"/>
      <c r="D29" s="511"/>
      <c r="E29" s="511"/>
      <c r="F29" s="511"/>
      <c r="G29" s="538"/>
      <c r="H29" s="539"/>
    </row>
    <row r="30" spans="1:8" ht="38.25" customHeight="1" x14ac:dyDescent="0.25">
      <c r="A30" s="502" t="s">
        <v>205</v>
      </c>
      <c r="B30" s="504" t="s">
        <v>206</v>
      </c>
      <c r="C30" s="506" t="s">
        <v>267</v>
      </c>
      <c r="D30" s="189" t="s">
        <v>97</v>
      </c>
      <c r="E30" s="189" t="s">
        <v>448</v>
      </c>
      <c r="F30" s="532" t="s">
        <v>295</v>
      </c>
      <c r="G30" s="159" t="s">
        <v>97</v>
      </c>
      <c r="H30" s="256" t="s">
        <v>448</v>
      </c>
    </row>
    <row r="31" spans="1:8" x14ac:dyDescent="0.25">
      <c r="A31" s="502"/>
      <c r="B31" s="504"/>
      <c r="C31" s="507"/>
      <c r="D31" s="190">
        <v>0.08</v>
      </c>
      <c r="E31" s="191">
        <v>0.12</v>
      </c>
      <c r="F31" s="533"/>
      <c r="G31" s="303">
        <v>0.1</v>
      </c>
      <c r="H31" s="191">
        <v>0.02</v>
      </c>
    </row>
    <row r="32" spans="1:8" x14ac:dyDescent="0.25">
      <c r="A32" s="503"/>
      <c r="B32" s="505"/>
      <c r="C32" s="159" t="s">
        <v>207</v>
      </c>
      <c r="D32" s="189" t="s">
        <v>207</v>
      </c>
      <c r="E32" s="189" t="s">
        <v>207</v>
      </c>
      <c r="F32" s="189" t="s">
        <v>207</v>
      </c>
      <c r="G32" s="159" t="s">
        <v>207</v>
      </c>
      <c r="H32" s="256" t="s">
        <v>207</v>
      </c>
    </row>
    <row r="33" spans="1:8" x14ac:dyDescent="0.25">
      <c r="A33" s="161" t="s">
        <v>208</v>
      </c>
      <c r="B33" s="167" t="s">
        <v>209</v>
      </c>
      <c r="C33" s="294">
        <f>+'GAS CTE'!C6</f>
        <v>5694.15</v>
      </c>
      <c r="D33" s="294">
        <f>+'GAS CTE'!D9</f>
        <v>5906.03</v>
      </c>
      <c r="E33" s="295">
        <f>+BIODIESEL!E9</f>
        <v>6256.32</v>
      </c>
      <c r="F33" s="198">
        <f>+BIODIESEL!C6</f>
        <v>6178.35</v>
      </c>
      <c r="G33" s="277">
        <f>+D33</f>
        <v>5906.03</v>
      </c>
      <c r="H33" s="244">
        <f>+BIODIESEL!E9</f>
        <v>6256.32</v>
      </c>
    </row>
    <row r="34" spans="1:8" x14ac:dyDescent="0.25">
      <c r="A34" s="161" t="s">
        <v>210</v>
      </c>
      <c r="B34" s="167" t="s">
        <v>211</v>
      </c>
      <c r="C34" s="219" t="s">
        <v>212</v>
      </c>
      <c r="D34" s="219" t="s">
        <v>212</v>
      </c>
      <c r="E34" s="219" t="s">
        <v>212</v>
      </c>
      <c r="F34" s="193" t="s">
        <v>212</v>
      </c>
      <c r="G34" s="279">
        <f>+'GAS CTE'!D10</f>
        <v>473.63427342</v>
      </c>
      <c r="H34" s="241">
        <f>+BIODIESEL!G10</f>
        <v>493.63</v>
      </c>
    </row>
    <row r="35" spans="1:8" x14ac:dyDescent="0.25">
      <c r="A35" s="161"/>
      <c r="B35" s="167" t="s">
        <v>138</v>
      </c>
      <c r="C35" s="219" t="s">
        <v>212</v>
      </c>
      <c r="D35" s="219" t="s">
        <v>212</v>
      </c>
      <c r="E35" s="219" t="s">
        <v>212</v>
      </c>
      <c r="F35" s="193" t="s">
        <v>212</v>
      </c>
      <c r="G35" s="279" t="str">
        <f>+G10</f>
        <v>(3)</v>
      </c>
      <c r="H35" s="241" t="str">
        <f>+G35</f>
        <v>(3)</v>
      </c>
    </row>
    <row r="36" spans="1:8" x14ac:dyDescent="0.25">
      <c r="A36" s="161"/>
      <c r="B36" s="167" t="s">
        <v>140</v>
      </c>
      <c r="C36" s="280">
        <f>'GAS CTE'!C12</f>
        <v>148</v>
      </c>
      <c r="D36" s="280">
        <f>+'GAS CTE'!D12</f>
        <v>133.19999999999999</v>
      </c>
      <c r="E36" s="280">
        <f>+BIODIESEL!E12</f>
        <v>162.68</v>
      </c>
      <c r="F36" s="198">
        <f>+BIODIESEL!C12</f>
        <v>166</v>
      </c>
      <c r="G36" s="279">
        <f>+D36</f>
        <v>133.19999999999999</v>
      </c>
      <c r="H36" s="241">
        <f>+E36</f>
        <v>162.68</v>
      </c>
    </row>
    <row r="37" spans="1:8" x14ac:dyDescent="0.25">
      <c r="A37" s="161" t="s">
        <v>213</v>
      </c>
      <c r="B37" s="167" t="s">
        <v>297</v>
      </c>
      <c r="C37" s="219" t="str">
        <f>+C12</f>
        <v>(2)</v>
      </c>
      <c r="D37" s="219" t="str">
        <f>+C37</f>
        <v>(2)</v>
      </c>
      <c r="E37" s="219" t="str">
        <f>+C37</f>
        <v>(2)</v>
      </c>
      <c r="F37" s="192" t="str">
        <f>+C37</f>
        <v>(2)</v>
      </c>
      <c r="G37" s="279" t="str">
        <f>+C37</f>
        <v>(2)</v>
      </c>
      <c r="H37" s="241" t="str">
        <f>+D37</f>
        <v>(2)</v>
      </c>
    </row>
    <row r="38" spans="1:8" x14ac:dyDescent="0.25">
      <c r="A38" s="161" t="s">
        <v>217</v>
      </c>
      <c r="B38" s="167" t="s">
        <v>218</v>
      </c>
      <c r="C38" s="219">
        <f>+C13</f>
        <v>74.360543466110585</v>
      </c>
      <c r="D38" s="219">
        <f>+C38</f>
        <v>74.360543466110585</v>
      </c>
      <c r="E38" s="219">
        <f>+C38</f>
        <v>74.360543466110585</v>
      </c>
      <c r="F38" s="192">
        <f>+C38</f>
        <v>74.360543466110585</v>
      </c>
      <c r="G38" s="279">
        <f>+C38</f>
        <v>74.360543466110585</v>
      </c>
      <c r="H38" s="241">
        <f>+G38</f>
        <v>74.360543466110585</v>
      </c>
    </row>
    <row r="39" spans="1:8" x14ac:dyDescent="0.25">
      <c r="A39" s="161" t="s">
        <v>215</v>
      </c>
      <c r="B39" s="167" t="s">
        <v>216</v>
      </c>
      <c r="C39" s="280">
        <f>C14</f>
        <v>21.104913852952627</v>
      </c>
      <c r="D39" s="192">
        <f>+C39</f>
        <v>21.104913852952627</v>
      </c>
      <c r="E39" s="192">
        <f>+C39</f>
        <v>21.104913852952627</v>
      </c>
      <c r="F39" s="192">
        <f>+C39</f>
        <v>21.104913852952627</v>
      </c>
      <c r="G39" s="277">
        <f>+C39</f>
        <v>21.104913852952627</v>
      </c>
      <c r="H39" s="164">
        <f>+C39</f>
        <v>21.104913852952627</v>
      </c>
    </row>
    <row r="40" spans="1:8" x14ac:dyDescent="0.25">
      <c r="A40" s="161" t="s">
        <v>219</v>
      </c>
      <c r="B40" s="167" t="s">
        <v>220</v>
      </c>
      <c r="C40" s="280">
        <v>12.2</v>
      </c>
      <c r="D40" s="192">
        <f>+C40</f>
        <v>12.2</v>
      </c>
      <c r="E40" s="192">
        <f>+C40</f>
        <v>12.2</v>
      </c>
      <c r="F40" s="192">
        <f>+C40</f>
        <v>12.2</v>
      </c>
      <c r="G40" s="277">
        <f>+C40</f>
        <v>12.2</v>
      </c>
      <c r="H40" s="164">
        <f>+G40</f>
        <v>12.2</v>
      </c>
    </row>
    <row r="41" spans="1:8" x14ac:dyDescent="0.25">
      <c r="A41" s="161"/>
      <c r="B41" s="167" t="s">
        <v>221</v>
      </c>
      <c r="C41" s="280">
        <f>+'GAS CTE'!C16</f>
        <v>71.510000000000005</v>
      </c>
      <c r="D41" s="192">
        <f>+C41</f>
        <v>71.510000000000005</v>
      </c>
      <c r="E41" s="192">
        <f>+C41</f>
        <v>71.510000000000005</v>
      </c>
      <c r="F41" s="192">
        <f>+C41</f>
        <v>71.510000000000005</v>
      </c>
      <c r="G41" s="277">
        <f>+C41</f>
        <v>71.510000000000005</v>
      </c>
      <c r="H41" s="164">
        <f>+C41</f>
        <v>71.510000000000005</v>
      </c>
    </row>
    <row r="42" spans="1:8" x14ac:dyDescent="0.25">
      <c r="A42" s="168" t="s">
        <v>222</v>
      </c>
      <c r="B42" s="199" t="s">
        <v>223</v>
      </c>
      <c r="C42" s="281">
        <f t="shared" ref="C42:H42" si="4">SUM(C33:C41)</f>
        <v>6021.3254573190625</v>
      </c>
      <c r="D42" s="281">
        <f t="shared" si="4"/>
        <v>6218.4054573190624</v>
      </c>
      <c r="E42" s="281">
        <f t="shared" si="4"/>
        <v>6598.1754573190628</v>
      </c>
      <c r="F42" s="281">
        <f t="shared" si="4"/>
        <v>6523.5254573190632</v>
      </c>
      <c r="G42" s="283">
        <f t="shared" si="4"/>
        <v>6692.0397307390622</v>
      </c>
      <c r="H42" s="284">
        <f t="shared" si="4"/>
        <v>7091.805457319063</v>
      </c>
    </row>
    <row r="43" spans="1:8" x14ac:dyDescent="0.25">
      <c r="A43" s="161" t="s">
        <v>224</v>
      </c>
      <c r="B43" s="167" t="s">
        <v>291</v>
      </c>
      <c r="C43" s="297" t="s">
        <v>256</v>
      </c>
      <c r="D43" s="192" t="str">
        <f>+C43</f>
        <v>***</v>
      </c>
      <c r="E43" s="192" t="str">
        <f>+D43</f>
        <v>***</v>
      </c>
      <c r="F43" s="192" t="str">
        <f>+E43</f>
        <v>***</v>
      </c>
      <c r="G43" s="277" t="str">
        <f>+E43</f>
        <v>***</v>
      </c>
      <c r="H43" s="164" t="str">
        <f>+G43</f>
        <v>***</v>
      </c>
    </row>
    <row r="44" spans="1:8" x14ac:dyDescent="0.25">
      <c r="A44" s="161" t="s">
        <v>226</v>
      </c>
      <c r="B44" s="167" t="s">
        <v>227</v>
      </c>
      <c r="C44" s="297" t="s">
        <v>254</v>
      </c>
      <c r="D44" s="192" t="str">
        <f>+C44</f>
        <v>**</v>
      </c>
      <c r="E44" s="192" t="str">
        <f>+C44</f>
        <v>**</v>
      </c>
      <c r="F44" s="192" t="str">
        <f>+C44</f>
        <v>**</v>
      </c>
      <c r="G44" s="277" t="str">
        <f>+C44</f>
        <v>**</v>
      </c>
      <c r="H44" s="164" t="str">
        <f>+G44</f>
        <v>**</v>
      </c>
    </row>
    <row r="45" spans="1:8" x14ac:dyDescent="0.25">
      <c r="A45" s="161" t="s">
        <v>228</v>
      </c>
      <c r="B45" s="239" t="s">
        <v>145</v>
      </c>
      <c r="C45" s="301" t="str">
        <f>+C20</f>
        <v>****</v>
      </c>
      <c r="D45" s="192" t="str">
        <f>+C45</f>
        <v>****</v>
      </c>
      <c r="E45" s="198" t="str">
        <f>+C45</f>
        <v>****</v>
      </c>
      <c r="F45" s="198" t="str">
        <f>+C45</f>
        <v>****</v>
      </c>
      <c r="G45" s="300" t="str">
        <f>C45</f>
        <v>****</v>
      </c>
      <c r="H45" s="164" t="str">
        <f>+C45</f>
        <v>****</v>
      </c>
    </row>
    <row r="46" spans="1:8" x14ac:dyDescent="0.25">
      <c r="A46" s="168" t="s">
        <v>230</v>
      </c>
      <c r="B46" s="199" t="s">
        <v>231</v>
      </c>
      <c r="C46" s="286">
        <f>SUM(C42:C45)</f>
        <v>6021.3254573190625</v>
      </c>
      <c r="D46" s="200">
        <f t="shared" ref="D46:H46" si="5">SUM(D42:D45)</f>
        <v>6218.4054573190624</v>
      </c>
      <c r="E46" s="200">
        <f t="shared" si="5"/>
        <v>6598.1754573190628</v>
      </c>
      <c r="F46" s="200">
        <f t="shared" si="5"/>
        <v>6523.5254573190632</v>
      </c>
      <c r="G46" s="283">
        <f t="shared" si="5"/>
        <v>6692.0397307390622</v>
      </c>
      <c r="H46" s="170">
        <f t="shared" si="5"/>
        <v>7091.805457319063</v>
      </c>
    </row>
    <row r="47" spans="1:8" x14ac:dyDescent="0.25">
      <c r="A47" s="161" t="s">
        <v>232</v>
      </c>
      <c r="B47" s="167" t="s">
        <v>176</v>
      </c>
      <c r="C47" s="299" t="str">
        <f>+C43</f>
        <v>***</v>
      </c>
      <c r="D47" s="192" t="str">
        <f>+C47</f>
        <v>***</v>
      </c>
      <c r="E47" s="192" t="str">
        <f>+C47</f>
        <v>***</v>
      </c>
      <c r="F47" s="192" t="str">
        <f>+F43</f>
        <v>***</v>
      </c>
      <c r="G47" s="277" t="str">
        <f>+C47</f>
        <v>***</v>
      </c>
      <c r="H47" s="164" t="str">
        <f>+C47</f>
        <v>***</v>
      </c>
    </row>
    <row r="48" spans="1:8" x14ac:dyDescent="0.25">
      <c r="A48" s="161" t="s">
        <v>233</v>
      </c>
      <c r="B48" s="162" t="s">
        <v>234</v>
      </c>
      <c r="C48" s="221" t="str">
        <f>+C23</f>
        <v>*****</v>
      </c>
      <c r="D48" s="221" t="str">
        <f t="shared" ref="D48:H49" si="6">+D23</f>
        <v>*****</v>
      </c>
      <c r="E48" s="221" t="str">
        <f t="shared" si="6"/>
        <v>N.A</v>
      </c>
      <c r="F48" s="221" t="str">
        <f t="shared" si="6"/>
        <v>N.A</v>
      </c>
      <c r="G48" s="277" t="str">
        <f t="shared" si="6"/>
        <v>*****</v>
      </c>
      <c r="H48" s="244" t="str">
        <f t="shared" si="6"/>
        <v>N.A.</v>
      </c>
    </row>
    <row r="49" spans="1:8" x14ac:dyDescent="0.25">
      <c r="A49" s="161" t="s">
        <v>236</v>
      </c>
      <c r="B49" s="162" t="s">
        <v>237</v>
      </c>
      <c r="C49" s="221" t="str">
        <f>+C24</f>
        <v>******</v>
      </c>
      <c r="D49" s="221" t="str">
        <f t="shared" si="6"/>
        <v>******</v>
      </c>
      <c r="E49" s="221" t="str">
        <f t="shared" si="6"/>
        <v>******</v>
      </c>
      <c r="F49" s="221" t="str">
        <f t="shared" si="6"/>
        <v>******</v>
      </c>
      <c r="G49" s="277" t="str">
        <f t="shared" si="6"/>
        <v>******</v>
      </c>
      <c r="H49" s="244" t="str">
        <f t="shared" si="6"/>
        <v>******</v>
      </c>
    </row>
    <row r="50" spans="1:8" ht="15.75" thickBot="1" x14ac:dyDescent="0.3">
      <c r="A50" s="172" t="s">
        <v>238</v>
      </c>
      <c r="B50" s="173" t="s">
        <v>239</v>
      </c>
      <c r="C50" s="288"/>
      <c r="D50" s="202"/>
      <c r="E50" s="202"/>
      <c r="F50" s="202"/>
      <c r="G50" s="289"/>
      <c r="H50" s="175"/>
    </row>
    <row r="51" spans="1:8" ht="15.75" thickTop="1" x14ac:dyDescent="0.25">
      <c r="A51" s="177"/>
      <c r="B51" s="178"/>
      <c r="C51" s="178"/>
      <c r="D51" s="179"/>
      <c r="E51" s="179"/>
      <c r="F51" s="179"/>
      <c r="G51" s="179"/>
      <c r="H51" s="179"/>
    </row>
    <row r="52" spans="1:8" ht="15" customHeight="1" x14ac:dyDescent="0.25">
      <c r="A52" s="177"/>
      <c r="B52" s="296" t="s">
        <v>252</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214</v>
      </c>
      <c r="B54" s="527" t="s">
        <v>287</v>
      </c>
      <c r="C54" s="527"/>
      <c r="D54" s="527"/>
      <c r="E54" s="527"/>
      <c r="F54" s="527"/>
      <c r="G54" s="527"/>
      <c r="H54" s="527"/>
    </row>
    <row r="55" spans="1:8" ht="27.75" customHeight="1" x14ac:dyDescent="0.25">
      <c r="A55" s="180" t="s">
        <v>241</v>
      </c>
      <c r="B55" s="499" t="s">
        <v>298</v>
      </c>
      <c r="C55" s="499"/>
      <c r="D55" s="499"/>
      <c r="E55" s="499"/>
      <c r="F55" s="499"/>
      <c r="G55" s="499"/>
      <c r="H55" s="499"/>
    </row>
    <row r="56" spans="1:8" ht="39" customHeight="1" x14ac:dyDescent="0.25">
      <c r="A56" s="180" t="s">
        <v>139</v>
      </c>
      <c r="B56" s="499" t="s">
        <v>268</v>
      </c>
      <c r="C56" s="499"/>
      <c r="D56" s="499"/>
      <c r="E56" s="499"/>
      <c r="F56" s="499"/>
      <c r="G56" s="499"/>
      <c r="H56" s="499"/>
    </row>
    <row r="57" spans="1:8" ht="7.5" customHeight="1" x14ac:dyDescent="0.25">
      <c r="A57" s="180"/>
      <c r="B57" s="257"/>
      <c r="C57" s="257"/>
      <c r="D57" s="257"/>
      <c r="E57" s="257"/>
      <c r="F57" s="257"/>
      <c r="G57" s="257"/>
      <c r="H57" s="179"/>
    </row>
    <row r="58" spans="1:8" x14ac:dyDescent="0.25">
      <c r="A58" s="180"/>
      <c r="B58" s="203" t="s">
        <v>174</v>
      </c>
      <c r="C58" s="203"/>
      <c r="D58" s="236"/>
      <c r="E58" s="236"/>
      <c r="F58" s="236"/>
      <c r="G58" s="236"/>
      <c r="H58" s="236"/>
    </row>
    <row r="59" spans="1:8" ht="15" customHeight="1" x14ac:dyDescent="0.25">
      <c r="A59" s="204" t="s">
        <v>104</v>
      </c>
      <c r="B59" s="499" t="s">
        <v>253</v>
      </c>
      <c r="C59" s="499"/>
      <c r="D59" s="499"/>
      <c r="E59" s="499"/>
      <c r="F59" s="499"/>
      <c r="G59" s="499"/>
      <c r="H59" s="499"/>
    </row>
    <row r="60" spans="1:8" ht="20.25" customHeight="1" x14ac:dyDescent="0.25">
      <c r="A60" s="204" t="s">
        <v>254</v>
      </c>
      <c r="B60" s="500" t="s">
        <v>311</v>
      </c>
      <c r="C60" s="500"/>
      <c r="D60" s="500"/>
      <c r="E60" s="500"/>
      <c r="F60" s="500"/>
      <c r="G60" s="500"/>
      <c r="H60" s="500"/>
    </row>
    <row r="61" spans="1:8" ht="25.5" customHeight="1" x14ac:dyDescent="0.25">
      <c r="A61" s="204" t="s">
        <v>256</v>
      </c>
      <c r="B61" s="500" t="s">
        <v>299</v>
      </c>
      <c r="C61" s="500"/>
      <c r="D61" s="500"/>
      <c r="E61" s="500"/>
      <c r="F61" s="500"/>
      <c r="G61" s="500"/>
      <c r="H61" s="500"/>
    </row>
    <row r="62" spans="1:8" x14ac:dyDescent="0.25">
      <c r="A62" s="204" t="s">
        <v>258</v>
      </c>
      <c r="B62" s="500" t="s">
        <v>293</v>
      </c>
      <c r="C62" s="500"/>
      <c r="D62" s="500"/>
      <c r="E62" s="500"/>
      <c r="F62" s="500"/>
      <c r="G62" s="500"/>
      <c r="H62" s="500"/>
    </row>
    <row r="63" spans="1:8" ht="15" customHeight="1" x14ac:dyDescent="0.25">
      <c r="A63" s="204" t="s">
        <v>260</v>
      </c>
      <c r="B63" s="500" t="s">
        <v>263</v>
      </c>
      <c r="C63" s="500"/>
      <c r="D63" s="500"/>
      <c r="E63" s="500"/>
      <c r="F63" s="500"/>
      <c r="G63" s="500"/>
      <c r="H63" s="500"/>
    </row>
    <row r="64" spans="1:8" ht="15" customHeight="1" x14ac:dyDescent="0.25">
      <c r="A64" s="204" t="s">
        <v>262</v>
      </c>
      <c r="B64" s="500" t="s">
        <v>294</v>
      </c>
      <c r="C64" s="500"/>
      <c r="D64" s="500"/>
      <c r="E64" s="500"/>
      <c r="F64" s="500"/>
      <c r="G64" s="500"/>
      <c r="H64" s="500"/>
    </row>
    <row r="65" spans="1:8" x14ac:dyDescent="0.25">
      <c r="A65" s="272"/>
      <c r="B65" s="273"/>
      <c r="C65" s="273"/>
      <c r="D65" s="273"/>
      <c r="E65" s="273"/>
      <c r="F65" s="273"/>
      <c r="G65" s="273"/>
      <c r="H65" s="273"/>
    </row>
    <row r="66" spans="1:8" ht="87.75" customHeight="1" x14ac:dyDescent="0.25">
      <c r="A66" s="545" t="s">
        <v>163</v>
      </c>
      <c r="B66" s="545"/>
      <c r="C66" s="545"/>
      <c r="D66" s="545"/>
      <c r="E66" s="545"/>
      <c r="F66" s="545"/>
      <c r="G66" s="545"/>
      <c r="H66" s="545"/>
    </row>
  </sheetData>
  <sheetProtection password="C712" sheet="1" objects="1" scenarios="1"/>
  <mergeCells count="22">
    <mergeCell ref="A66:H66"/>
    <mergeCell ref="B61:H61"/>
    <mergeCell ref="B62:H62"/>
    <mergeCell ref="B64:H64"/>
    <mergeCell ref="B54:H54"/>
    <mergeCell ref="B55:H55"/>
    <mergeCell ref="B56:H56"/>
    <mergeCell ref="B59:H59"/>
    <mergeCell ref="B63:H63"/>
    <mergeCell ref="B60:H60"/>
    <mergeCell ref="C28:F29"/>
    <mergeCell ref="G28:H29"/>
    <mergeCell ref="A30:A32"/>
    <mergeCell ref="B30:B32"/>
    <mergeCell ref="C30:C31"/>
    <mergeCell ref="F30:F31"/>
    <mergeCell ref="C3:F4"/>
    <mergeCell ref="G3:H4"/>
    <mergeCell ref="A5:A7"/>
    <mergeCell ref="B5:B7"/>
    <mergeCell ref="C5:C6"/>
    <mergeCell ref="F5:F6"/>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5:H16 C17:G17"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83"/>
  <sheetViews>
    <sheetView zoomScale="84" zoomScaleNormal="84" workbookViewId="0">
      <selection activeCell="B21" sqref="B21"/>
    </sheetView>
  </sheetViews>
  <sheetFormatPr baseColWidth="10" defaultColWidth="45" defaultRowHeight="15" x14ac:dyDescent="0.25"/>
  <cols>
    <col min="1" max="1" width="7" customWidth="1"/>
    <col min="2" max="2" width="47.7109375" customWidth="1"/>
    <col min="3" max="5" width="15.42578125" bestFit="1" customWidth="1"/>
    <col min="6" max="6" width="15.42578125" hidden="1" customWidth="1"/>
    <col min="7" max="7" width="11.7109375" hidden="1" customWidth="1"/>
    <col min="8" max="8" width="11.85546875" bestFit="1" customWidth="1"/>
    <col min="9" max="9" width="14.7109375" customWidth="1"/>
    <col min="10" max="11" width="15.42578125" bestFit="1" customWidth="1"/>
    <col min="12" max="12" width="13.5703125" customWidth="1"/>
    <col min="13" max="13" width="45.28515625" customWidth="1"/>
  </cols>
  <sheetData>
    <row r="1" spans="1:12" x14ac:dyDescent="0.25">
      <c r="A1" s="272" t="s">
        <v>174</v>
      </c>
      <c r="B1" s="157" t="str">
        <f>+AMAZONAS!B1</f>
        <v>Vigencia: 1 de Octubre de 2019; 00:00 horas</v>
      </c>
      <c r="C1" s="157"/>
      <c r="D1" s="273"/>
      <c r="E1" s="273"/>
      <c r="F1" s="273"/>
      <c r="G1" s="273"/>
      <c r="H1" s="273"/>
      <c r="I1" s="273"/>
      <c r="J1" s="273"/>
      <c r="K1" s="273"/>
      <c r="L1" s="273"/>
    </row>
    <row r="2" spans="1:12" ht="15.75" thickBot="1" x14ac:dyDescent="0.3">
      <c r="A2" s="183" t="s">
        <v>203</v>
      </c>
      <c r="B2" s="184"/>
      <c r="C2" s="184"/>
      <c r="D2" s="184"/>
      <c r="E2" s="184"/>
      <c r="F2" s="184"/>
      <c r="G2" s="184"/>
      <c r="H2" s="274"/>
      <c r="I2" s="274"/>
      <c r="J2" s="274"/>
      <c r="K2" s="184"/>
      <c r="L2" s="184"/>
    </row>
    <row r="3" spans="1:12" ht="15.75" thickTop="1" x14ac:dyDescent="0.25">
      <c r="A3" s="215"/>
      <c r="B3" s="186" t="s">
        <v>313</v>
      </c>
      <c r="C3" s="508" t="s">
        <v>204</v>
      </c>
      <c r="D3" s="509"/>
      <c r="E3" s="509"/>
      <c r="F3" s="509"/>
      <c r="G3" s="509"/>
      <c r="H3" s="509"/>
      <c r="I3" s="509"/>
      <c r="J3" s="535" t="s">
        <v>276</v>
      </c>
      <c r="K3" s="536"/>
      <c r="L3" s="537"/>
    </row>
    <row r="4" spans="1:12" ht="25.5" x14ac:dyDescent="0.25">
      <c r="A4" s="187"/>
      <c r="B4" s="302" t="s">
        <v>312</v>
      </c>
      <c r="C4" s="510"/>
      <c r="D4" s="511"/>
      <c r="E4" s="511"/>
      <c r="F4" s="511"/>
      <c r="G4" s="511"/>
      <c r="H4" s="511"/>
      <c r="I4" s="511"/>
      <c r="J4" s="538"/>
      <c r="K4" s="539"/>
      <c r="L4" s="540"/>
    </row>
    <row r="5" spans="1:12" ht="25.5" x14ac:dyDescent="0.25">
      <c r="A5" s="502" t="s">
        <v>205</v>
      </c>
      <c r="B5" s="504" t="s">
        <v>206</v>
      </c>
      <c r="C5" s="506" t="s">
        <v>267</v>
      </c>
      <c r="D5" s="189" t="s">
        <v>97</v>
      </c>
      <c r="E5" s="189" t="s">
        <v>194</v>
      </c>
      <c r="F5" s="189" t="s">
        <v>443</v>
      </c>
      <c r="G5" s="532" t="s">
        <v>295</v>
      </c>
      <c r="H5" s="506" t="s">
        <v>185</v>
      </c>
      <c r="I5" s="275" t="s">
        <v>126</v>
      </c>
      <c r="J5" s="159" t="s">
        <v>97</v>
      </c>
      <c r="K5" s="256" t="s">
        <v>448</v>
      </c>
      <c r="L5" s="256" t="s">
        <v>126</v>
      </c>
    </row>
    <row r="6" spans="1:12" x14ac:dyDescent="0.25">
      <c r="A6" s="502"/>
      <c r="B6" s="504"/>
      <c r="C6" s="507"/>
      <c r="D6" s="190">
        <v>0.08</v>
      </c>
      <c r="E6" s="208">
        <v>0.02</v>
      </c>
      <c r="F6" s="191">
        <v>0.12</v>
      </c>
      <c r="G6" s="533"/>
      <c r="H6" s="507"/>
      <c r="I6" s="276" t="s">
        <v>290</v>
      </c>
      <c r="J6" s="303">
        <v>0.1</v>
      </c>
      <c r="K6" s="191">
        <v>0.02</v>
      </c>
      <c r="L6" s="304" t="s">
        <v>290</v>
      </c>
    </row>
    <row r="7" spans="1:12" x14ac:dyDescent="0.25">
      <c r="A7" s="503"/>
      <c r="B7" s="505"/>
      <c r="C7" s="159" t="s">
        <v>207</v>
      </c>
      <c r="D7" s="189" t="s">
        <v>207</v>
      </c>
      <c r="E7" s="189" t="s">
        <v>207</v>
      </c>
      <c r="F7" s="189" t="s">
        <v>207</v>
      </c>
      <c r="G7" s="189" t="s">
        <v>207</v>
      </c>
      <c r="H7" s="256" t="s">
        <v>207</v>
      </c>
      <c r="I7" s="275" t="s">
        <v>207</v>
      </c>
      <c r="J7" s="159" t="s">
        <v>207</v>
      </c>
      <c r="K7" s="256" t="s">
        <v>207</v>
      </c>
      <c r="L7" s="293" t="s">
        <v>207</v>
      </c>
    </row>
    <row r="8" spans="1:12" x14ac:dyDescent="0.25">
      <c r="A8" s="161" t="s">
        <v>208</v>
      </c>
      <c r="B8" s="167" t="s">
        <v>209</v>
      </c>
      <c r="C8" s="294">
        <f>+'Calculo IP ZDF'!B33</f>
        <v>4628.7745349999996</v>
      </c>
      <c r="D8" s="294">
        <f>+'Calculo IP ZDF'!G33</f>
        <v>4947.1870814999993</v>
      </c>
      <c r="E8" s="294">
        <f>+'Calculo IP ZDF'!F33</f>
        <v>5119.8366309000003</v>
      </c>
      <c r="F8" s="295">
        <f>+'Calculo IP ZDF'!H33</f>
        <v>4617.9728604000002</v>
      </c>
      <c r="G8" s="198">
        <f>+'Calculo IP ZDF'!C33</f>
        <v>5018.6737050000002</v>
      </c>
      <c r="H8" s="240">
        <f>+'GAS EXTRA'!C6</f>
        <v>7000</v>
      </c>
      <c r="I8" s="240">
        <f>+'GAS EXTRA'!D6</f>
        <v>7081.29</v>
      </c>
      <c r="J8" s="277">
        <f>+'GAS CTE'!D9</f>
        <v>5906.03</v>
      </c>
      <c r="K8" s="221">
        <f>+BIODIESEL!G9</f>
        <v>6256.32</v>
      </c>
      <c r="L8" s="244">
        <f>+'GAS EXTRA'!D6</f>
        <v>7081.29</v>
      </c>
    </row>
    <row r="9" spans="1:12" x14ac:dyDescent="0.25">
      <c r="A9" s="161" t="s">
        <v>210</v>
      </c>
      <c r="B9" s="167" t="s">
        <v>211</v>
      </c>
      <c r="C9" s="219" t="str">
        <f>+E9</f>
        <v>------------------</v>
      </c>
      <c r="D9" s="219" t="s">
        <v>212</v>
      </c>
      <c r="E9" s="219" t="s">
        <v>212</v>
      </c>
      <c r="F9" s="219" t="s">
        <v>212</v>
      </c>
      <c r="G9" s="193" t="s">
        <v>212</v>
      </c>
      <c r="H9" s="193" t="s">
        <v>212</v>
      </c>
      <c r="I9" s="278" t="s">
        <v>212</v>
      </c>
      <c r="J9" s="279">
        <f>+'GAS CTE'!D10</f>
        <v>473.63427342</v>
      </c>
      <c r="K9" s="218">
        <f>+BIODIESEL!G10</f>
        <v>493.63</v>
      </c>
      <c r="L9" s="241">
        <f>+'GAS EXTRA'!D10</f>
        <v>898.94</v>
      </c>
    </row>
    <row r="10" spans="1:12" x14ac:dyDescent="0.25">
      <c r="A10" s="161"/>
      <c r="B10" s="167" t="s">
        <v>138</v>
      </c>
      <c r="C10" s="219" t="str">
        <f>+E10</f>
        <v>------------------</v>
      </c>
      <c r="D10" s="219" t="s">
        <v>212</v>
      </c>
      <c r="E10" s="219" t="s">
        <v>212</v>
      </c>
      <c r="F10" s="219" t="s">
        <v>212</v>
      </c>
      <c r="G10" s="193" t="s">
        <v>212</v>
      </c>
      <c r="H10" s="193" t="s">
        <v>212</v>
      </c>
      <c r="I10" s="278" t="s">
        <v>212</v>
      </c>
      <c r="J10" s="279" t="str">
        <f>'[6]CORRIENTE OXIGENADA'!C12</f>
        <v>(3)</v>
      </c>
      <c r="K10" s="218" t="str">
        <f>'[6]CORRIENTE OXIGENADA'!C12</f>
        <v>(3)</v>
      </c>
      <c r="L10" s="241" t="str">
        <f>'[6]CORRIENTE OXIGENADA'!D12</f>
        <v>(3)</v>
      </c>
    </row>
    <row r="11" spans="1:12" x14ac:dyDescent="0.25">
      <c r="A11" s="161"/>
      <c r="B11" s="167" t="s">
        <v>140</v>
      </c>
      <c r="C11" s="280">
        <f>+'GAS CTE'!C12</f>
        <v>148</v>
      </c>
      <c r="D11" s="280">
        <f>+'GAS CTE'!D12</f>
        <v>133.19999999999999</v>
      </c>
      <c r="E11" s="280">
        <f>+BIODIESEL!E12</f>
        <v>162.68</v>
      </c>
      <c r="F11" s="280">
        <f>+BIODIESEL!G12</f>
        <v>162.68</v>
      </c>
      <c r="G11" s="198">
        <f>+BIODIESEL!C12</f>
        <v>166</v>
      </c>
      <c r="H11" s="240">
        <f>+'GAS EXTRA'!C12</f>
        <v>148</v>
      </c>
      <c r="I11" s="240">
        <f>+'GAS EXTRA'!D12</f>
        <v>133.19999999999999</v>
      </c>
      <c r="J11" s="279">
        <f>+C11</f>
        <v>148</v>
      </c>
      <c r="K11" s="218">
        <f>+F11</f>
        <v>162.68</v>
      </c>
      <c r="L11" s="241">
        <f>+I11</f>
        <v>133.19999999999999</v>
      </c>
    </row>
    <row r="12" spans="1:12" x14ac:dyDescent="0.25">
      <c r="A12" s="161" t="s">
        <v>213</v>
      </c>
      <c r="B12" s="167" t="s">
        <v>297</v>
      </c>
      <c r="C12" s="297" t="s">
        <v>241</v>
      </c>
      <c r="D12" s="219" t="str">
        <f>+C12</f>
        <v>(2)</v>
      </c>
      <c r="E12" s="219" t="str">
        <f>+C12</f>
        <v>(2)</v>
      </c>
      <c r="F12" s="219" t="str">
        <f>+C12</f>
        <v>(2)</v>
      </c>
      <c r="G12" s="192" t="str">
        <f>+C12</f>
        <v>(2)</v>
      </c>
      <c r="H12" s="192" t="str">
        <f>+G12</f>
        <v>(2)</v>
      </c>
      <c r="I12" s="252" t="str">
        <f>+F12</f>
        <v>(2)</v>
      </c>
      <c r="J12" s="279" t="str">
        <f>+L12</f>
        <v>(2)</v>
      </c>
      <c r="K12" s="218" t="str">
        <f>+D12</f>
        <v>(2)</v>
      </c>
      <c r="L12" s="241" t="str">
        <f>+E12</f>
        <v>(2)</v>
      </c>
    </row>
    <row r="13" spans="1:12" x14ac:dyDescent="0.25">
      <c r="A13" s="161" t="s">
        <v>215</v>
      </c>
      <c r="B13" s="167" t="s">
        <v>216</v>
      </c>
      <c r="C13" s="280">
        <f>+RUBROS!T18</f>
        <v>14.364668141566424</v>
      </c>
      <c r="D13" s="192">
        <f>+C13</f>
        <v>14.364668141566424</v>
      </c>
      <c r="E13" s="192">
        <f>+C13</f>
        <v>14.364668141566424</v>
      </c>
      <c r="F13" s="192">
        <f>+C13</f>
        <v>14.364668141566424</v>
      </c>
      <c r="G13" s="192">
        <f>+C13</f>
        <v>14.364668141566424</v>
      </c>
      <c r="H13" s="252">
        <f>+C13</f>
        <v>14.364668141566424</v>
      </c>
      <c r="I13" s="252">
        <f>+C13</f>
        <v>14.364668141566424</v>
      </c>
      <c r="J13" s="277">
        <f>+RUBROS!U17</f>
        <v>21.104913852952627</v>
      </c>
      <c r="K13" s="192">
        <f>+I13</f>
        <v>14.364668141566424</v>
      </c>
      <c r="L13" s="164">
        <f>+I13</f>
        <v>14.364668141566424</v>
      </c>
    </row>
    <row r="14" spans="1:12" x14ac:dyDescent="0.25">
      <c r="A14" s="161" t="s">
        <v>217</v>
      </c>
      <c r="B14" s="328" t="s">
        <v>218</v>
      </c>
      <c r="C14" s="371">
        <f>+RUBROS!T54</f>
        <v>101.05388564820207</v>
      </c>
      <c r="D14" s="192">
        <f>+C14</f>
        <v>101.05388564820207</v>
      </c>
      <c r="E14" s="192">
        <f>+D14</f>
        <v>101.05388564820207</v>
      </c>
      <c r="F14" s="192">
        <f>+E14</f>
        <v>101.05388564820207</v>
      </c>
      <c r="G14" s="192">
        <f>+F14</f>
        <v>101.05388564820207</v>
      </c>
      <c r="H14" s="252">
        <f>+G14</f>
        <v>101.05388564820207</v>
      </c>
      <c r="I14" s="252">
        <f>+H14</f>
        <v>101.05388564820207</v>
      </c>
      <c r="J14" s="277">
        <f>+C14</f>
        <v>101.05388564820207</v>
      </c>
      <c r="K14" s="192">
        <f>+C14</f>
        <v>101.05388564820207</v>
      </c>
      <c r="L14" s="164">
        <f>+C14</f>
        <v>101.05388564820207</v>
      </c>
    </row>
    <row r="15" spans="1:12" x14ac:dyDescent="0.25">
      <c r="A15" s="161" t="s">
        <v>219</v>
      </c>
      <c r="B15" s="167" t="s">
        <v>314</v>
      </c>
      <c r="C15" s="280">
        <f>+'GAS CTE'!C13</f>
        <v>7.9001000000000001</v>
      </c>
      <c r="D15" s="192">
        <f>+C15</f>
        <v>7.9001000000000001</v>
      </c>
      <c r="E15" s="192">
        <f>+C15</f>
        <v>7.9001000000000001</v>
      </c>
      <c r="F15" s="192">
        <f>+C15</f>
        <v>7.9001000000000001</v>
      </c>
      <c r="G15" s="192">
        <f>+C15</f>
        <v>7.9001000000000001</v>
      </c>
      <c r="H15" s="252">
        <f>+C15</f>
        <v>7.9001000000000001</v>
      </c>
      <c r="I15" s="252">
        <f>+C15</f>
        <v>7.9001000000000001</v>
      </c>
      <c r="J15" s="277">
        <f>+C15</f>
        <v>7.9001000000000001</v>
      </c>
      <c r="K15" s="192">
        <f>+J15</f>
        <v>7.9001000000000001</v>
      </c>
      <c r="L15" s="164">
        <f>+J15</f>
        <v>7.9001000000000001</v>
      </c>
    </row>
    <row r="16" spans="1:12" x14ac:dyDescent="0.25">
      <c r="A16" s="161"/>
      <c r="B16" s="167" t="s">
        <v>221</v>
      </c>
      <c r="C16" s="280">
        <f>+'GAS CTE'!C16</f>
        <v>71.510000000000005</v>
      </c>
      <c r="D16" s="192">
        <f>+C16</f>
        <v>71.510000000000005</v>
      </c>
      <c r="E16" s="192">
        <f>+C16</f>
        <v>71.510000000000005</v>
      </c>
      <c r="F16" s="192">
        <f>+C16</f>
        <v>71.510000000000005</v>
      </c>
      <c r="G16" s="192">
        <f>+C16</f>
        <v>71.510000000000005</v>
      </c>
      <c r="H16" s="252">
        <f>+C16</f>
        <v>71.510000000000005</v>
      </c>
      <c r="I16" s="252">
        <f>+C16</f>
        <v>71.510000000000005</v>
      </c>
      <c r="J16" s="277">
        <f>+C16</f>
        <v>71.510000000000005</v>
      </c>
      <c r="K16" s="192">
        <f>+C16</f>
        <v>71.510000000000005</v>
      </c>
      <c r="L16" s="164">
        <f>+C16</f>
        <v>71.510000000000005</v>
      </c>
    </row>
    <row r="17" spans="1:12" x14ac:dyDescent="0.25">
      <c r="A17" s="168" t="s">
        <v>222</v>
      </c>
      <c r="B17" s="199" t="s">
        <v>223</v>
      </c>
      <c r="C17" s="281">
        <f>SUM(C8:C16)</f>
        <v>4971.603188789768</v>
      </c>
      <c r="D17" s="281">
        <f t="shared" ref="D17:L17" si="0">SUM(D8:D16)</f>
        <v>5275.2157352897675</v>
      </c>
      <c r="E17" s="281">
        <f t="shared" si="0"/>
        <v>5477.345284689769</v>
      </c>
      <c r="F17" s="281">
        <f t="shared" si="0"/>
        <v>4975.4815141897689</v>
      </c>
      <c r="G17" s="281">
        <f t="shared" si="0"/>
        <v>5379.5023587897686</v>
      </c>
      <c r="H17" s="281">
        <f t="shared" si="0"/>
        <v>7342.8286537897684</v>
      </c>
      <c r="I17" s="282">
        <f t="shared" si="0"/>
        <v>7409.3186537897682</v>
      </c>
      <c r="J17" s="283">
        <f t="shared" si="0"/>
        <v>6729.2331729211537</v>
      </c>
      <c r="K17" s="281">
        <f t="shared" si="0"/>
        <v>7107.4586537897685</v>
      </c>
      <c r="L17" s="284">
        <f t="shared" si="0"/>
        <v>8308.2586537897696</v>
      </c>
    </row>
    <row r="18" spans="1:12" x14ac:dyDescent="0.25">
      <c r="A18" s="161" t="s">
        <v>224</v>
      </c>
      <c r="B18" s="167" t="s">
        <v>291</v>
      </c>
      <c r="C18" s="298" t="s">
        <v>256</v>
      </c>
      <c r="D18" s="192" t="str">
        <f>+C18</f>
        <v>***</v>
      </c>
      <c r="E18" s="192" t="str">
        <f>+C18</f>
        <v>***</v>
      </c>
      <c r="F18" s="192" t="str">
        <f>+E18</f>
        <v>***</v>
      </c>
      <c r="G18" s="192" t="str">
        <f>+E18</f>
        <v>***</v>
      </c>
      <c r="H18" s="252" t="str">
        <f>+G18</f>
        <v>***</v>
      </c>
      <c r="I18" s="252" t="str">
        <f>+H18</f>
        <v>***</v>
      </c>
      <c r="J18" s="277" t="str">
        <f>L18</f>
        <v>***</v>
      </c>
      <c r="K18" s="192" t="str">
        <f>+L18</f>
        <v>***</v>
      </c>
      <c r="L18" s="164" t="str">
        <f>+E18</f>
        <v>***</v>
      </c>
    </row>
    <row r="19" spans="1:12" x14ac:dyDescent="0.25">
      <c r="A19" s="161" t="s">
        <v>226</v>
      </c>
      <c r="B19" s="167" t="s">
        <v>227</v>
      </c>
      <c r="C19" s="297" t="s">
        <v>254</v>
      </c>
      <c r="D19" s="192" t="str">
        <f>+C19</f>
        <v>**</v>
      </c>
      <c r="E19" s="192" t="str">
        <f>+C19</f>
        <v>**</v>
      </c>
      <c r="F19" s="192" t="str">
        <f>+C19</f>
        <v>**</v>
      </c>
      <c r="G19" s="192" t="str">
        <f>+C19</f>
        <v>**</v>
      </c>
      <c r="H19" s="252" t="str">
        <f>+C19</f>
        <v>**</v>
      </c>
      <c r="I19" s="252" t="str">
        <f>+H19</f>
        <v>**</v>
      </c>
      <c r="J19" s="277" t="str">
        <f>+I19</f>
        <v>**</v>
      </c>
      <c r="K19" s="192" t="str">
        <f>+J19</f>
        <v>**</v>
      </c>
      <c r="L19" s="164" t="str">
        <f>+K19</f>
        <v>**</v>
      </c>
    </row>
    <row r="20" spans="1:12" x14ac:dyDescent="0.25">
      <c r="A20" s="161" t="s">
        <v>228</v>
      </c>
      <c r="B20" s="239" t="s">
        <v>145</v>
      </c>
      <c r="C20" s="285" t="str">
        <f>+E20</f>
        <v>****</v>
      </c>
      <c r="D20" s="192" t="str">
        <f t="shared" ref="D20:D22" si="1">+E20</f>
        <v>****</v>
      </c>
      <c r="E20" s="198" t="str">
        <f>+A37</f>
        <v>****</v>
      </c>
      <c r="F20" s="198" t="str">
        <f>+E20</f>
        <v>****</v>
      </c>
      <c r="G20" s="198" t="str">
        <f>+A37</f>
        <v>****</v>
      </c>
      <c r="H20" s="240" t="str">
        <f>+G20</f>
        <v>****</v>
      </c>
      <c r="I20" s="240" t="str">
        <f>+H20</f>
        <v>****</v>
      </c>
      <c r="J20" s="300" t="str">
        <f>C20</f>
        <v>****</v>
      </c>
      <c r="K20" s="192" t="str">
        <f>+L20</f>
        <v>****</v>
      </c>
      <c r="L20" s="166" t="str">
        <f>J20</f>
        <v>****</v>
      </c>
    </row>
    <row r="21" spans="1:12" x14ac:dyDescent="0.25">
      <c r="A21" s="168" t="s">
        <v>230</v>
      </c>
      <c r="B21" s="199" t="s">
        <v>231</v>
      </c>
      <c r="C21" s="286">
        <f>SUM(C17:C20)</f>
        <v>4971.603188789768</v>
      </c>
      <c r="D21" s="200">
        <f t="shared" ref="D21:L21" si="2">SUM(D17:D20)</f>
        <v>5275.2157352897675</v>
      </c>
      <c r="E21" s="200">
        <f t="shared" si="2"/>
        <v>5477.345284689769</v>
      </c>
      <c r="F21" s="200">
        <f t="shared" si="2"/>
        <v>4975.4815141897689</v>
      </c>
      <c r="G21" s="200">
        <f t="shared" si="2"/>
        <v>5379.5023587897686</v>
      </c>
      <c r="H21" s="200">
        <f t="shared" si="2"/>
        <v>7342.8286537897684</v>
      </c>
      <c r="I21" s="253">
        <f t="shared" si="2"/>
        <v>7409.3186537897682</v>
      </c>
      <c r="J21" s="283">
        <f t="shared" si="2"/>
        <v>6729.2331729211537</v>
      </c>
      <c r="K21" s="200">
        <f t="shared" si="2"/>
        <v>7107.4586537897685</v>
      </c>
      <c r="L21" s="170">
        <f t="shared" si="2"/>
        <v>8308.2586537897696</v>
      </c>
    </row>
    <row r="22" spans="1:12" x14ac:dyDescent="0.25">
      <c r="A22" s="161" t="s">
        <v>232</v>
      </c>
      <c r="B22" s="167" t="s">
        <v>176</v>
      </c>
      <c r="C22" s="280" t="str">
        <f>+E22</f>
        <v>***</v>
      </c>
      <c r="D22" s="192" t="str">
        <f t="shared" si="1"/>
        <v>***</v>
      </c>
      <c r="E22" s="192" t="str">
        <f t="shared" ref="E22" si="3">+E18</f>
        <v>***</v>
      </c>
      <c r="F22" s="192" t="str">
        <f>+E22</f>
        <v>***</v>
      </c>
      <c r="G22" s="192" t="str">
        <f>+G18</f>
        <v>***</v>
      </c>
      <c r="H22" s="252" t="str">
        <f>+G22</f>
        <v>***</v>
      </c>
      <c r="I22" s="252" t="str">
        <f>+H22</f>
        <v>***</v>
      </c>
      <c r="J22" s="277" t="str">
        <f>L22</f>
        <v>***</v>
      </c>
      <c r="K22" s="192" t="str">
        <f>+L22</f>
        <v>***</v>
      </c>
      <c r="L22" s="164" t="str">
        <f>+L18</f>
        <v>***</v>
      </c>
    </row>
    <row r="23" spans="1:12" x14ac:dyDescent="0.25">
      <c r="A23" s="161" t="s">
        <v>233</v>
      </c>
      <c r="B23" s="162" t="s">
        <v>234</v>
      </c>
      <c r="C23" s="287" t="s">
        <v>260</v>
      </c>
      <c r="D23" s="192" t="str">
        <f>+C23</f>
        <v>*****</v>
      </c>
      <c r="E23" s="192" t="s">
        <v>235</v>
      </c>
      <c r="F23" s="192" t="str">
        <f>+E23</f>
        <v>N.A</v>
      </c>
      <c r="G23" s="192" t="s">
        <v>235</v>
      </c>
      <c r="H23" s="252" t="str">
        <f>+D23</f>
        <v>*****</v>
      </c>
      <c r="I23" s="252" t="str">
        <f>+D23</f>
        <v>*****</v>
      </c>
      <c r="J23" s="277" t="str">
        <f>+I23</f>
        <v>*****</v>
      </c>
      <c r="K23" s="192" t="s">
        <v>280</v>
      </c>
      <c r="L23" s="164" t="str">
        <f>+I23</f>
        <v>*****</v>
      </c>
    </row>
    <row r="24" spans="1:12" x14ac:dyDescent="0.25">
      <c r="A24" s="161" t="s">
        <v>236</v>
      </c>
      <c r="B24" s="162" t="s">
        <v>237</v>
      </c>
      <c r="C24" s="287" t="s">
        <v>262</v>
      </c>
      <c r="D24" s="192" t="str">
        <f>+C24</f>
        <v>******</v>
      </c>
      <c r="E24" s="192" t="str">
        <f>+C24</f>
        <v>******</v>
      </c>
      <c r="F24" s="192" t="str">
        <f>+C24</f>
        <v>******</v>
      </c>
      <c r="G24" s="192" t="str">
        <f>+C24</f>
        <v>******</v>
      </c>
      <c r="H24" s="252" t="str">
        <f>+C24</f>
        <v>******</v>
      </c>
      <c r="I24" s="252" t="str">
        <f>+C24</f>
        <v>******</v>
      </c>
      <c r="J24" s="277" t="str">
        <f>+C24</f>
        <v>******</v>
      </c>
      <c r="K24" s="192" t="str">
        <f>+C24</f>
        <v>******</v>
      </c>
      <c r="L24" s="164" t="str">
        <f>+C24</f>
        <v>******</v>
      </c>
    </row>
    <row r="25" spans="1:12" ht="15.75" thickBot="1" x14ac:dyDescent="0.3">
      <c r="A25" s="172" t="s">
        <v>238</v>
      </c>
      <c r="B25" s="173" t="s">
        <v>239</v>
      </c>
      <c r="C25" s="288"/>
      <c r="D25" s="202"/>
      <c r="E25" s="202"/>
      <c r="F25" s="202"/>
      <c r="G25" s="202"/>
      <c r="H25" s="254"/>
      <c r="I25" s="254"/>
      <c r="J25" s="289"/>
      <c r="K25" s="202"/>
      <c r="L25" s="175"/>
    </row>
    <row r="26" spans="1:12" ht="15.75" thickTop="1" x14ac:dyDescent="0.25">
      <c r="A26" s="177"/>
      <c r="B26" s="178"/>
      <c r="C26" s="178"/>
      <c r="D26" s="179"/>
      <c r="E26" s="179"/>
      <c r="F26" s="179"/>
      <c r="G26" s="179"/>
      <c r="H26" s="179"/>
      <c r="I26" s="179"/>
      <c r="J26" s="179"/>
      <c r="K26" s="179"/>
      <c r="L26" s="179"/>
    </row>
    <row r="27" spans="1:12" x14ac:dyDescent="0.25">
      <c r="A27" s="177"/>
      <c r="B27" s="296" t="s">
        <v>252</v>
      </c>
      <c r="C27" s="178"/>
      <c r="D27" s="179"/>
      <c r="E27" s="179"/>
      <c r="F27" s="179"/>
      <c r="G27" s="179"/>
      <c r="H27" s="179"/>
      <c r="I27" s="179"/>
      <c r="J27" s="179"/>
      <c r="K27" s="179"/>
      <c r="L27" s="179"/>
    </row>
    <row r="28" spans="1:12" x14ac:dyDescent="0.25">
      <c r="A28" s="177"/>
      <c r="B28" s="178"/>
      <c r="C28" s="178"/>
      <c r="D28" s="179"/>
      <c r="E28" s="179"/>
      <c r="F28" s="179"/>
      <c r="G28" s="179"/>
      <c r="H28" s="179"/>
      <c r="I28" s="179"/>
      <c r="J28" s="179"/>
      <c r="K28" s="179"/>
      <c r="L28" s="179"/>
    </row>
    <row r="29" spans="1:12" x14ac:dyDescent="0.25">
      <c r="A29" s="180" t="s">
        <v>214</v>
      </c>
      <c r="B29" s="527" t="s">
        <v>287</v>
      </c>
      <c r="C29" s="527"/>
      <c r="D29" s="527"/>
      <c r="E29" s="527"/>
      <c r="F29" s="527"/>
      <c r="G29" s="527"/>
      <c r="H29" s="527"/>
      <c r="I29" s="527"/>
      <c r="J29" s="527"/>
      <c r="K29" s="179"/>
      <c r="L29" s="179"/>
    </row>
    <row r="30" spans="1:12" x14ac:dyDescent="0.25">
      <c r="A30" s="180" t="s">
        <v>241</v>
      </c>
      <c r="B30" s="499" t="s">
        <v>298</v>
      </c>
      <c r="C30" s="499"/>
      <c r="D30" s="499"/>
      <c r="E30" s="499"/>
      <c r="F30" s="499"/>
      <c r="G30" s="499"/>
      <c r="H30" s="499"/>
      <c r="I30" s="499"/>
      <c r="J30" s="499"/>
      <c r="K30" s="179"/>
      <c r="L30" s="179"/>
    </row>
    <row r="31" spans="1:12" ht="39" customHeight="1" x14ac:dyDescent="0.25">
      <c r="A31" s="180" t="s">
        <v>139</v>
      </c>
      <c r="B31" s="526" t="s">
        <v>367</v>
      </c>
      <c r="C31" s="526"/>
      <c r="D31" s="526"/>
      <c r="E31" s="526"/>
      <c r="F31" s="526"/>
      <c r="G31" s="526"/>
      <c r="H31" s="526"/>
      <c r="I31" s="526"/>
      <c r="J31" s="526"/>
      <c r="K31" s="179"/>
      <c r="L31" s="179"/>
    </row>
    <row r="32" spans="1:12" x14ac:dyDescent="0.25">
      <c r="A32" s="180"/>
      <c r="B32" s="257"/>
      <c r="C32" s="257"/>
      <c r="D32" s="257"/>
      <c r="E32" s="257"/>
      <c r="F32" s="257"/>
      <c r="G32" s="257"/>
      <c r="H32" s="257"/>
      <c r="I32" s="257"/>
      <c r="J32" s="257"/>
      <c r="K32" s="179"/>
      <c r="L32" s="179"/>
    </row>
    <row r="33" spans="1:21" x14ac:dyDescent="0.25">
      <c r="A33" s="180"/>
      <c r="B33" s="203" t="s">
        <v>174</v>
      </c>
      <c r="C33" s="203"/>
      <c r="D33" s="236"/>
      <c r="E33" s="236"/>
      <c r="F33" s="236"/>
      <c r="G33" s="236"/>
      <c r="H33" s="236"/>
      <c r="I33" s="236"/>
      <c r="J33" s="236"/>
      <c r="K33" s="236"/>
      <c r="L33" s="236"/>
    </row>
    <row r="34" spans="1:21" x14ac:dyDescent="0.25">
      <c r="A34" s="204" t="s">
        <v>104</v>
      </c>
      <c r="B34" s="500" t="s">
        <v>253</v>
      </c>
      <c r="C34" s="500"/>
      <c r="D34" s="500"/>
      <c r="E34" s="500"/>
      <c r="F34" s="500"/>
      <c r="G34" s="500"/>
      <c r="H34" s="500"/>
      <c r="I34" s="500"/>
      <c r="J34" s="500"/>
      <c r="K34" s="291"/>
      <c r="L34" s="291"/>
    </row>
    <row r="35" spans="1:21" x14ac:dyDescent="0.25">
      <c r="A35" s="204" t="s">
        <v>254</v>
      </c>
      <c r="B35" s="500" t="s">
        <v>288</v>
      </c>
      <c r="C35" s="500"/>
      <c r="D35" s="500"/>
      <c r="E35" s="500"/>
      <c r="F35" s="500"/>
      <c r="G35" s="500"/>
      <c r="H35" s="500"/>
      <c r="I35" s="500"/>
      <c r="J35" s="500"/>
      <c r="K35" s="500"/>
      <c r="L35" s="500"/>
    </row>
    <row r="36" spans="1:21" x14ac:dyDescent="0.25">
      <c r="A36" s="204" t="s">
        <v>256</v>
      </c>
      <c r="B36" s="500" t="s">
        <v>299</v>
      </c>
      <c r="C36" s="500"/>
      <c r="D36" s="500"/>
      <c r="E36" s="500"/>
      <c r="F36" s="500"/>
      <c r="G36" s="500"/>
      <c r="H36" s="500"/>
      <c r="I36" s="500"/>
      <c r="J36" s="500"/>
      <c r="K36" s="500"/>
      <c r="L36" s="500"/>
    </row>
    <row r="37" spans="1:21" x14ac:dyDescent="0.25">
      <c r="A37" s="204" t="s">
        <v>258</v>
      </c>
      <c r="B37" s="500" t="s">
        <v>293</v>
      </c>
      <c r="C37" s="500"/>
      <c r="D37" s="500"/>
      <c r="E37" s="500"/>
      <c r="F37" s="500"/>
      <c r="G37" s="500"/>
      <c r="H37" s="500"/>
      <c r="I37" s="500"/>
      <c r="J37" s="500"/>
      <c r="K37" s="500"/>
      <c r="L37" s="500"/>
    </row>
    <row r="38" spans="1:21" x14ac:dyDescent="0.25">
      <c r="A38" s="204" t="s">
        <v>260</v>
      </c>
      <c r="B38" s="500" t="s">
        <v>263</v>
      </c>
      <c r="C38" s="500"/>
      <c r="D38" s="500"/>
      <c r="E38" s="500"/>
      <c r="F38" s="500"/>
      <c r="G38" s="500"/>
      <c r="H38" s="500"/>
      <c r="I38" s="500"/>
      <c r="J38" s="255"/>
      <c r="K38" s="292"/>
      <c r="L38" s="292"/>
    </row>
    <row r="39" spans="1:21" x14ac:dyDescent="0.25">
      <c r="A39" s="204" t="s">
        <v>262</v>
      </c>
      <c r="B39" s="500" t="s">
        <v>294</v>
      </c>
      <c r="C39" s="500"/>
      <c r="D39" s="500"/>
      <c r="E39" s="500"/>
      <c r="F39" s="500"/>
      <c r="G39" s="500"/>
      <c r="H39" s="500"/>
      <c r="I39" s="500"/>
      <c r="J39" s="500"/>
      <c r="K39" s="500"/>
      <c r="L39" s="500"/>
    </row>
    <row r="40" spans="1:21" x14ac:dyDescent="0.25">
      <c r="A40" s="272"/>
      <c r="B40" s="273"/>
      <c r="C40" s="273"/>
      <c r="D40" s="273"/>
      <c r="E40" s="273"/>
      <c r="F40" s="273"/>
      <c r="G40" s="273"/>
      <c r="H40" s="273"/>
      <c r="I40" s="273"/>
      <c r="J40" s="273"/>
      <c r="K40" s="273"/>
      <c r="L40" s="273"/>
    </row>
    <row r="41" spans="1:21" ht="97.5" customHeight="1" x14ac:dyDescent="0.25">
      <c r="A41" s="501" t="s">
        <v>163</v>
      </c>
      <c r="B41" s="501"/>
      <c r="C41" s="501"/>
      <c r="D41" s="501"/>
      <c r="E41" s="501"/>
      <c r="F41" s="501"/>
      <c r="G41" s="501"/>
      <c r="H41" s="501"/>
      <c r="I41" s="501"/>
      <c r="J41" s="501"/>
    </row>
    <row r="42" spans="1:21" x14ac:dyDescent="0.25">
      <c r="A42" s="306"/>
      <c r="B42" s="306"/>
      <c r="C42" s="306"/>
      <c r="D42" s="306"/>
      <c r="E42" s="306"/>
      <c r="F42" s="306"/>
      <c r="G42" s="306"/>
      <c r="H42" s="306"/>
      <c r="I42" s="306"/>
      <c r="J42" s="306"/>
    </row>
    <row r="43" spans="1:21" hidden="1" x14ac:dyDescent="0.25">
      <c r="B43" t="str">
        <f>+AMAZONAS!B1</f>
        <v>Vigencia: 1 de Octubre de 2019; 00:00 horas</v>
      </c>
    </row>
    <row r="44" spans="1:21" ht="15.75" hidden="1" thickBot="1" x14ac:dyDescent="0.3">
      <c r="A44" s="546" t="s">
        <v>203</v>
      </c>
      <c r="B44" s="546"/>
      <c r="C44" s="547"/>
      <c r="D44" s="547"/>
      <c r="E44" s="547"/>
      <c r="F44" s="547"/>
      <c r="G44" s="547"/>
      <c r="H44" s="547"/>
      <c r="I44" s="547"/>
      <c r="J44" s="547"/>
      <c r="K44" s="547"/>
      <c r="L44" s="546"/>
      <c r="M44" s="547"/>
      <c r="N44" s="547"/>
      <c r="O44" s="547"/>
      <c r="P44" s="547"/>
      <c r="Q44" s="258"/>
      <c r="R44" s="258"/>
      <c r="S44" s="258"/>
      <c r="T44" s="320"/>
      <c r="U44" s="320"/>
    </row>
    <row r="45" spans="1:21" ht="15.75" hidden="1" thickTop="1" x14ac:dyDescent="0.25">
      <c r="A45" s="321"/>
      <c r="B45" s="555" t="s">
        <v>313</v>
      </c>
      <c r="C45" s="517" t="s">
        <v>204</v>
      </c>
      <c r="D45" s="517"/>
      <c r="E45" s="552" t="s">
        <v>276</v>
      </c>
      <c r="F45" s="523"/>
    </row>
    <row r="46" spans="1:21" hidden="1" x14ac:dyDescent="0.25">
      <c r="A46" s="158"/>
      <c r="B46" s="556"/>
      <c r="C46" s="551"/>
      <c r="D46" s="551"/>
      <c r="E46" s="553"/>
      <c r="F46" s="554"/>
    </row>
    <row r="47" spans="1:21" ht="25.5" hidden="1" customHeight="1" x14ac:dyDescent="0.25">
      <c r="A47" s="502" t="s">
        <v>205</v>
      </c>
      <c r="B47" s="548" t="s">
        <v>206</v>
      </c>
      <c r="C47" s="322" t="s">
        <v>97</v>
      </c>
      <c r="D47" s="323" t="s">
        <v>315</v>
      </c>
      <c r="E47" s="322" t="s">
        <v>97</v>
      </c>
      <c r="F47" s="323" t="s">
        <v>315</v>
      </c>
    </row>
    <row r="48" spans="1:21" hidden="1" x14ac:dyDescent="0.25">
      <c r="A48" s="502"/>
      <c r="B48" s="548"/>
      <c r="C48" s="324" t="s">
        <v>316</v>
      </c>
      <c r="D48" s="325" t="s">
        <v>316</v>
      </c>
      <c r="E48" s="324" t="s">
        <v>316</v>
      </c>
      <c r="F48" s="325" t="s">
        <v>316</v>
      </c>
    </row>
    <row r="49" spans="1:6" hidden="1" x14ac:dyDescent="0.25">
      <c r="A49" s="503"/>
      <c r="B49" s="549"/>
      <c r="C49" s="326" t="s">
        <v>207</v>
      </c>
      <c r="D49" s="327" t="s">
        <v>207</v>
      </c>
      <c r="E49" s="326" t="s">
        <v>207</v>
      </c>
      <c r="F49" s="327" t="s">
        <v>207</v>
      </c>
    </row>
    <row r="50" spans="1:6" hidden="1" x14ac:dyDescent="0.25">
      <c r="A50" s="161" t="s">
        <v>208</v>
      </c>
      <c r="B50" s="328" t="s">
        <v>209</v>
      </c>
      <c r="C50" s="163" t="e">
        <f>+'Calculo IP ZDF'!#REF!</f>
        <v>#REF!</v>
      </c>
      <c r="D50" s="163" t="e">
        <f>+'Calculo IP ZDF'!#REF!</f>
        <v>#REF!</v>
      </c>
      <c r="E50" s="201" t="e">
        <f>+'Calculo IP ZDF'!#REF!</f>
        <v>#REF!</v>
      </c>
      <c r="F50" s="164" t="e">
        <f>+'Calculo IP ZDF'!#REF!</f>
        <v>#REF!</v>
      </c>
    </row>
    <row r="51" spans="1:6" hidden="1" x14ac:dyDescent="0.25">
      <c r="A51" s="161" t="s">
        <v>210</v>
      </c>
      <c r="B51" s="328" t="s">
        <v>211</v>
      </c>
      <c r="C51" s="171" t="s">
        <v>212</v>
      </c>
      <c r="D51" s="166" t="s">
        <v>212</v>
      </c>
      <c r="E51" s="201">
        <v>526.26030379999997</v>
      </c>
      <c r="F51" s="164">
        <v>503.70629078000002</v>
      </c>
    </row>
    <row r="52" spans="1:6" hidden="1" x14ac:dyDescent="0.25">
      <c r="A52" s="161"/>
      <c r="B52" s="328" t="s">
        <v>138</v>
      </c>
      <c r="C52" s="171" t="s">
        <v>212</v>
      </c>
      <c r="D52" s="166" t="s">
        <v>212</v>
      </c>
      <c r="E52" s="329" t="s">
        <v>241</v>
      </c>
      <c r="F52" s="166" t="s">
        <v>241</v>
      </c>
    </row>
    <row r="53" spans="1:6" hidden="1" x14ac:dyDescent="0.25">
      <c r="A53" s="161"/>
      <c r="B53" s="328" t="s">
        <v>140</v>
      </c>
      <c r="C53" s="171">
        <v>148</v>
      </c>
      <c r="D53" s="166">
        <v>166</v>
      </c>
      <c r="E53" s="229">
        <v>148</v>
      </c>
      <c r="F53" s="166">
        <v>166</v>
      </c>
    </row>
    <row r="54" spans="1:6" hidden="1" x14ac:dyDescent="0.25">
      <c r="A54" s="161" t="s">
        <v>215</v>
      </c>
      <c r="B54" s="328" t="s">
        <v>216</v>
      </c>
      <c r="C54" s="171" t="s">
        <v>212</v>
      </c>
      <c r="D54" s="166" t="s">
        <v>212</v>
      </c>
      <c r="E54" s="171" t="s">
        <v>212</v>
      </c>
      <c r="F54" s="166" t="s">
        <v>212</v>
      </c>
    </row>
    <row r="55" spans="1:6" hidden="1" x14ac:dyDescent="0.25">
      <c r="A55" s="161" t="s">
        <v>217</v>
      </c>
      <c r="B55" s="328" t="s">
        <v>218</v>
      </c>
      <c r="C55" s="171" t="s">
        <v>212</v>
      </c>
      <c r="D55" s="166" t="s">
        <v>212</v>
      </c>
      <c r="E55" s="171" t="s">
        <v>212</v>
      </c>
      <c r="F55" s="166" t="s">
        <v>212</v>
      </c>
    </row>
    <row r="56" spans="1:6" hidden="1" x14ac:dyDescent="0.25">
      <c r="A56" s="161" t="s">
        <v>219</v>
      </c>
      <c r="B56" s="328" t="s">
        <v>317</v>
      </c>
      <c r="C56" s="171">
        <v>12.2</v>
      </c>
      <c r="D56" s="166">
        <f>+C56</f>
        <v>12.2</v>
      </c>
      <c r="E56" s="171">
        <f>+D56</f>
        <v>12.2</v>
      </c>
      <c r="F56" s="166">
        <f>+C56</f>
        <v>12.2</v>
      </c>
    </row>
    <row r="57" spans="1:6" hidden="1" x14ac:dyDescent="0.25">
      <c r="A57" s="161"/>
      <c r="B57" s="328" t="s">
        <v>221</v>
      </c>
      <c r="C57" s="163">
        <v>71.510000000000005</v>
      </c>
      <c r="D57" s="164">
        <f>+C57</f>
        <v>71.510000000000005</v>
      </c>
      <c r="E57" s="163">
        <f>+C57</f>
        <v>71.510000000000005</v>
      </c>
      <c r="F57" s="164">
        <f>+D57</f>
        <v>71.510000000000005</v>
      </c>
    </row>
    <row r="58" spans="1:6" hidden="1" x14ac:dyDescent="0.25">
      <c r="A58" s="168" t="s">
        <v>222</v>
      </c>
      <c r="B58" s="330" t="s">
        <v>223</v>
      </c>
      <c r="C58" s="169" t="e">
        <f>SUM(C50:C57)</f>
        <v>#REF!</v>
      </c>
      <c r="D58" s="170" t="e">
        <f t="shared" ref="D58:F58" si="4">SUM(D50:D57)</f>
        <v>#REF!</v>
      </c>
      <c r="E58" s="169" t="e">
        <f t="shared" si="4"/>
        <v>#REF!</v>
      </c>
      <c r="F58" s="170" t="e">
        <f t="shared" si="4"/>
        <v>#REF!</v>
      </c>
    </row>
    <row r="59" spans="1:6" hidden="1" x14ac:dyDescent="0.25">
      <c r="A59" s="161" t="s">
        <v>224</v>
      </c>
      <c r="B59" s="328" t="s">
        <v>291</v>
      </c>
      <c r="C59" s="163" t="s">
        <v>256</v>
      </c>
      <c r="D59" s="164" t="s">
        <v>256</v>
      </c>
      <c r="E59" s="163" t="s">
        <v>256</v>
      </c>
      <c r="F59" s="164" t="s">
        <v>256</v>
      </c>
    </row>
    <row r="60" spans="1:6" hidden="1" x14ac:dyDescent="0.25">
      <c r="A60" s="161" t="s">
        <v>228</v>
      </c>
      <c r="B60" s="328" t="s">
        <v>145</v>
      </c>
      <c r="C60" s="163" t="s">
        <v>258</v>
      </c>
      <c r="D60" s="164" t="s">
        <v>258</v>
      </c>
      <c r="E60" s="163" t="s">
        <v>258</v>
      </c>
      <c r="F60" s="164" t="s">
        <v>258</v>
      </c>
    </row>
    <row r="61" spans="1:6" hidden="1" x14ac:dyDescent="0.25">
      <c r="A61" s="168" t="s">
        <v>230</v>
      </c>
      <c r="B61" s="330" t="s">
        <v>231</v>
      </c>
      <c r="C61" s="169">
        <v>5316.4418400000004</v>
      </c>
      <c r="D61" s="170">
        <v>5474.7219600000008</v>
      </c>
      <c r="E61" s="169">
        <v>6314.9703037999998</v>
      </c>
      <c r="F61" s="170">
        <v>6956.0162907800004</v>
      </c>
    </row>
    <row r="62" spans="1:6" hidden="1" x14ac:dyDescent="0.25">
      <c r="A62" s="161" t="s">
        <v>232</v>
      </c>
      <c r="B62" s="328" t="s">
        <v>176</v>
      </c>
      <c r="C62" s="163" t="s">
        <v>256</v>
      </c>
      <c r="D62" s="164" t="s">
        <v>256</v>
      </c>
      <c r="E62" s="163" t="s">
        <v>256</v>
      </c>
      <c r="F62" s="164" t="s">
        <v>256</v>
      </c>
    </row>
    <row r="63" spans="1:6" hidden="1" x14ac:dyDescent="0.25">
      <c r="A63" s="161" t="s">
        <v>233</v>
      </c>
      <c r="B63" s="328" t="s">
        <v>234</v>
      </c>
      <c r="C63" s="201" t="s">
        <v>260</v>
      </c>
      <c r="D63" s="164" t="s">
        <v>235</v>
      </c>
      <c r="E63" s="163" t="s">
        <v>260</v>
      </c>
      <c r="F63" s="166" t="s">
        <v>235</v>
      </c>
    </row>
    <row r="64" spans="1:6" hidden="1" x14ac:dyDescent="0.25">
      <c r="A64" s="161" t="s">
        <v>236</v>
      </c>
      <c r="B64" s="328" t="s">
        <v>318</v>
      </c>
      <c r="C64" s="201" t="s">
        <v>262</v>
      </c>
      <c r="D64" s="166" t="s">
        <v>262</v>
      </c>
      <c r="E64" s="201" t="s">
        <v>262</v>
      </c>
      <c r="F64" s="166" t="s">
        <v>262</v>
      </c>
    </row>
    <row r="65" spans="1:21" ht="15.75" hidden="1" thickBot="1" x14ac:dyDescent="0.3">
      <c r="A65" s="172" t="s">
        <v>238</v>
      </c>
      <c r="B65" s="331" t="s">
        <v>239</v>
      </c>
      <c r="C65" s="202"/>
      <c r="D65" s="202"/>
      <c r="E65" s="202"/>
      <c r="F65" s="175"/>
    </row>
    <row r="66" spans="1:21" ht="15.75" hidden="1" thickTop="1" x14ac:dyDescent="0.25">
      <c r="A66" s="177"/>
      <c r="B66" s="332"/>
      <c r="C66" s="332"/>
      <c r="D66" s="333"/>
      <c r="E66" s="333"/>
      <c r="F66" s="333"/>
      <c r="G66" s="333"/>
      <c r="H66" s="333"/>
      <c r="I66" s="333"/>
      <c r="J66" s="334"/>
      <c r="K66" s="334"/>
      <c r="L66" s="334"/>
      <c r="M66" s="334"/>
      <c r="N66" s="334"/>
      <c r="O66" s="334"/>
      <c r="P66" s="334"/>
      <c r="Q66" s="334"/>
      <c r="R66" s="334"/>
      <c r="S66" s="334"/>
      <c r="T66" s="291"/>
      <c r="U66" s="291"/>
    </row>
    <row r="67" spans="1:21" hidden="1" x14ac:dyDescent="0.25">
      <c r="A67" s="177"/>
      <c r="B67" s="296" t="s">
        <v>252</v>
      </c>
      <c r="C67" s="178"/>
      <c r="D67" s="179"/>
      <c r="E67" s="179"/>
      <c r="F67" s="179"/>
      <c r="G67" s="179"/>
      <c r="H67" s="179"/>
      <c r="I67" s="179"/>
      <c r="J67" s="179"/>
      <c r="K67" s="179"/>
      <c r="L67" s="179"/>
      <c r="M67" s="292"/>
      <c r="N67" s="292"/>
      <c r="O67" s="292"/>
      <c r="P67" s="292"/>
      <c r="Q67" s="292"/>
      <c r="R67" s="292"/>
      <c r="S67" s="292"/>
      <c r="T67" s="291"/>
      <c r="U67" s="291"/>
    </row>
    <row r="68" spans="1:21" hidden="1" x14ac:dyDescent="0.25">
      <c r="A68" s="177"/>
      <c r="B68" s="178"/>
      <c r="C68" s="178"/>
      <c r="D68" s="179"/>
      <c r="E68" s="179"/>
      <c r="F68" s="179"/>
      <c r="G68" s="179"/>
      <c r="H68" s="179"/>
      <c r="I68" s="179"/>
      <c r="J68" s="179"/>
      <c r="K68" s="179"/>
      <c r="L68" s="179"/>
      <c r="M68" s="292"/>
      <c r="N68" s="292"/>
      <c r="O68" s="292"/>
      <c r="P68" s="292"/>
      <c r="Q68" s="292"/>
      <c r="R68" s="292"/>
      <c r="S68" s="292"/>
      <c r="T68" s="291"/>
      <c r="U68" s="291"/>
    </row>
    <row r="69" spans="1:21" hidden="1" x14ac:dyDescent="0.25">
      <c r="A69" s="180" t="s">
        <v>214</v>
      </c>
      <c r="B69" s="550" t="s">
        <v>287</v>
      </c>
      <c r="C69" s="550"/>
      <c r="D69" s="550"/>
      <c r="E69" s="550"/>
      <c r="F69" s="550"/>
      <c r="G69" s="550"/>
      <c r="H69" s="550"/>
      <c r="I69" s="550"/>
      <c r="J69" s="550"/>
      <c r="K69" s="179"/>
      <c r="L69" s="179"/>
      <c r="M69" s="292"/>
      <c r="N69" s="292"/>
      <c r="O69" s="292"/>
      <c r="P69" s="292"/>
      <c r="Q69" s="292"/>
      <c r="R69" s="292"/>
      <c r="S69" s="292"/>
      <c r="T69" s="291"/>
      <c r="U69" s="291"/>
    </row>
    <row r="70" spans="1:21" hidden="1" x14ac:dyDescent="0.25">
      <c r="A70" s="180" t="s">
        <v>139</v>
      </c>
      <c r="B70" s="526" t="s">
        <v>268</v>
      </c>
      <c r="C70" s="526"/>
      <c r="D70" s="526"/>
      <c r="E70" s="526"/>
      <c r="F70" s="526"/>
      <c r="G70" s="526"/>
      <c r="H70" s="526"/>
      <c r="I70" s="526"/>
      <c r="J70" s="526"/>
      <c r="K70" s="179"/>
      <c r="L70" s="179"/>
      <c r="M70" s="292"/>
      <c r="N70" s="292"/>
      <c r="O70" s="292"/>
      <c r="P70" s="292"/>
      <c r="Q70" s="292"/>
      <c r="R70" s="292"/>
      <c r="S70" s="292"/>
      <c r="T70" s="291"/>
      <c r="U70" s="291"/>
    </row>
    <row r="71" spans="1:21" hidden="1" x14ac:dyDescent="0.25">
      <c r="A71" s="180"/>
      <c r="B71" s="308"/>
      <c r="C71" s="308"/>
      <c r="D71" s="308"/>
      <c r="E71" s="308"/>
      <c r="F71" s="308"/>
      <c r="G71" s="308"/>
      <c r="H71" s="308"/>
      <c r="I71" s="308"/>
      <c r="J71" s="308"/>
      <c r="K71" s="179"/>
      <c r="L71" s="179"/>
      <c r="M71" s="292"/>
      <c r="N71" s="292"/>
      <c r="O71" s="292"/>
      <c r="P71" s="292"/>
      <c r="Q71" s="292"/>
      <c r="R71" s="292"/>
      <c r="S71" s="292"/>
      <c r="T71" s="291"/>
      <c r="U71" s="291"/>
    </row>
    <row r="72" spans="1:21" hidden="1" x14ac:dyDescent="0.25">
      <c r="A72" s="180"/>
      <c r="B72" s="203" t="s">
        <v>174</v>
      </c>
      <c r="C72" s="203"/>
      <c r="D72" s="236"/>
      <c r="E72" s="236"/>
      <c r="F72" s="236"/>
      <c r="G72" s="236"/>
      <c r="H72" s="236"/>
      <c r="I72" s="236"/>
      <c r="J72" s="236"/>
      <c r="K72" s="236"/>
      <c r="L72" s="236"/>
      <c r="M72" s="292"/>
      <c r="N72" s="292"/>
      <c r="O72" s="292"/>
      <c r="P72" s="292"/>
      <c r="Q72" s="292"/>
      <c r="R72" s="292"/>
      <c r="S72" s="292"/>
      <c r="T72" s="291"/>
      <c r="U72" s="291"/>
    </row>
    <row r="73" spans="1:21" hidden="1" x14ac:dyDescent="0.25">
      <c r="A73" s="204" t="s">
        <v>104</v>
      </c>
      <c r="B73" s="500" t="s">
        <v>253</v>
      </c>
      <c r="C73" s="500"/>
      <c r="D73" s="500"/>
      <c r="E73" s="500"/>
      <c r="F73" s="500"/>
      <c r="G73" s="500"/>
      <c r="H73" s="500"/>
      <c r="I73" s="500"/>
      <c r="J73" s="500"/>
      <c r="K73" s="291"/>
      <c r="L73" s="291"/>
      <c r="M73" s="292"/>
      <c r="N73" s="292"/>
      <c r="O73" s="292"/>
      <c r="P73" s="292"/>
      <c r="Q73" s="292"/>
      <c r="R73" s="292"/>
      <c r="S73" s="292"/>
      <c r="T73" s="291"/>
      <c r="U73" s="291"/>
    </row>
    <row r="74" spans="1:21" hidden="1" x14ac:dyDescent="0.25">
      <c r="A74" s="204" t="s">
        <v>254</v>
      </c>
      <c r="B74" s="500" t="s">
        <v>288</v>
      </c>
      <c r="C74" s="500"/>
      <c r="D74" s="500"/>
      <c r="E74" s="500"/>
      <c r="F74" s="500"/>
      <c r="G74" s="500"/>
      <c r="H74" s="500"/>
      <c r="I74" s="500"/>
      <c r="J74" s="500"/>
      <c r="K74" s="500"/>
      <c r="L74" s="500"/>
      <c r="M74" s="292"/>
      <c r="N74" s="292"/>
      <c r="O74" s="292"/>
      <c r="P74" s="292"/>
      <c r="Q74" s="292"/>
      <c r="R74" s="292"/>
      <c r="S74" s="292"/>
      <c r="T74" s="291"/>
      <c r="U74" s="291"/>
    </row>
    <row r="75" spans="1:21" hidden="1" x14ac:dyDescent="0.25">
      <c r="A75" s="204" t="s">
        <v>256</v>
      </c>
      <c r="B75" s="500" t="s">
        <v>299</v>
      </c>
      <c r="C75" s="500"/>
      <c r="D75" s="500"/>
      <c r="E75" s="500"/>
      <c r="F75" s="500"/>
      <c r="G75" s="500"/>
      <c r="H75" s="500"/>
      <c r="I75" s="500"/>
      <c r="J75" s="500"/>
      <c r="K75" s="500"/>
      <c r="L75" s="500"/>
      <c r="M75" s="292"/>
      <c r="N75" s="292"/>
      <c r="O75" s="292"/>
      <c r="P75" s="292"/>
      <c r="Q75" s="292"/>
      <c r="R75" s="292"/>
      <c r="S75" s="292"/>
      <c r="T75" s="291"/>
      <c r="U75" s="291"/>
    </row>
    <row r="76" spans="1:21" hidden="1" x14ac:dyDescent="0.25">
      <c r="A76" s="204" t="s">
        <v>258</v>
      </c>
      <c r="B76" s="500" t="s">
        <v>293</v>
      </c>
      <c r="C76" s="500"/>
      <c r="D76" s="500"/>
      <c r="E76" s="500"/>
      <c r="F76" s="500"/>
      <c r="G76" s="500"/>
      <c r="H76" s="500"/>
      <c r="I76" s="500"/>
      <c r="J76" s="500"/>
      <c r="K76" s="500"/>
      <c r="L76" s="500"/>
      <c r="M76" s="292"/>
      <c r="N76" s="292"/>
      <c r="O76" s="292"/>
      <c r="P76" s="292"/>
      <c r="Q76" s="292"/>
      <c r="R76" s="292"/>
      <c r="S76" s="292"/>
      <c r="T76" s="291"/>
      <c r="U76" s="291"/>
    </row>
    <row r="77" spans="1:21" hidden="1" x14ac:dyDescent="0.25">
      <c r="A77" s="204" t="s">
        <v>260</v>
      </c>
      <c r="B77" s="500" t="s">
        <v>263</v>
      </c>
      <c r="C77" s="500"/>
      <c r="D77" s="500"/>
      <c r="E77" s="500"/>
      <c r="F77" s="500"/>
      <c r="G77" s="500"/>
      <c r="H77" s="500"/>
      <c r="I77" s="500"/>
      <c r="J77" s="305"/>
      <c r="K77" s="292"/>
      <c r="L77" s="292"/>
      <c r="M77" s="292"/>
      <c r="N77" s="292"/>
      <c r="O77" s="292"/>
      <c r="P77" s="292"/>
      <c r="Q77" s="292"/>
      <c r="R77" s="292"/>
      <c r="S77" s="292"/>
      <c r="T77" s="291"/>
      <c r="U77" s="291"/>
    </row>
    <row r="78" spans="1:21" hidden="1" x14ac:dyDescent="0.25">
      <c r="A78" s="204" t="s">
        <v>262</v>
      </c>
      <c r="B78" s="500" t="s">
        <v>294</v>
      </c>
      <c r="C78" s="500"/>
      <c r="D78" s="500"/>
      <c r="E78" s="500"/>
      <c r="F78" s="500"/>
      <c r="G78" s="500"/>
      <c r="H78" s="500"/>
      <c r="I78" s="500"/>
      <c r="J78" s="500"/>
      <c r="K78" s="500"/>
      <c r="L78" s="500"/>
      <c r="M78" s="292"/>
      <c r="N78" s="292"/>
      <c r="O78" s="292"/>
      <c r="P78" s="292"/>
      <c r="Q78" s="292"/>
      <c r="R78" s="292"/>
      <c r="S78" s="292"/>
      <c r="T78" s="291"/>
      <c r="U78" s="291"/>
    </row>
    <row r="79" spans="1:21" hidden="1" x14ac:dyDescent="0.25">
      <c r="A79" s="272"/>
      <c r="B79" s="273"/>
      <c r="C79" s="273"/>
      <c r="D79" s="273"/>
      <c r="E79" s="273"/>
      <c r="F79" s="273"/>
      <c r="G79" s="273"/>
      <c r="H79" s="273"/>
      <c r="I79" s="273"/>
      <c r="J79" s="273"/>
      <c r="K79" s="273"/>
      <c r="L79" s="273"/>
      <c r="M79" s="292"/>
      <c r="N79" s="292"/>
      <c r="O79" s="292"/>
      <c r="P79" s="292"/>
      <c r="Q79" s="292"/>
      <c r="R79" s="292"/>
      <c r="S79" s="292"/>
      <c r="T79" s="291"/>
      <c r="U79" s="291"/>
    </row>
    <row r="80" spans="1:21" hidden="1" x14ac:dyDescent="0.25">
      <c r="A80" s="501" t="s">
        <v>163</v>
      </c>
      <c r="B80" s="501"/>
      <c r="C80" s="501"/>
      <c r="D80" s="501"/>
      <c r="E80" s="501"/>
      <c r="F80" s="501"/>
      <c r="G80" s="501"/>
      <c r="H80" s="501"/>
      <c r="I80" s="501"/>
      <c r="J80" s="501"/>
      <c r="M80" s="292"/>
      <c r="N80" s="292"/>
      <c r="O80" s="292"/>
      <c r="P80" s="292"/>
      <c r="Q80" s="292"/>
      <c r="R80" s="292"/>
      <c r="S80" s="292"/>
      <c r="T80" s="291"/>
      <c r="U80" s="291"/>
    </row>
    <row r="81" spans="1:21" hidden="1" x14ac:dyDescent="0.25">
      <c r="A81" s="335"/>
      <c r="B81" s="203"/>
      <c r="C81" s="203"/>
      <c r="D81" s="292"/>
      <c r="E81" s="292"/>
      <c r="F81" s="292"/>
      <c r="G81" s="292"/>
      <c r="H81" s="292"/>
      <c r="I81" s="292"/>
      <c r="J81" s="292"/>
      <c r="K81" s="292"/>
      <c r="L81" s="292"/>
      <c r="M81" s="292"/>
      <c r="N81" s="292"/>
      <c r="O81" s="292"/>
      <c r="P81" s="292"/>
      <c r="Q81" s="292"/>
      <c r="R81" s="292"/>
      <c r="S81" s="292"/>
      <c r="T81" s="291"/>
      <c r="U81" s="291"/>
    </row>
    <row r="82" spans="1:21" hidden="1" x14ac:dyDescent="0.25">
      <c r="A82" s="335"/>
      <c r="B82" s="203"/>
      <c r="C82" s="203"/>
      <c r="D82" s="292"/>
      <c r="E82" s="292"/>
      <c r="F82" s="292"/>
      <c r="G82" s="292"/>
      <c r="H82" s="292"/>
      <c r="I82" s="292"/>
      <c r="J82" s="292"/>
      <c r="K82" s="292"/>
      <c r="L82" s="292"/>
      <c r="M82" s="292"/>
      <c r="N82" s="292"/>
      <c r="O82" s="292"/>
      <c r="P82" s="292"/>
      <c r="Q82" s="292"/>
      <c r="R82" s="292"/>
      <c r="S82" s="292"/>
      <c r="T82" s="291"/>
      <c r="U82" s="291"/>
    </row>
    <row r="83" spans="1:21" hidden="1" x14ac:dyDescent="0.25">
      <c r="A83" s="335"/>
      <c r="B83" s="203"/>
      <c r="C83" s="203"/>
      <c r="D83" s="292"/>
      <c r="E83" s="292"/>
      <c r="F83" s="292"/>
      <c r="G83" s="292"/>
      <c r="H83" s="292"/>
      <c r="I83" s="292"/>
      <c r="J83" s="292"/>
      <c r="K83" s="292"/>
      <c r="L83" s="292"/>
      <c r="M83" s="292"/>
      <c r="N83" s="292"/>
      <c r="O83" s="292"/>
      <c r="P83" s="292"/>
      <c r="Q83" s="292"/>
      <c r="R83" s="292"/>
      <c r="S83" s="292"/>
      <c r="T83" s="291"/>
      <c r="U83" s="291"/>
    </row>
  </sheetData>
  <sheetProtection password="C712" sheet="1" objects="1" scenarios="1"/>
  <mergeCells count="32">
    <mergeCell ref="A47:A49"/>
    <mergeCell ref="B47:B49"/>
    <mergeCell ref="B69:J69"/>
    <mergeCell ref="C45:D46"/>
    <mergeCell ref="E45:F46"/>
    <mergeCell ref="B45:B46"/>
    <mergeCell ref="A44:P44"/>
    <mergeCell ref="B29:J29"/>
    <mergeCell ref="B30:J30"/>
    <mergeCell ref="B31:J31"/>
    <mergeCell ref="B34:J34"/>
    <mergeCell ref="B35:L35"/>
    <mergeCell ref="B36:L36"/>
    <mergeCell ref="B37:L37"/>
    <mergeCell ref="B38:I38"/>
    <mergeCell ref="B39:L39"/>
    <mergeCell ref="A41:J41"/>
    <mergeCell ref="C3:I4"/>
    <mergeCell ref="J3:L4"/>
    <mergeCell ref="A5:A7"/>
    <mergeCell ref="B5:B7"/>
    <mergeCell ref="C5:C6"/>
    <mergeCell ref="G5:G6"/>
    <mergeCell ref="H5:H6"/>
    <mergeCell ref="B77:I77"/>
    <mergeCell ref="B78:L78"/>
    <mergeCell ref="A80:J80"/>
    <mergeCell ref="B70:J70"/>
    <mergeCell ref="B73:J73"/>
    <mergeCell ref="B74:L74"/>
    <mergeCell ref="B75:L75"/>
    <mergeCell ref="B76:L7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H21 I17:I21 K19:K21 J17:L18 J22:L24 J19:J21 L19:L21 F22" formula="1"/>
    <ignoredError sqref="C12:I12 I13" numberStoredAsText="1"/>
    <ignoredError sqref="C13:H16 I14:I16 J14:L16 J13:L13 J12:L12" numberStoredAsText="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91" zoomScaleNormal="91" workbookViewId="0">
      <selection activeCell="H6" sqref="H6"/>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1 de Octubre de 2019; 00:00 horas</v>
      </c>
    </row>
    <row r="2" spans="1:8" ht="15.75" thickBot="1" x14ac:dyDescent="0.3">
      <c r="A2" s="183" t="s">
        <v>203</v>
      </c>
      <c r="B2" s="183"/>
    </row>
    <row r="3" spans="1:8" ht="15.75" customHeight="1" thickTop="1" x14ac:dyDescent="0.25">
      <c r="A3" s="215"/>
      <c r="B3" s="216" t="s">
        <v>319</v>
      </c>
      <c r="C3" s="516" t="s">
        <v>204</v>
      </c>
      <c r="D3" s="517"/>
      <c r="E3" s="517"/>
      <c r="F3" s="518"/>
      <c r="G3" s="522" t="s">
        <v>276</v>
      </c>
      <c r="H3" s="523"/>
    </row>
    <row r="4" spans="1:8" x14ac:dyDescent="0.25">
      <c r="A4" s="158"/>
      <c r="B4" s="217" t="s">
        <v>320</v>
      </c>
      <c r="C4" s="519"/>
      <c r="D4" s="520"/>
      <c r="E4" s="520"/>
      <c r="F4" s="521"/>
      <c r="G4" s="524"/>
      <c r="H4" s="525"/>
    </row>
    <row r="5" spans="1:8" ht="38.25" customHeight="1" x14ac:dyDescent="0.25">
      <c r="A5" s="502" t="s">
        <v>205</v>
      </c>
      <c r="B5" s="504" t="s">
        <v>206</v>
      </c>
      <c r="C5" s="506" t="s">
        <v>267</v>
      </c>
      <c r="D5" s="189" t="s">
        <v>97</v>
      </c>
      <c r="E5" s="189" t="s">
        <v>194</v>
      </c>
      <c r="F5" s="189" t="s">
        <v>443</v>
      </c>
      <c r="G5" s="189" t="s">
        <v>97</v>
      </c>
      <c r="H5" s="307"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307" t="s">
        <v>207</v>
      </c>
    </row>
    <row r="8" spans="1:8" x14ac:dyDescent="0.25">
      <c r="A8" s="161" t="s">
        <v>208</v>
      </c>
      <c r="B8" s="167" t="s">
        <v>209</v>
      </c>
      <c r="C8" s="234">
        <f>+'Calculo IP ZDF'!B34</f>
        <v>5052.9887099999996</v>
      </c>
      <c r="D8" s="240">
        <f>+'Calculo IP ZDF'!G34</f>
        <v>5328.9798389999996</v>
      </c>
      <c r="E8" s="242">
        <f>+'Calculo IP ZDF'!F34</f>
        <v>4502.8542432000004</v>
      </c>
      <c r="F8" s="241">
        <f>+'Calculo IP ZDF'!H34</f>
        <v>4063.9478592000005</v>
      </c>
      <c r="G8" s="218">
        <f>+'GAS CTE'!D9</f>
        <v>5906.03</v>
      </c>
      <c r="H8" s="244">
        <f>+BIODIESEL!G9</f>
        <v>6256.32</v>
      </c>
    </row>
    <row r="9" spans="1:8" x14ac:dyDescent="0.25">
      <c r="A9" s="161" t="s">
        <v>210</v>
      </c>
      <c r="B9" s="167" t="s">
        <v>211</v>
      </c>
      <c r="C9" s="219" t="str">
        <f t="shared" ref="C9:C12" si="0">+D9</f>
        <v>------------------</v>
      </c>
      <c r="D9" s="220" t="s">
        <v>212</v>
      </c>
      <c r="E9" s="220" t="s">
        <v>212</v>
      </c>
      <c r="F9" s="164" t="s">
        <v>212</v>
      </c>
      <c r="G9" s="218">
        <f>+'GAS CTE'!D10</f>
        <v>473.63427342</v>
      </c>
      <c r="H9" s="245">
        <f>+BIODIESEL!G10</f>
        <v>493.63</v>
      </c>
    </row>
    <row r="10" spans="1:8" x14ac:dyDescent="0.25">
      <c r="A10" s="161"/>
      <c r="B10" s="167" t="s">
        <v>138</v>
      </c>
      <c r="C10" s="219" t="str">
        <f>+D10</f>
        <v>------------------</v>
      </c>
      <c r="D10" s="220" t="s">
        <v>212</v>
      </c>
      <c r="E10" s="220" t="s">
        <v>212</v>
      </c>
      <c r="F10" s="164" t="s">
        <v>212</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162.68</v>
      </c>
      <c r="G11" s="218">
        <f>+'GAS CTE'!D12</f>
        <v>133.19999999999999</v>
      </c>
      <c r="H11" s="241">
        <f>+BIODIESEL!G12</f>
        <v>162.68</v>
      </c>
    </row>
    <row r="12" spans="1:8" x14ac:dyDescent="0.25">
      <c r="A12" s="161" t="s">
        <v>213</v>
      </c>
      <c r="B12" s="167" t="s">
        <v>321</v>
      </c>
      <c r="C12" s="219" t="str">
        <f t="shared" si="0"/>
        <v>(2)</v>
      </c>
      <c r="D12" s="165" t="s">
        <v>241</v>
      </c>
      <c r="E12" s="165" t="s">
        <v>241</v>
      </c>
      <c r="F12" s="164" t="s">
        <v>241</v>
      </c>
      <c r="G12" s="218" t="str">
        <f>+F12</f>
        <v>(2)</v>
      </c>
      <c r="H12" s="244" t="s">
        <v>241</v>
      </c>
    </row>
    <row r="13" spans="1:8" x14ac:dyDescent="0.25">
      <c r="A13" s="161" t="s">
        <v>215</v>
      </c>
      <c r="B13" s="167" t="s">
        <v>216</v>
      </c>
      <c r="C13" s="219">
        <f>+RUBROS!T21</f>
        <v>21.104913852952627</v>
      </c>
      <c r="D13" s="165">
        <f>+C13</f>
        <v>21.104913852952627</v>
      </c>
      <c r="E13" s="165">
        <f>+D13</f>
        <v>21.104913852952627</v>
      </c>
      <c r="F13" s="164">
        <f>+E13</f>
        <v>21.104913852952627</v>
      </c>
      <c r="G13" s="218">
        <f>+C13</f>
        <v>21.104913852952627</v>
      </c>
      <c r="H13" s="244">
        <f>+G13</f>
        <v>21.104913852952627</v>
      </c>
    </row>
    <row r="14" spans="1:8" x14ac:dyDescent="0.25">
      <c r="A14" s="161" t="s">
        <v>217</v>
      </c>
      <c r="B14" s="167" t="s">
        <v>218</v>
      </c>
      <c r="C14" s="219">
        <f>+RUBROS!T57</f>
        <v>101.04953823973702</v>
      </c>
      <c r="D14" s="165">
        <f>+C14</f>
        <v>101.04953823973702</v>
      </c>
      <c r="E14" s="165">
        <f>+C14</f>
        <v>101.04953823973702</v>
      </c>
      <c r="F14" s="164">
        <f>+C14</f>
        <v>101.04953823973702</v>
      </c>
      <c r="G14" s="218">
        <f>+C14</f>
        <v>101.04953823973702</v>
      </c>
      <c r="H14" s="244">
        <f>+G14</f>
        <v>101.04953823973702</v>
      </c>
    </row>
    <row r="15" spans="1:8" x14ac:dyDescent="0.25">
      <c r="A15" s="161" t="s">
        <v>219</v>
      </c>
      <c r="B15" s="239" t="s">
        <v>220</v>
      </c>
      <c r="C15" s="219">
        <f>+RUBROS!AF43</f>
        <v>12.195563261636002</v>
      </c>
      <c r="D15" s="165">
        <f>+C15</f>
        <v>12.195563261636002</v>
      </c>
      <c r="E15" s="221">
        <f>+C15</f>
        <v>12.195563261636002</v>
      </c>
      <c r="F15" s="164">
        <f>+C15</f>
        <v>12.195563261636002</v>
      </c>
      <c r="G15" s="218">
        <f>+C15</f>
        <v>12.195563261636002</v>
      </c>
      <c r="H15" s="244">
        <f>+C15</f>
        <v>12.195563261636002</v>
      </c>
    </row>
    <row r="16" spans="1:8" x14ac:dyDescent="0.25">
      <c r="A16" s="161"/>
      <c r="B16" s="167" t="s">
        <v>221</v>
      </c>
      <c r="C16" s="219">
        <f>+'GAS CTE'!C16</f>
        <v>71.510000000000005</v>
      </c>
      <c r="D16" s="222">
        <f>+C16</f>
        <v>71.510000000000005</v>
      </c>
      <c r="E16" s="223">
        <f>+C16</f>
        <v>71.510000000000005</v>
      </c>
      <c r="F16" s="164">
        <f>+C16</f>
        <v>71.510000000000005</v>
      </c>
      <c r="G16" s="218">
        <f>+C16</f>
        <v>71.510000000000005</v>
      </c>
      <c r="H16" s="246">
        <f>+C16</f>
        <v>71.510000000000005</v>
      </c>
    </row>
    <row r="17" spans="1:16" x14ac:dyDescent="0.25">
      <c r="A17" s="168" t="s">
        <v>222</v>
      </c>
      <c r="B17" s="199" t="s">
        <v>223</v>
      </c>
      <c r="C17" s="224">
        <f>SUM(C8:C16)</f>
        <v>5406.8487253543253</v>
      </c>
      <c r="D17" s="225">
        <f t="shared" ref="D17:H17" si="1">SUM(D8:D16)</f>
        <v>5668.0398543543251</v>
      </c>
      <c r="E17" s="225">
        <f t="shared" si="1"/>
        <v>4871.3942585543264</v>
      </c>
      <c r="F17" s="226">
        <f t="shared" si="1"/>
        <v>4432.4878745543265</v>
      </c>
      <c r="G17" s="227">
        <f t="shared" si="1"/>
        <v>6718.724288774325</v>
      </c>
      <c r="H17" s="247">
        <f t="shared" si="1"/>
        <v>7118.4900153543258</v>
      </c>
    </row>
    <row r="18" spans="1:16" x14ac:dyDescent="0.25">
      <c r="A18" s="161" t="s">
        <v>224</v>
      </c>
      <c r="B18" s="167" t="s">
        <v>225</v>
      </c>
      <c r="C18" s="219" t="s">
        <v>256</v>
      </c>
      <c r="D18" s="228" t="str">
        <f>+C18</f>
        <v>***</v>
      </c>
      <c r="E18" s="228" t="str">
        <f>+C18</f>
        <v>***</v>
      </c>
      <c r="F18" s="164" t="str">
        <f>+C18</f>
        <v>***</v>
      </c>
      <c r="G18" s="221" t="str">
        <f>+H18</f>
        <v>***</v>
      </c>
      <c r="H18" s="248" t="s">
        <v>256</v>
      </c>
    </row>
    <row r="19" spans="1:16" x14ac:dyDescent="0.25">
      <c r="A19" s="161" t="s">
        <v>226</v>
      </c>
      <c r="B19" s="167" t="s">
        <v>227</v>
      </c>
      <c r="C19" s="219" t="str">
        <f>+D19</f>
        <v>**</v>
      </c>
      <c r="D19" s="229" t="s">
        <v>254</v>
      </c>
      <c r="E19" s="229" t="s">
        <v>254</v>
      </c>
      <c r="F19" s="164" t="s">
        <v>254</v>
      </c>
      <c r="G19" s="221" t="str">
        <f>+H19</f>
        <v>**</v>
      </c>
      <c r="H19" s="241" t="s">
        <v>254</v>
      </c>
    </row>
    <row r="20" spans="1:16" x14ac:dyDescent="0.25">
      <c r="A20" s="161" t="s">
        <v>228</v>
      </c>
      <c r="B20" s="167" t="s">
        <v>229</v>
      </c>
      <c r="C20" s="219" t="str">
        <f>+D20</f>
        <v>****</v>
      </c>
      <c r="D20" s="165" t="s">
        <v>258</v>
      </c>
      <c r="E20" s="165" t="str">
        <f>+D20</f>
        <v>****</v>
      </c>
      <c r="F20" s="164" t="str">
        <f>+E20</f>
        <v>****</v>
      </c>
      <c r="G20" s="221" t="str">
        <f>+F20</f>
        <v>****</v>
      </c>
      <c r="H20" s="244" t="str">
        <f>+F20</f>
        <v>****</v>
      </c>
    </row>
    <row r="21" spans="1:16" x14ac:dyDescent="0.25">
      <c r="A21" s="168" t="s">
        <v>230</v>
      </c>
      <c r="B21" s="199" t="s">
        <v>231</v>
      </c>
      <c r="C21" s="224">
        <f t="shared" ref="C21:H21" si="2">+C17</f>
        <v>5406.8487253543253</v>
      </c>
      <c r="D21" s="224">
        <f t="shared" si="2"/>
        <v>5668.0398543543251</v>
      </c>
      <c r="E21" s="224">
        <f t="shared" si="2"/>
        <v>4871.3942585543264</v>
      </c>
      <c r="F21" s="243">
        <f t="shared" si="2"/>
        <v>4432.4878745543265</v>
      </c>
      <c r="G21" s="224">
        <f t="shared" si="2"/>
        <v>6718.724288774325</v>
      </c>
      <c r="H21" s="243">
        <f t="shared" si="2"/>
        <v>7118.4900153543258</v>
      </c>
    </row>
    <row r="22" spans="1:16" x14ac:dyDescent="0.25">
      <c r="A22" s="161" t="s">
        <v>232</v>
      </c>
      <c r="B22" s="167" t="s">
        <v>176</v>
      </c>
      <c r="C22" s="219" t="s">
        <v>256</v>
      </c>
      <c r="D22" s="165" t="str">
        <f>+C22</f>
        <v>***</v>
      </c>
      <c r="E22" s="165" t="str">
        <f>+D22</f>
        <v>***</v>
      </c>
      <c r="F22" s="164" t="str">
        <f>+E22</f>
        <v>***</v>
      </c>
      <c r="G22" s="221" t="str">
        <f>+H22</f>
        <v>***</v>
      </c>
      <c r="H22" s="244" t="s">
        <v>256</v>
      </c>
    </row>
    <row r="23" spans="1:16" x14ac:dyDescent="0.25">
      <c r="A23" s="161" t="s">
        <v>233</v>
      </c>
      <c r="B23" s="162" t="s">
        <v>234</v>
      </c>
      <c r="C23" s="219" t="str">
        <f>+D23</f>
        <v>*****</v>
      </c>
      <c r="D23" s="165" t="s">
        <v>260</v>
      </c>
      <c r="E23" s="165" t="s">
        <v>280</v>
      </c>
      <c r="F23" s="164" t="s">
        <v>235</v>
      </c>
      <c r="G23" s="221" t="str">
        <f>+D23</f>
        <v>*****</v>
      </c>
      <c r="H23" s="244" t="s">
        <v>281</v>
      </c>
    </row>
    <row r="24" spans="1:16" x14ac:dyDescent="0.25">
      <c r="A24" s="161" t="s">
        <v>236</v>
      </c>
      <c r="B24" s="167" t="s">
        <v>237</v>
      </c>
      <c r="C24" s="219" t="str">
        <f>+D24</f>
        <v>******</v>
      </c>
      <c r="D24" s="229" t="s">
        <v>262</v>
      </c>
      <c r="E24" s="229" t="str">
        <f>+D24</f>
        <v>******</v>
      </c>
      <c r="F24" s="166" t="str">
        <f>+E24</f>
        <v>******</v>
      </c>
      <c r="G24" s="221" t="str">
        <f>+F24</f>
        <v>******</v>
      </c>
      <c r="H24" s="241" t="str">
        <f>+G24</f>
        <v>******</v>
      </c>
    </row>
    <row r="25" spans="1:16" ht="15.75" thickBot="1" x14ac:dyDescent="0.3">
      <c r="A25" s="172" t="s">
        <v>238</v>
      </c>
      <c r="B25" s="173" t="s">
        <v>239</v>
      </c>
      <c r="C25" s="230"/>
      <c r="D25" s="176"/>
      <c r="E25" s="231"/>
      <c r="F25" s="175"/>
      <c r="G25" s="231"/>
      <c r="H25" s="249"/>
    </row>
    <row r="26" spans="1:16" ht="15.75" thickTop="1" x14ac:dyDescent="0.25"/>
    <row r="27" spans="1:16" x14ac:dyDescent="0.25">
      <c r="A27" s="180"/>
      <c r="B27" s="296" t="s">
        <v>252</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214</v>
      </c>
      <c r="B29" s="527" t="s">
        <v>287</v>
      </c>
      <c r="C29" s="527"/>
      <c r="D29" s="527"/>
      <c r="E29" s="527"/>
      <c r="F29" s="527"/>
      <c r="G29" s="527"/>
      <c r="H29" s="527"/>
      <c r="I29" s="527"/>
      <c r="J29" s="527"/>
      <c r="K29" s="237"/>
      <c r="L29" s="237"/>
      <c r="M29" s="237"/>
      <c r="N29" s="237"/>
      <c r="O29" s="237"/>
      <c r="P29" s="237"/>
    </row>
    <row r="30" spans="1:16" ht="26.25" customHeight="1" x14ac:dyDescent="0.25">
      <c r="A30" s="180" t="s">
        <v>241</v>
      </c>
      <c r="B30" s="499" t="s">
        <v>298</v>
      </c>
      <c r="C30" s="499"/>
      <c r="D30" s="499"/>
      <c r="E30" s="499"/>
      <c r="F30" s="499"/>
      <c r="G30" s="499"/>
      <c r="H30" s="499"/>
      <c r="I30" s="499"/>
      <c r="J30" s="499"/>
      <c r="K30" s="214"/>
      <c r="L30" s="214"/>
      <c r="M30" s="214"/>
      <c r="N30" s="214"/>
      <c r="O30" s="214"/>
      <c r="P30" s="214"/>
    </row>
    <row r="31" spans="1:16" ht="57" customHeight="1" x14ac:dyDescent="0.25">
      <c r="A31" s="180" t="s">
        <v>139</v>
      </c>
      <c r="B31" s="526" t="s">
        <v>367</v>
      </c>
      <c r="C31" s="526"/>
      <c r="D31" s="526"/>
      <c r="E31" s="526"/>
      <c r="F31" s="526"/>
      <c r="G31" s="526"/>
      <c r="H31" s="526"/>
      <c r="I31" s="526"/>
      <c r="J31" s="526"/>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0" t="s">
        <v>253</v>
      </c>
      <c r="C33" s="500"/>
      <c r="D33" s="500"/>
      <c r="E33" s="500"/>
      <c r="F33" s="500"/>
      <c r="G33" s="500"/>
      <c r="H33" s="500"/>
      <c r="I33" s="500"/>
      <c r="J33" s="500"/>
      <c r="K33" s="214"/>
      <c r="L33" s="214"/>
      <c r="M33" s="214"/>
      <c r="N33" s="214"/>
      <c r="O33" s="214"/>
      <c r="P33" s="214"/>
    </row>
    <row r="34" spans="1:16" ht="15" customHeight="1" x14ac:dyDescent="0.25">
      <c r="A34" s="204" t="s">
        <v>254</v>
      </c>
      <c r="B34" s="526" t="s">
        <v>284</v>
      </c>
      <c r="C34" s="526"/>
      <c r="D34" s="526"/>
      <c r="E34" s="526"/>
      <c r="F34" s="526"/>
      <c r="G34" s="526"/>
      <c r="H34" s="526"/>
      <c r="I34" s="526"/>
      <c r="J34" s="526"/>
      <c r="K34" s="214"/>
      <c r="L34" s="214"/>
      <c r="M34" s="214"/>
      <c r="N34" s="214"/>
      <c r="O34" s="214"/>
      <c r="P34" s="214"/>
    </row>
    <row r="35" spans="1:16" ht="15" customHeight="1" x14ac:dyDescent="0.25">
      <c r="A35" s="180" t="s">
        <v>256</v>
      </c>
      <c r="B35" s="526" t="s">
        <v>257</v>
      </c>
      <c r="C35" s="526"/>
      <c r="D35" s="526"/>
      <c r="E35" s="526"/>
      <c r="F35" s="526"/>
      <c r="G35" s="526"/>
      <c r="H35" s="526"/>
      <c r="I35" s="180"/>
      <c r="J35" s="500"/>
      <c r="K35" s="500"/>
      <c r="L35" s="500"/>
      <c r="M35" s="500"/>
      <c r="N35" s="500"/>
      <c r="O35" s="500"/>
      <c r="P35" s="500"/>
    </row>
    <row r="36" spans="1:16" ht="15" customHeight="1" x14ac:dyDescent="0.25">
      <c r="A36" s="180" t="s">
        <v>258</v>
      </c>
      <c r="B36" s="500" t="s">
        <v>261</v>
      </c>
      <c r="C36" s="500"/>
      <c r="D36" s="500"/>
      <c r="E36" s="500"/>
      <c r="F36" s="500"/>
      <c r="G36" s="500"/>
      <c r="H36" s="500"/>
      <c r="I36" s="180"/>
      <c r="J36" s="305"/>
      <c r="K36" s="305"/>
      <c r="L36" s="305"/>
      <c r="M36" s="305"/>
      <c r="N36" s="305"/>
      <c r="O36" s="305"/>
      <c r="P36" s="305"/>
    </row>
    <row r="37" spans="1:16" x14ac:dyDescent="0.25">
      <c r="A37" s="204" t="s">
        <v>260</v>
      </c>
      <c r="B37" s="526" t="s">
        <v>263</v>
      </c>
      <c r="C37" s="526"/>
      <c r="D37" s="526"/>
      <c r="E37" s="526"/>
      <c r="F37" s="526"/>
      <c r="G37" s="526"/>
      <c r="H37" s="526"/>
      <c r="I37" s="526"/>
      <c r="J37" s="526"/>
      <c r="K37" s="214"/>
      <c r="L37" s="214"/>
      <c r="M37" s="214"/>
      <c r="N37" s="214"/>
      <c r="O37" s="214"/>
      <c r="P37" s="214"/>
    </row>
    <row r="38" spans="1:16" x14ac:dyDescent="0.25">
      <c r="A38" s="204" t="s">
        <v>262</v>
      </c>
      <c r="B38" s="526" t="s">
        <v>322</v>
      </c>
      <c r="C38" s="526"/>
      <c r="D38" s="526"/>
      <c r="E38" s="526"/>
      <c r="F38" s="526"/>
      <c r="G38" s="526"/>
      <c r="H38" s="526"/>
      <c r="I38" s="526"/>
      <c r="J38" s="526"/>
      <c r="K38" s="214"/>
      <c r="L38" s="214"/>
      <c r="M38" s="214"/>
      <c r="N38" s="214"/>
      <c r="O38" s="214"/>
      <c r="P38" s="214"/>
    </row>
    <row r="40" spans="1:16" ht="87.75" customHeight="1" x14ac:dyDescent="0.25">
      <c r="A40" s="501" t="s">
        <v>163</v>
      </c>
      <c r="B40" s="501"/>
      <c r="C40" s="501"/>
      <c r="D40" s="501"/>
      <c r="E40" s="501"/>
      <c r="F40" s="501"/>
      <c r="G40" s="501"/>
      <c r="H40" s="501"/>
      <c r="I40" s="501"/>
      <c r="J40" s="501"/>
    </row>
  </sheetData>
  <sheetProtection password="C712" sheet="1" objects="1" scenarios="1"/>
  <mergeCells count="16">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s>
  <hyperlinks>
    <hyperlink ref="B27" location="'NORTE SANTANDER'!A40" display="Ver Nota Informativa"/>
  </hyperlinks>
  <pageMargins left="0.7" right="0.7" top="0.75" bottom="0.75" header="0.3" footer="0.3"/>
  <pageSetup orientation="portrait" r:id="rId1"/>
  <ignoredErrors>
    <ignoredError sqref="C11:H11 D17:H17 C13:H16 D21:F21" formula="1"/>
    <ignoredError sqref="C12:H12"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zoomScale="80" zoomScaleNormal="80" workbookViewId="0">
      <selection activeCell="H8" sqref="H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1 de Octubre de 2019; 00:00 horas</v>
      </c>
    </row>
    <row r="2" spans="1:8" ht="15.75" thickBot="1" x14ac:dyDescent="0.3">
      <c r="A2" s="183" t="s">
        <v>203</v>
      </c>
      <c r="B2" s="183"/>
    </row>
    <row r="3" spans="1:8" ht="15.75" customHeight="1" thickTop="1" x14ac:dyDescent="0.25">
      <c r="A3" s="215"/>
      <c r="B3" s="216" t="s">
        <v>354</v>
      </c>
      <c r="C3" s="516" t="s">
        <v>204</v>
      </c>
      <c r="D3" s="517"/>
      <c r="E3" s="517"/>
      <c r="F3" s="518"/>
      <c r="G3" s="522" t="s">
        <v>276</v>
      </c>
      <c r="H3" s="523"/>
    </row>
    <row r="4" spans="1:8" x14ac:dyDescent="0.25">
      <c r="A4" s="158"/>
      <c r="B4" s="318" t="s">
        <v>355</v>
      </c>
      <c r="C4" s="519"/>
      <c r="D4" s="520"/>
      <c r="E4" s="520"/>
      <c r="F4" s="521"/>
      <c r="G4" s="524"/>
      <c r="H4" s="525"/>
    </row>
    <row r="5" spans="1:8" ht="38.25" customHeight="1" x14ac:dyDescent="0.25">
      <c r="A5" s="502" t="s">
        <v>205</v>
      </c>
      <c r="B5" s="504" t="s">
        <v>206</v>
      </c>
      <c r="C5" s="506" t="s">
        <v>267</v>
      </c>
      <c r="D5" s="353" t="s">
        <v>97</v>
      </c>
      <c r="E5" s="353" t="s">
        <v>194</v>
      </c>
      <c r="F5" s="353" t="s">
        <v>443</v>
      </c>
      <c r="G5" s="353" t="s">
        <v>97</v>
      </c>
      <c r="H5" s="337" t="s">
        <v>448</v>
      </c>
    </row>
    <row r="6" spans="1:8" x14ac:dyDescent="0.25">
      <c r="A6" s="502"/>
      <c r="B6" s="504"/>
      <c r="C6" s="507"/>
      <c r="D6" s="190">
        <v>0.08</v>
      </c>
      <c r="E6" s="208">
        <v>0.02</v>
      </c>
      <c r="F6" s="191">
        <v>0.12</v>
      </c>
      <c r="G6" s="208">
        <v>0.1</v>
      </c>
      <c r="H6" s="191">
        <v>0.02</v>
      </c>
    </row>
    <row r="7" spans="1:8" x14ac:dyDescent="0.25">
      <c r="A7" s="503"/>
      <c r="B7" s="505"/>
      <c r="C7" s="352" t="s">
        <v>207</v>
      </c>
      <c r="D7" s="353" t="s">
        <v>207</v>
      </c>
      <c r="E7" s="353" t="s">
        <v>207</v>
      </c>
      <c r="F7" s="353" t="s">
        <v>207</v>
      </c>
      <c r="G7" s="352" t="s">
        <v>207</v>
      </c>
      <c r="H7" s="337" t="s">
        <v>207</v>
      </c>
    </row>
    <row r="8" spans="1:8" x14ac:dyDescent="0.25">
      <c r="A8" s="161" t="s">
        <v>208</v>
      </c>
      <c r="B8" s="167" t="s">
        <v>209</v>
      </c>
      <c r="C8" s="234">
        <f>+'Calculo IP ZDF'!B35</f>
        <v>4514.8915349999997</v>
      </c>
      <c r="D8" s="240">
        <f>+'Calculo IP ZDF'!G35</f>
        <v>4844.6923815</v>
      </c>
      <c r="E8" s="242">
        <f>+'Calculo IP ZDF'!F35</f>
        <v>5093.1955856999994</v>
      </c>
      <c r="F8" s="241">
        <f>+'Calculo IP ZDF'!H35</f>
        <v>4594.0502891999995</v>
      </c>
      <c r="G8" s="218">
        <f>+'GAS CTE'!D9</f>
        <v>5906.03</v>
      </c>
      <c r="H8" s="244">
        <f>+BIODIESEL!G9</f>
        <v>6256.32</v>
      </c>
    </row>
    <row r="9" spans="1:8" x14ac:dyDescent="0.25">
      <c r="A9" s="161" t="s">
        <v>210</v>
      </c>
      <c r="B9" s="167" t="s">
        <v>211</v>
      </c>
      <c r="C9" s="219" t="str">
        <f t="shared" ref="C9:C13" si="0">+D9</f>
        <v>------------------</v>
      </c>
      <c r="D9" s="193" t="s">
        <v>212</v>
      </c>
      <c r="E9" s="220" t="s">
        <v>212</v>
      </c>
      <c r="F9" s="164" t="s">
        <v>212</v>
      </c>
      <c r="G9" s="218">
        <f>+'GAS CTE'!D10</f>
        <v>473.63427342</v>
      </c>
      <c r="H9" s="245">
        <f>+BIODIESEL!G10</f>
        <v>493.63</v>
      </c>
    </row>
    <row r="10" spans="1:8" x14ac:dyDescent="0.25">
      <c r="A10" s="161"/>
      <c r="B10" s="167" t="s">
        <v>138</v>
      </c>
      <c r="C10" s="219" t="str">
        <f>+D10</f>
        <v>------------------</v>
      </c>
      <c r="D10" s="193" t="s">
        <v>212</v>
      </c>
      <c r="E10" s="220" t="s">
        <v>212</v>
      </c>
      <c r="F10" s="164" t="s">
        <v>212</v>
      </c>
      <c r="G10" s="235" t="str">
        <f>+COMBUSTIBLES!B12</f>
        <v>(3)</v>
      </c>
      <c r="H10" s="245" t="str">
        <f>+BIODIESEL!G11</f>
        <v>(3)</v>
      </c>
    </row>
    <row r="11" spans="1:8" x14ac:dyDescent="0.25">
      <c r="A11" s="161"/>
      <c r="B11" s="167" t="s">
        <v>140</v>
      </c>
      <c r="C11" s="219">
        <f>+'GAS CTE'!C12</f>
        <v>148</v>
      </c>
      <c r="D11" s="193">
        <f>+'GAS CTE'!D12</f>
        <v>133.19999999999999</v>
      </c>
      <c r="E11" s="220">
        <f>+BIODIESEL!E12</f>
        <v>162.68</v>
      </c>
      <c r="F11" s="164">
        <f>+BIODIESEL!G12</f>
        <v>162.68</v>
      </c>
      <c r="G11" s="218">
        <f>+D11</f>
        <v>133.19999999999999</v>
      </c>
      <c r="H11" s="241">
        <f>+F11</f>
        <v>162.68</v>
      </c>
    </row>
    <row r="12" spans="1:8" ht="25.5" x14ac:dyDescent="0.25">
      <c r="A12" s="161" t="s">
        <v>213</v>
      </c>
      <c r="B12" s="167" t="s">
        <v>297</v>
      </c>
      <c r="C12" s="219" t="str">
        <f t="shared" si="0"/>
        <v>(2)</v>
      </c>
      <c r="D12" s="192" t="s">
        <v>241</v>
      </c>
      <c r="E12" s="165" t="s">
        <v>241</v>
      </c>
      <c r="F12" s="164" t="s">
        <v>241</v>
      </c>
      <c r="G12" s="218" t="str">
        <f>+F12</f>
        <v>(2)</v>
      </c>
      <c r="H12" s="244" t="s">
        <v>241</v>
      </c>
    </row>
    <row r="13" spans="1:8" x14ac:dyDescent="0.25">
      <c r="A13" s="161" t="s">
        <v>278</v>
      </c>
      <c r="B13" s="167" t="s">
        <v>279</v>
      </c>
      <c r="C13" s="219" t="str">
        <f t="shared" si="0"/>
        <v>N.A.</v>
      </c>
      <c r="D13" s="192" t="s">
        <v>280</v>
      </c>
      <c r="E13" s="220" t="s">
        <v>242</v>
      </c>
      <c r="F13" s="166" t="str">
        <f>+E13</f>
        <v>(4)</v>
      </c>
      <c r="G13" s="218" t="s">
        <v>280</v>
      </c>
      <c r="H13" s="241" t="str">
        <f>+F13</f>
        <v>(4)</v>
      </c>
    </row>
    <row r="14" spans="1:8" x14ac:dyDescent="0.25">
      <c r="A14" s="161" t="s">
        <v>215</v>
      </c>
      <c r="B14" s="167" t="s">
        <v>216</v>
      </c>
      <c r="C14" s="219">
        <v>21.1</v>
      </c>
      <c r="D14" s="192">
        <f>+C14</f>
        <v>21.1</v>
      </c>
      <c r="E14" s="165">
        <f>+C14</f>
        <v>21.1</v>
      </c>
      <c r="F14" s="164">
        <f>+C14</f>
        <v>21.1</v>
      </c>
      <c r="G14" s="218">
        <f>+RUBROS!U16</f>
        <v>21.104913852952627</v>
      </c>
      <c r="H14" s="244">
        <f>+G14</f>
        <v>21.104913852952627</v>
      </c>
    </row>
    <row r="15" spans="1:8" x14ac:dyDescent="0.25">
      <c r="A15" s="161" t="s">
        <v>219</v>
      </c>
      <c r="B15" s="239" t="s">
        <v>220</v>
      </c>
      <c r="C15" s="219">
        <f>+COMBUSTIBLES!B8</f>
        <v>7.9001000000000001</v>
      </c>
      <c r="D15" s="192">
        <f>+C15</f>
        <v>7.9001000000000001</v>
      </c>
      <c r="E15" s="221">
        <f>+C15</f>
        <v>7.9001000000000001</v>
      </c>
      <c r="F15" s="164">
        <f>+C15</f>
        <v>7.9001000000000001</v>
      </c>
      <c r="G15" s="218">
        <f>+C15</f>
        <v>7.9001000000000001</v>
      </c>
      <c r="H15" s="244">
        <f>+C15</f>
        <v>7.9001000000000001</v>
      </c>
    </row>
    <row r="16" spans="1:8" x14ac:dyDescent="0.25">
      <c r="A16" s="161"/>
      <c r="B16" s="167" t="s">
        <v>221</v>
      </c>
      <c r="C16" s="219">
        <f>+'GAS CTE'!C16</f>
        <v>71.510000000000005</v>
      </c>
      <c r="D16" s="367">
        <f>+C16</f>
        <v>71.510000000000005</v>
      </c>
      <c r="E16" s="223">
        <f>+C16</f>
        <v>71.510000000000005</v>
      </c>
      <c r="F16" s="164">
        <f>+C16</f>
        <v>71.510000000000005</v>
      </c>
      <c r="G16" s="218">
        <f>+C16</f>
        <v>71.510000000000005</v>
      </c>
      <c r="H16" s="246">
        <f>+C16</f>
        <v>71.510000000000005</v>
      </c>
    </row>
    <row r="17" spans="1:16" x14ac:dyDescent="0.25">
      <c r="A17" s="168" t="s">
        <v>222</v>
      </c>
      <c r="B17" s="199" t="s">
        <v>223</v>
      </c>
      <c r="C17" s="224">
        <f>SUM(C8:C16)</f>
        <v>4763.4016350000002</v>
      </c>
      <c r="D17" s="368">
        <f t="shared" ref="D17:H17" si="1">SUM(D8:D16)</f>
        <v>5078.4024815000002</v>
      </c>
      <c r="E17" s="225">
        <f t="shared" si="1"/>
        <v>5356.3856857000001</v>
      </c>
      <c r="F17" s="226">
        <f t="shared" si="1"/>
        <v>4857.2403892000002</v>
      </c>
      <c r="G17" s="227">
        <f t="shared" si="1"/>
        <v>6613.3792872729518</v>
      </c>
      <c r="H17" s="247">
        <f t="shared" si="1"/>
        <v>7013.1450138529526</v>
      </c>
    </row>
    <row r="18" spans="1:16" x14ac:dyDescent="0.25">
      <c r="A18" s="161" t="s">
        <v>224</v>
      </c>
      <c r="B18" s="167" t="s">
        <v>225</v>
      </c>
      <c r="C18" s="219" t="s">
        <v>256</v>
      </c>
      <c r="D18" s="369" t="str">
        <f>+C18</f>
        <v>***</v>
      </c>
      <c r="E18" s="228" t="str">
        <f>+C18</f>
        <v>***</v>
      </c>
      <c r="F18" s="164" t="str">
        <f>+C18</f>
        <v>***</v>
      </c>
      <c r="G18" s="221" t="str">
        <f>+H18</f>
        <v>***</v>
      </c>
      <c r="H18" s="248" t="s">
        <v>256</v>
      </c>
    </row>
    <row r="19" spans="1:16" x14ac:dyDescent="0.25">
      <c r="A19" s="161" t="s">
        <v>226</v>
      </c>
      <c r="B19" s="167" t="s">
        <v>227</v>
      </c>
      <c r="C19" s="219" t="str">
        <f>+D19</f>
        <v>**</v>
      </c>
      <c r="D19" s="198" t="s">
        <v>254</v>
      </c>
      <c r="E19" s="229" t="s">
        <v>254</v>
      </c>
      <c r="F19" s="164" t="s">
        <v>254</v>
      </c>
      <c r="G19" s="221" t="str">
        <f>+H19</f>
        <v>**</v>
      </c>
      <c r="H19" s="241" t="s">
        <v>254</v>
      </c>
    </row>
    <row r="20" spans="1:16" x14ac:dyDescent="0.25">
      <c r="A20" s="161" t="s">
        <v>228</v>
      </c>
      <c r="B20" s="167" t="s">
        <v>229</v>
      </c>
      <c r="C20" s="219" t="str">
        <f>+D20</f>
        <v>****</v>
      </c>
      <c r="D20" s="192" t="s">
        <v>258</v>
      </c>
      <c r="E20" s="165" t="str">
        <f>+D20</f>
        <v>****</v>
      </c>
      <c r="F20" s="164" t="str">
        <f>+E20</f>
        <v>****</v>
      </c>
      <c r="G20" s="221" t="str">
        <f>+F20</f>
        <v>****</v>
      </c>
      <c r="H20" s="244" t="str">
        <f>+F20</f>
        <v>****</v>
      </c>
    </row>
    <row r="21" spans="1:16" x14ac:dyDescent="0.25">
      <c r="A21" s="168" t="s">
        <v>230</v>
      </c>
      <c r="B21" s="199" t="s">
        <v>231</v>
      </c>
      <c r="C21" s="224">
        <f t="shared" ref="C21:H21" si="2">+C17</f>
        <v>4763.4016350000002</v>
      </c>
      <c r="D21" s="370">
        <f t="shared" si="2"/>
        <v>5078.4024815000002</v>
      </c>
      <c r="E21" s="224">
        <f t="shared" si="2"/>
        <v>5356.3856857000001</v>
      </c>
      <c r="F21" s="243">
        <f t="shared" si="2"/>
        <v>4857.2403892000002</v>
      </c>
      <c r="G21" s="224">
        <f t="shared" si="2"/>
        <v>6613.3792872729518</v>
      </c>
      <c r="H21" s="243">
        <f t="shared" si="2"/>
        <v>7013.1450138529526</v>
      </c>
    </row>
    <row r="22" spans="1:16" x14ac:dyDescent="0.25">
      <c r="A22" s="161" t="s">
        <v>232</v>
      </c>
      <c r="B22" s="167" t="s">
        <v>176</v>
      </c>
      <c r="C22" s="219" t="s">
        <v>256</v>
      </c>
      <c r="D22" s="192" t="str">
        <f>+C22</f>
        <v>***</v>
      </c>
      <c r="E22" s="165" t="str">
        <f>+D22</f>
        <v>***</v>
      </c>
      <c r="F22" s="164" t="str">
        <f>+E22</f>
        <v>***</v>
      </c>
      <c r="G22" s="221" t="str">
        <f>+H22</f>
        <v>***</v>
      </c>
      <c r="H22" s="244" t="s">
        <v>256</v>
      </c>
    </row>
    <row r="23" spans="1:16" x14ac:dyDescent="0.25">
      <c r="A23" s="161" t="s">
        <v>233</v>
      </c>
      <c r="B23" s="162" t="s">
        <v>234</v>
      </c>
      <c r="C23" s="219" t="str">
        <f>+D23</f>
        <v>*****</v>
      </c>
      <c r="D23" s="192" t="s">
        <v>260</v>
      </c>
      <c r="E23" s="165" t="s">
        <v>280</v>
      </c>
      <c r="F23" s="164" t="s">
        <v>235</v>
      </c>
      <c r="G23" s="221" t="str">
        <f>+D23</f>
        <v>*****</v>
      </c>
      <c r="H23" s="244" t="s">
        <v>281</v>
      </c>
    </row>
    <row r="24" spans="1:16" x14ac:dyDescent="0.25">
      <c r="A24" s="161" t="s">
        <v>236</v>
      </c>
      <c r="B24" s="167" t="s">
        <v>237</v>
      </c>
      <c r="C24" s="219" t="str">
        <f>+D24</f>
        <v>******</v>
      </c>
      <c r="D24" s="198" t="s">
        <v>262</v>
      </c>
      <c r="E24" s="229" t="str">
        <f>+D24</f>
        <v>******</v>
      </c>
      <c r="F24" s="166" t="str">
        <f>+E24</f>
        <v>******</v>
      </c>
      <c r="G24" s="221" t="str">
        <f>+F24</f>
        <v>******</v>
      </c>
      <c r="H24" s="241" t="str">
        <f>+G24</f>
        <v>******</v>
      </c>
    </row>
    <row r="25" spans="1:16" ht="15.75" thickBot="1" x14ac:dyDescent="0.3">
      <c r="A25" s="172" t="s">
        <v>238</v>
      </c>
      <c r="B25" s="173" t="s">
        <v>239</v>
      </c>
      <c r="C25" s="230"/>
      <c r="D25" s="176"/>
      <c r="E25" s="231"/>
      <c r="F25" s="175"/>
      <c r="G25" s="231"/>
      <c r="H25" s="249"/>
    </row>
    <row r="26" spans="1:16" ht="15.75" thickTop="1" x14ac:dyDescent="0.25"/>
    <row r="27" spans="1:16" x14ac:dyDescent="0.25">
      <c r="A27" s="180"/>
      <c r="B27" s="296" t="s">
        <v>252</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214</v>
      </c>
      <c r="B29" s="527" t="s">
        <v>287</v>
      </c>
      <c r="C29" s="527"/>
      <c r="D29" s="527"/>
      <c r="E29" s="527"/>
      <c r="F29" s="527"/>
      <c r="G29" s="527"/>
      <c r="H29" s="527"/>
      <c r="I29" s="527"/>
      <c r="J29" s="527"/>
      <c r="K29" s="237"/>
      <c r="L29" s="237"/>
      <c r="M29" s="237"/>
      <c r="N29" s="237"/>
      <c r="O29" s="237"/>
      <c r="P29" s="237"/>
    </row>
    <row r="30" spans="1:16" ht="27" customHeight="1" x14ac:dyDescent="0.25">
      <c r="A30" s="180" t="s">
        <v>241</v>
      </c>
      <c r="B30" s="499" t="s">
        <v>298</v>
      </c>
      <c r="C30" s="499"/>
      <c r="D30" s="499"/>
      <c r="E30" s="499"/>
      <c r="F30" s="499"/>
      <c r="G30" s="499"/>
      <c r="H30" s="499"/>
      <c r="I30" s="499"/>
      <c r="J30" s="499"/>
      <c r="K30" s="214"/>
      <c r="L30" s="214"/>
      <c r="M30" s="214"/>
      <c r="N30" s="214"/>
      <c r="O30" s="214"/>
      <c r="P30" s="214"/>
    </row>
    <row r="31" spans="1:16" ht="65.25" customHeight="1" x14ac:dyDescent="0.25">
      <c r="A31" s="180" t="s">
        <v>139</v>
      </c>
      <c r="B31" s="526" t="s">
        <v>367</v>
      </c>
      <c r="C31" s="526"/>
      <c r="D31" s="526"/>
      <c r="E31" s="526"/>
      <c r="F31" s="526"/>
      <c r="G31" s="526"/>
      <c r="H31" s="526"/>
      <c r="I31" s="526"/>
      <c r="J31" s="526"/>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0" t="s">
        <v>253</v>
      </c>
      <c r="C33" s="500"/>
      <c r="D33" s="500"/>
      <c r="E33" s="500"/>
      <c r="F33" s="500"/>
      <c r="G33" s="500"/>
      <c r="H33" s="500"/>
      <c r="I33" s="500"/>
      <c r="J33" s="500"/>
      <c r="K33" s="214"/>
      <c r="L33" s="214"/>
      <c r="M33" s="214"/>
      <c r="N33" s="214"/>
      <c r="O33" s="214"/>
      <c r="P33" s="214"/>
    </row>
    <row r="34" spans="1:16" ht="15" customHeight="1" x14ac:dyDescent="0.25">
      <c r="A34" s="204" t="s">
        <v>254</v>
      </c>
      <c r="B34" s="526" t="s">
        <v>356</v>
      </c>
      <c r="C34" s="526"/>
      <c r="D34" s="526"/>
      <c r="E34" s="526"/>
      <c r="F34" s="526"/>
      <c r="G34" s="526"/>
      <c r="H34" s="526"/>
      <c r="I34" s="526"/>
      <c r="J34" s="526"/>
      <c r="K34" s="214"/>
      <c r="L34" s="214"/>
      <c r="M34" s="214"/>
      <c r="N34" s="214"/>
      <c r="O34" s="214"/>
      <c r="P34" s="214"/>
    </row>
    <row r="35" spans="1:16" ht="15" customHeight="1" x14ac:dyDescent="0.25">
      <c r="A35" s="180" t="s">
        <v>256</v>
      </c>
      <c r="B35" s="526" t="s">
        <v>257</v>
      </c>
      <c r="C35" s="526"/>
      <c r="D35" s="526"/>
      <c r="E35" s="526"/>
      <c r="F35" s="526"/>
      <c r="G35" s="526"/>
      <c r="H35" s="526"/>
      <c r="I35" s="180"/>
      <c r="J35" s="500"/>
      <c r="K35" s="500"/>
      <c r="L35" s="500"/>
      <c r="M35" s="500"/>
      <c r="N35" s="500"/>
      <c r="O35" s="500"/>
      <c r="P35" s="500"/>
    </row>
    <row r="36" spans="1:16" ht="15" customHeight="1" x14ac:dyDescent="0.25">
      <c r="A36" s="180" t="s">
        <v>258</v>
      </c>
      <c r="B36" s="500" t="s">
        <v>261</v>
      </c>
      <c r="C36" s="500"/>
      <c r="D36" s="500"/>
      <c r="E36" s="500"/>
      <c r="F36" s="500"/>
      <c r="G36" s="500"/>
      <c r="H36" s="500"/>
      <c r="I36" s="180"/>
      <c r="J36" s="336"/>
      <c r="K36" s="336"/>
      <c r="L36" s="336"/>
      <c r="M36" s="336"/>
      <c r="N36" s="336"/>
      <c r="O36" s="336"/>
      <c r="P36" s="336"/>
    </row>
    <row r="37" spans="1:16" ht="24" customHeight="1" x14ac:dyDescent="0.25">
      <c r="A37" s="204" t="s">
        <v>260</v>
      </c>
      <c r="B37" s="526" t="s">
        <v>263</v>
      </c>
      <c r="C37" s="526"/>
      <c r="D37" s="526"/>
      <c r="E37" s="526"/>
      <c r="F37" s="526"/>
      <c r="G37" s="526"/>
      <c r="H37" s="526"/>
      <c r="I37" s="526"/>
      <c r="J37" s="526"/>
      <c r="K37" s="214"/>
      <c r="L37" s="214"/>
      <c r="M37" s="214"/>
      <c r="N37" s="214"/>
      <c r="O37" s="214"/>
      <c r="P37" s="214"/>
    </row>
    <row r="38" spans="1:16" x14ac:dyDescent="0.25">
      <c r="A38" s="204" t="s">
        <v>262</v>
      </c>
      <c r="B38" s="526" t="s">
        <v>306</v>
      </c>
      <c r="C38" s="526"/>
      <c r="D38" s="526"/>
      <c r="E38" s="526"/>
      <c r="F38" s="526"/>
      <c r="G38" s="526"/>
      <c r="H38" s="526"/>
      <c r="I38" s="526"/>
      <c r="J38" s="526"/>
      <c r="K38" s="214"/>
      <c r="L38" s="214"/>
      <c r="M38" s="214"/>
      <c r="N38" s="214"/>
      <c r="O38" s="214"/>
      <c r="P38" s="214"/>
    </row>
    <row r="40" spans="1:16" ht="87.75" customHeight="1" x14ac:dyDescent="0.25">
      <c r="A40" s="501" t="s">
        <v>163</v>
      </c>
      <c r="B40" s="501"/>
      <c r="C40" s="501"/>
      <c r="D40" s="501"/>
      <c r="E40" s="501"/>
      <c r="F40" s="501"/>
      <c r="G40" s="501"/>
      <c r="H40" s="501"/>
      <c r="I40" s="501"/>
      <c r="J40" s="501"/>
    </row>
  </sheetData>
  <sheetProtection password="C71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PUTUMAYO!A40" display="Ver Nota Informativa"/>
  </hyperlinks>
  <pageMargins left="0.7" right="0.7" top="0.75" bottom="0.75" header="0.3" footer="0.3"/>
  <ignoredErrors>
    <ignoredError sqref="C11 C17:F17 C21:F21" formula="1"/>
    <ignoredError sqref="D12:H12 E1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39"/>
  <sheetViews>
    <sheetView zoomScale="91" zoomScaleNormal="91" workbookViewId="0">
      <selection activeCell="H6" sqref="H6"/>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1 de Octubre de 2019; 00:00 horas</v>
      </c>
    </row>
    <row r="2" spans="1:8" ht="15.75" thickBot="1" x14ac:dyDescent="0.3">
      <c r="A2" s="183" t="s">
        <v>203</v>
      </c>
      <c r="B2" s="183"/>
    </row>
    <row r="3" spans="1:8" ht="15.75" customHeight="1" thickTop="1" x14ac:dyDescent="0.25">
      <c r="A3" s="215"/>
      <c r="B3" s="216" t="s">
        <v>323</v>
      </c>
      <c r="C3" s="516" t="s">
        <v>204</v>
      </c>
      <c r="D3" s="517"/>
      <c r="E3" s="517"/>
      <c r="F3" s="518"/>
      <c r="G3" s="522" t="s">
        <v>276</v>
      </c>
      <c r="H3" s="523"/>
    </row>
    <row r="4" spans="1:8" x14ac:dyDescent="0.25">
      <c r="A4" s="158"/>
      <c r="B4" s="217" t="s">
        <v>324</v>
      </c>
      <c r="C4" s="519"/>
      <c r="D4" s="520"/>
      <c r="E4" s="520"/>
      <c r="F4" s="521"/>
      <c r="G4" s="524"/>
      <c r="H4" s="525"/>
    </row>
    <row r="5" spans="1:8" ht="38.25" customHeight="1" x14ac:dyDescent="0.25">
      <c r="A5" s="502" t="s">
        <v>205</v>
      </c>
      <c r="B5" s="504" t="s">
        <v>206</v>
      </c>
      <c r="C5" s="506" t="s">
        <v>267</v>
      </c>
      <c r="D5" s="189" t="s">
        <v>97</v>
      </c>
      <c r="E5" s="189" t="s">
        <v>194</v>
      </c>
      <c r="F5" s="189" t="s">
        <v>443</v>
      </c>
      <c r="G5" s="189" t="s">
        <v>97</v>
      </c>
      <c r="H5" s="307"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307" t="s">
        <v>207</v>
      </c>
    </row>
    <row r="8" spans="1:8" x14ac:dyDescent="0.25">
      <c r="A8" s="161" t="s">
        <v>208</v>
      </c>
      <c r="B8" s="167" t="s">
        <v>209</v>
      </c>
      <c r="C8" s="234">
        <f>+'Calculo IP ZDF'!B36</f>
        <v>5041.6004099999991</v>
      </c>
      <c r="D8" s="240">
        <f>+'Calculo IP ZDF'!G36</f>
        <v>5318.730368999999</v>
      </c>
      <c r="E8" s="242">
        <f>+'Calculo IP ZDF'!F36</f>
        <v>5788.2846740999994</v>
      </c>
      <c r="F8" s="241">
        <f>+'Calculo IP ZDF'!H36</f>
        <v>5218.2119195999994</v>
      </c>
      <c r="G8" s="218">
        <f>+'GAS CTE'!D9</f>
        <v>5906.03</v>
      </c>
      <c r="H8" s="244">
        <f>+BIODIESEL!G9</f>
        <v>6256.32</v>
      </c>
    </row>
    <row r="9" spans="1:8" x14ac:dyDescent="0.25">
      <c r="A9" s="161" t="s">
        <v>210</v>
      </c>
      <c r="B9" s="167" t="s">
        <v>211</v>
      </c>
      <c r="C9" s="219" t="str">
        <f t="shared" ref="C9:C12" si="0">+D9</f>
        <v>------------------</v>
      </c>
      <c r="D9" s="220" t="s">
        <v>212</v>
      </c>
      <c r="E9" s="220" t="s">
        <v>212</v>
      </c>
      <c r="F9" s="164" t="s">
        <v>212</v>
      </c>
      <c r="G9" s="218">
        <f>+'GAS CTE'!D10</f>
        <v>473.63427342</v>
      </c>
      <c r="H9" s="245">
        <f>+BIODIESEL!G10</f>
        <v>493.63</v>
      </c>
    </row>
    <row r="10" spans="1:8" x14ac:dyDescent="0.25">
      <c r="A10" s="161"/>
      <c r="B10" s="167" t="s">
        <v>138</v>
      </c>
      <c r="C10" s="219" t="str">
        <f>+D10</f>
        <v>------------------</v>
      </c>
      <c r="D10" s="220" t="s">
        <v>212</v>
      </c>
      <c r="E10" s="220" t="s">
        <v>212</v>
      </c>
      <c r="F10" s="164" t="s">
        <v>212</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162.68</v>
      </c>
      <c r="G11" s="218">
        <f>+'GAS CTE'!D12</f>
        <v>133.19999999999999</v>
      </c>
      <c r="H11" s="241">
        <f>+BIODIESEL!G12</f>
        <v>162.68</v>
      </c>
    </row>
    <row r="12" spans="1:8" x14ac:dyDescent="0.25">
      <c r="A12" s="161" t="s">
        <v>213</v>
      </c>
      <c r="B12" s="167" t="s">
        <v>321</v>
      </c>
      <c r="C12" s="219" t="str">
        <f t="shared" si="0"/>
        <v>(2)</v>
      </c>
      <c r="D12" s="165" t="s">
        <v>241</v>
      </c>
      <c r="E12" s="165" t="s">
        <v>241</v>
      </c>
      <c r="F12" s="164" t="s">
        <v>241</v>
      </c>
      <c r="G12" s="218" t="str">
        <f>+F12</f>
        <v>(2)</v>
      </c>
      <c r="H12" s="244" t="s">
        <v>241</v>
      </c>
    </row>
    <row r="13" spans="1:8" x14ac:dyDescent="0.25">
      <c r="A13" s="161" t="s">
        <v>215</v>
      </c>
      <c r="B13" s="167" t="s">
        <v>216</v>
      </c>
      <c r="C13" s="219">
        <v>21.1</v>
      </c>
      <c r="D13" s="165">
        <f>+C13</f>
        <v>21.1</v>
      </c>
      <c r="E13" s="165">
        <f>+D13</f>
        <v>21.1</v>
      </c>
      <c r="F13" s="164">
        <f>+E13</f>
        <v>21.1</v>
      </c>
      <c r="G13" s="218">
        <f>+C13</f>
        <v>21.1</v>
      </c>
      <c r="H13" s="244">
        <f>+G13</f>
        <v>21.1</v>
      </c>
    </row>
    <row r="14" spans="1:8" x14ac:dyDescent="0.25">
      <c r="A14" s="161" t="s">
        <v>219</v>
      </c>
      <c r="B14" s="239" t="s">
        <v>220</v>
      </c>
      <c r="C14" s="219">
        <v>7.9</v>
      </c>
      <c r="D14" s="165">
        <f>+C14</f>
        <v>7.9</v>
      </c>
      <c r="E14" s="221">
        <f>+C14</f>
        <v>7.9</v>
      </c>
      <c r="F14" s="164">
        <f>+C14</f>
        <v>7.9</v>
      </c>
      <c r="G14" s="218">
        <f>+C14</f>
        <v>7.9</v>
      </c>
      <c r="H14" s="244">
        <f>+C14</f>
        <v>7.9</v>
      </c>
    </row>
    <row r="15" spans="1:8" x14ac:dyDescent="0.25">
      <c r="A15" s="161"/>
      <c r="B15" s="167" t="s">
        <v>221</v>
      </c>
      <c r="C15" s="219">
        <f>+'GAS CTE'!C16</f>
        <v>71.510000000000005</v>
      </c>
      <c r="D15" s="222">
        <f>+C15</f>
        <v>71.510000000000005</v>
      </c>
      <c r="E15" s="223">
        <f>+C15</f>
        <v>71.510000000000005</v>
      </c>
      <c r="F15" s="164">
        <f>+C15</f>
        <v>71.510000000000005</v>
      </c>
      <c r="G15" s="218">
        <f>+C15</f>
        <v>71.510000000000005</v>
      </c>
      <c r="H15" s="246">
        <f>+C15</f>
        <v>71.510000000000005</v>
      </c>
    </row>
    <row r="16" spans="1:8" x14ac:dyDescent="0.25">
      <c r="A16" s="168" t="s">
        <v>222</v>
      </c>
      <c r="B16" s="199" t="s">
        <v>223</v>
      </c>
      <c r="C16" s="224">
        <f>SUM(C8:C15)</f>
        <v>5290.1104099999993</v>
      </c>
      <c r="D16" s="225">
        <f t="shared" ref="D16:H16" si="1">SUM(D8:D15)</f>
        <v>5552.440368999999</v>
      </c>
      <c r="E16" s="225">
        <f t="shared" si="1"/>
        <v>6051.4746740999999</v>
      </c>
      <c r="F16" s="226">
        <f t="shared" si="1"/>
        <v>5481.4019195999999</v>
      </c>
      <c r="G16" s="227">
        <f t="shared" si="1"/>
        <v>6613.3742734199996</v>
      </c>
      <c r="H16" s="247">
        <f t="shared" si="1"/>
        <v>7013.14</v>
      </c>
    </row>
    <row r="17" spans="1:16" x14ac:dyDescent="0.25">
      <c r="A17" s="161" t="s">
        <v>224</v>
      </c>
      <c r="B17" s="167" t="s">
        <v>225</v>
      </c>
      <c r="C17" s="219" t="s">
        <v>256</v>
      </c>
      <c r="D17" s="228" t="str">
        <f>+C17</f>
        <v>***</v>
      </c>
      <c r="E17" s="228" t="str">
        <f>+C17</f>
        <v>***</v>
      </c>
      <c r="F17" s="164" t="str">
        <f>+C17</f>
        <v>***</v>
      </c>
      <c r="G17" s="221" t="str">
        <f>+H17</f>
        <v>***</v>
      </c>
      <c r="H17" s="248" t="s">
        <v>256</v>
      </c>
    </row>
    <row r="18" spans="1:16" x14ac:dyDescent="0.25">
      <c r="A18" s="161" t="s">
        <v>226</v>
      </c>
      <c r="B18" s="167" t="s">
        <v>227</v>
      </c>
      <c r="C18" s="219" t="str">
        <f>+D18</f>
        <v>**</v>
      </c>
      <c r="D18" s="229" t="s">
        <v>254</v>
      </c>
      <c r="E18" s="229" t="s">
        <v>254</v>
      </c>
      <c r="F18" s="164" t="s">
        <v>254</v>
      </c>
      <c r="G18" s="221" t="str">
        <f>+H18</f>
        <v>**</v>
      </c>
      <c r="H18" s="241" t="s">
        <v>254</v>
      </c>
    </row>
    <row r="19" spans="1:16" x14ac:dyDescent="0.25">
      <c r="A19" s="161" t="s">
        <v>228</v>
      </c>
      <c r="B19" s="167" t="s">
        <v>229</v>
      </c>
      <c r="C19" s="219" t="str">
        <f>+D19</f>
        <v>****</v>
      </c>
      <c r="D19" s="165" t="s">
        <v>258</v>
      </c>
      <c r="E19" s="165" t="str">
        <f>+D19</f>
        <v>****</v>
      </c>
      <c r="F19" s="164" t="str">
        <f>+E19</f>
        <v>****</v>
      </c>
      <c r="G19" s="221" t="str">
        <f>+F19</f>
        <v>****</v>
      </c>
      <c r="H19" s="244" t="str">
        <f>+F19</f>
        <v>****</v>
      </c>
    </row>
    <row r="20" spans="1:16" x14ac:dyDescent="0.25">
      <c r="A20" s="168" t="s">
        <v>230</v>
      </c>
      <c r="B20" s="199" t="s">
        <v>231</v>
      </c>
      <c r="C20" s="224">
        <f t="shared" ref="C20:H20" si="2">+C16</f>
        <v>5290.1104099999993</v>
      </c>
      <c r="D20" s="224">
        <f t="shared" si="2"/>
        <v>5552.440368999999</v>
      </c>
      <c r="E20" s="224">
        <f t="shared" si="2"/>
        <v>6051.4746740999999</v>
      </c>
      <c r="F20" s="243">
        <f t="shared" si="2"/>
        <v>5481.4019195999999</v>
      </c>
      <c r="G20" s="224">
        <f t="shared" si="2"/>
        <v>6613.3742734199996</v>
      </c>
      <c r="H20" s="243">
        <f t="shared" si="2"/>
        <v>7013.14</v>
      </c>
    </row>
    <row r="21" spans="1:16" x14ac:dyDescent="0.25">
      <c r="A21" s="161" t="s">
        <v>232</v>
      </c>
      <c r="B21" s="167" t="s">
        <v>176</v>
      </c>
      <c r="C21" s="219" t="s">
        <v>256</v>
      </c>
      <c r="D21" s="165" t="str">
        <f>+C21</f>
        <v>***</v>
      </c>
      <c r="E21" s="165" t="str">
        <f>+D21</f>
        <v>***</v>
      </c>
      <c r="F21" s="164" t="str">
        <f>+E21</f>
        <v>***</v>
      </c>
      <c r="G21" s="221" t="str">
        <f>+H21</f>
        <v>***</v>
      </c>
      <c r="H21" s="244" t="s">
        <v>256</v>
      </c>
    </row>
    <row r="22" spans="1:16" x14ac:dyDescent="0.25">
      <c r="A22" s="161" t="s">
        <v>233</v>
      </c>
      <c r="B22" s="162" t="s">
        <v>234</v>
      </c>
      <c r="C22" s="219" t="str">
        <f>+D22</f>
        <v>*****</v>
      </c>
      <c r="D22" s="165" t="s">
        <v>260</v>
      </c>
      <c r="E22" s="165" t="s">
        <v>280</v>
      </c>
      <c r="F22" s="164" t="s">
        <v>235</v>
      </c>
      <c r="G22" s="221" t="str">
        <f>+D22</f>
        <v>*****</v>
      </c>
      <c r="H22" s="244" t="s">
        <v>281</v>
      </c>
    </row>
    <row r="23" spans="1:16" x14ac:dyDescent="0.25">
      <c r="A23" s="161" t="s">
        <v>236</v>
      </c>
      <c r="B23" s="167" t="s">
        <v>326</v>
      </c>
      <c r="C23" s="219" t="str">
        <f>+D23</f>
        <v>******</v>
      </c>
      <c r="D23" s="229" t="s">
        <v>262</v>
      </c>
      <c r="E23" s="229" t="str">
        <f>+D23</f>
        <v>******</v>
      </c>
      <c r="F23" s="166" t="str">
        <f>+E23</f>
        <v>******</v>
      </c>
      <c r="G23" s="221" t="str">
        <f>+F23</f>
        <v>******</v>
      </c>
      <c r="H23" s="241" t="str">
        <f>+G23</f>
        <v>******</v>
      </c>
    </row>
    <row r="24" spans="1:16" ht="15.75" thickBot="1" x14ac:dyDescent="0.3">
      <c r="A24" s="172" t="s">
        <v>238</v>
      </c>
      <c r="B24" s="173" t="s">
        <v>239</v>
      </c>
      <c r="C24" s="230"/>
      <c r="D24" s="176"/>
      <c r="E24" s="231"/>
      <c r="F24" s="175"/>
      <c r="G24" s="231"/>
      <c r="H24" s="249"/>
    </row>
    <row r="25" spans="1:16" ht="15.75" thickTop="1" x14ac:dyDescent="0.25"/>
    <row r="26" spans="1:16" x14ac:dyDescent="0.25">
      <c r="A26" s="180"/>
      <c r="B26" s="296" t="s">
        <v>252</v>
      </c>
      <c r="C26" s="236"/>
      <c r="D26" s="236"/>
      <c r="E26" s="236"/>
      <c r="F26" s="236"/>
      <c r="G26" s="214"/>
      <c r="H26" s="214"/>
      <c r="I26" s="214"/>
      <c r="J26" s="214"/>
      <c r="K26" s="214"/>
      <c r="L26" s="214"/>
      <c r="M26" s="214"/>
      <c r="N26" s="214"/>
      <c r="O26" s="214"/>
      <c r="P26" s="214"/>
    </row>
    <row r="27" spans="1:16" x14ac:dyDescent="0.25">
      <c r="A27" s="180"/>
      <c r="B27" s="203"/>
      <c r="C27" s="236"/>
      <c r="D27" s="236"/>
      <c r="E27" s="236"/>
      <c r="F27" s="236"/>
      <c r="G27" s="214"/>
      <c r="H27" s="214"/>
      <c r="I27" s="214"/>
      <c r="J27" s="214"/>
      <c r="K27" s="214"/>
      <c r="L27" s="214"/>
      <c r="M27" s="214"/>
      <c r="N27" s="214"/>
      <c r="O27" s="214"/>
      <c r="P27" s="214"/>
    </row>
    <row r="28" spans="1:16" ht="15" customHeight="1" x14ac:dyDescent="0.25">
      <c r="A28" s="180" t="s">
        <v>214</v>
      </c>
      <c r="B28" s="527" t="s">
        <v>287</v>
      </c>
      <c r="C28" s="527"/>
      <c r="D28" s="527"/>
      <c r="E28" s="527"/>
      <c r="F28" s="527"/>
      <c r="G28" s="527"/>
      <c r="H28" s="527"/>
      <c r="I28" s="527"/>
      <c r="J28" s="527"/>
      <c r="K28" s="237"/>
      <c r="L28" s="237"/>
      <c r="M28" s="237"/>
      <c r="N28" s="237"/>
      <c r="O28" s="237"/>
      <c r="P28" s="237"/>
    </row>
    <row r="29" spans="1:16" ht="26.25" customHeight="1" x14ac:dyDescent="0.25">
      <c r="A29" s="180" t="s">
        <v>241</v>
      </c>
      <c r="B29" s="499" t="s">
        <v>298</v>
      </c>
      <c r="C29" s="499"/>
      <c r="D29" s="499"/>
      <c r="E29" s="499"/>
      <c r="F29" s="499"/>
      <c r="G29" s="499"/>
      <c r="H29" s="499"/>
      <c r="I29" s="499"/>
      <c r="J29" s="499"/>
      <c r="K29" s="214"/>
      <c r="L29" s="214"/>
      <c r="M29" s="214"/>
      <c r="N29" s="214"/>
      <c r="O29" s="214"/>
      <c r="P29" s="214"/>
    </row>
    <row r="30" spans="1:16" ht="54.75" customHeight="1" x14ac:dyDescent="0.25">
      <c r="A30" s="180" t="s">
        <v>139</v>
      </c>
      <c r="B30" s="526" t="s">
        <v>367</v>
      </c>
      <c r="C30" s="526"/>
      <c r="D30" s="526"/>
      <c r="E30" s="526"/>
      <c r="F30" s="526"/>
      <c r="G30" s="526"/>
      <c r="H30" s="526"/>
      <c r="I30" s="526"/>
      <c r="J30" s="526"/>
      <c r="K30" s="214"/>
      <c r="L30" s="214"/>
      <c r="M30" s="214"/>
      <c r="N30" s="214"/>
      <c r="O30" s="214"/>
      <c r="P30" s="214"/>
    </row>
    <row r="31" spans="1:16" x14ac:dyDescent="0.25">
      <c r="A31" s="180"/>
      <c r="B31" s="203"/>
      <c r="C31" s="236"/>
      <c r="D31" s="236"/>
      <c r="E31" s="236"/>
      <c r="F31" s="236"/>
      <c r="G31" s="214"/>
      <c r="H31" s="214"/>
      <c r="I31" s="214"/>
      <c r="J31" s="214"/>
      <c r="K31" s="214"/>
      <c r="L31" s="214"/>
      <c r="M31" s="214"/>
      <c r="N31" s="214"/>
      <c r="O31" s="214"/>
      <c r="P31" s="214"/>
    </row>
    <row r="32" spans="1:16" ht="15" customHeight="1" x14ac:dyDescent="0.25">
      <c r="A32" s="204" t="s">
        <v>104</v>
      </c>
      <c r="B32" s="500" t="s">
        <v>253</v>
      </c>
      <c r="C32" s="500"/>
      <c r="D32" s="500"/>
      <c r="E32" s="500"/>
      <c r="F32" s="500"/>
      <c r="G32" s="500"/>
      <c r="H32" s="500"/>
      <c r="I32" s="500"/>
      <c r="J32" s="500"/>
      <c r="K32" s="214"/>
      <c r="L32" s="214"/>
      <c r="M32" s="214"/>
      <c r="N32" s="214"/>
      <c r="O32" s="214"/>
      <c r="P32" s="214"/>
    </row>
    <row r="33" spans="1:16" ht="15" customHeight="1" x14ac:dyDescent="0.25">
      <c r="A33" s="204" t="s">
        <v>254</v>
      </c>
      <c r="B33" s="526" t="s">
        <v>325</v>
      </c>
      <c r="C33" s="526"/>
      <c r="D33" s="526"/>
      <c r="E33" s="526"/>
      <c r="F33" s="526"/>
      <c r="G33" s="526"/>
      <c r="H33" s="526"/>
      <c r="I33" s="526"/>
      <c r="J33" s="526"/>
      <c r="K33" s="214"/>
      <c r="L33" s="214"/>
      <c r="M33" s="214"/>
      <c r="N33" s="214"/>
      <c r="O33" s="214"/>
      <c r="P33" s="214"/>
    </row>
    <row r="34" spans="1:16" ht="15" customHeight="1" x14ac:dyDescent="0.25">
      <c r="A34" s="180" t="s">
        <v>256</v>
      </c>
      <c r="B34" s="526" t="s">
        <v>257</v>
      </c>
      <c r="C34" s="526"/>
      <c r="D34" s="526"/>
      <c r="E34" s="526"/>
      <c r="F34" s="526"/>
      <c r="G34" s="526"/>
      <c r="H34" s="526"/>
      <c r="I34" s="180"/>
      <c r="J34" s="500"/>
      <c r="K34" s="500"/>
      <c r="L34" s="500"/>
      <c r="M34" s="500"/>
      <c r="N34" s="500"/>
      <c r="O34" s="500"/>
      <c r="P34" s="500"/>
    </row>
    <row r="35" spans="1:16" ht="15" customHeight="1" x14ac:dyDescent="0.25">
      <c r="A35" s="180" t="s">
        <v>258</v>
      </c>
      <c r="B35" s="500" t="s">
        <v>261</v>
      </c>
      <c r="C35" s="500"/>
      <c r="D35" s="500"/>
      <c r="E35" s="500"/>
      <c r="F35" s="500"/>
      <c r="G35" s="500"/>
      <c r="H35" s="500"/>
      <c r="I35" s="180"/>
      <c r="J35" s="305"/>
      <c r="K35" s="305"/>
      <c r="L35" s="305"/>
      <c r="M35" s="305"/>
      <c r="N35" s="305"/>
      <c r="O35" s="305"/>
      <c r="P35" s="305"/>
    </row>
    <row r="36" spans="1:16" x14ac:dyDescent="0.25">
      <c r="A36" s="204" t="s">
        <v>260</v>
      </c>
      <c r="B36" s="526" t="s">
        <v>263</v>
      </c>
      <c r="C36" s="526"/>
      <c r="D36" s="526"/>
      <c r="E36" s="526"/>
      <c r="F36" s="526"/>
      <c r="G36" s="526"/>
      <c r="H36" s="526"/>
      <c r="I36" s="526"/>
      <c r="J36" s="526"/>
      <c r="K36" s="214"/>
      <c r="L36" s="214"/>
      <c r="M36" s="214"/>
      <c r="N36" s="214"/>
      <c r="O36" s="214"/>
      <c r="P36" s="214"/>
    </row>
    <row r="37" spans="1:16" x14ac:dyDescent="0.25">
      <c r="A37" s="204" t="s">
        <v>262</v>
      </c>
      <c r="B37" s="526" t="s">
        <v>327</v>
      </c>
      <c r="C37" s="526"/>
      <c r="D37" s="526"/>
      <c r="E37" s="526"/>
      <c r="F37" s="526"/>
      <c r="G37" s="526"/>
      <c r="H37" s="526"/>
      <c r="I37" s="526"/>
      <c r="J37" s="526"/>
      <c r="K37" s="214"/>
      <c r="L37" s="214"/>
      <c r="M37" s="214"/>
      <c r="N37" s="214"/>
      <c r="O37" s="214"/>
      <c r="P37" s="214"/>
    </row>
    <row r="39" spans="1:16" ht="87.75" customHeight="1" x14ac:dyDescent="0.25">
      <c r="A39" s="501" t="s">
        <v>163</v>
      </c>
      <c r="B39" s="501"/>
      <c r="C39" s="501"/>
      <c r="D39" s="501"/>
      <c r="E39" s="501"/>
      <c r="F39" s="501"/>
      <c r="G39" s="501"/>
      <c r="H39" s="501"/>
      <c r="I39" s="501"/>
      <c r="J39" s="501"/>
    </row>
  </sheetData>
  <sheetProtection password="C712" sheet="1" objects="1" scenarios="1"/>
  <mergeCells count="16">
    <mergeCell ref="B28:J28"/>
    <mergeCell ref="C3:F4"/>
    <mergeCell ref="G3:H4"/>
    <mergeCell ref="A5:A7"/>
    <mergeCell ref="B5:B7"/>
    <mergeCell ref="C5:C6"/>
    <mergeCell ref="B35:H35"/>
    <mergeCell ref="B36:J36"/>
    <mergeCell ref="B37:J37"/>
    <mergeCell ref="A39:J39"/>
    <mergeCell ref="B29:J29"/>
    <mergeCell ref="B30:J30"/>
    <mergeCell ref="B32:J32"/>
    <mergeCell ref="B33:J33"/>
    <mergeCell ref="B34:H34"/>
    <mergeCell ref="J34:P34"/>
  </mergeCells>
  <hyperlinks>
    <hyperlink ref="B26" location="VAUPES!A40" display="Ver Nota Informativa"/>
  </hyperlinks>
  <pageMargins left="0.7" right="0.7" top="0.75" bottom="0.75" header="0.3" footer="0.3"/>
  <pageSetup orientation="portrait" r:id="rId1"/>
  <ignoredErrors>
    <ignoredError sqref="C11 E20 D16:F16 G11 G13" formula="1"/>
    <ignoredError sqref="D12:F12 H12" numberStoredAsText="1"/>
    <ignoredError sqref="G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zoomScale="91" zoomScaleNormal="91" workbookViewId="0">
      <selection activeCell="H6" sqref="H6"/>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1 de Octubre de 2019; 00:00 horas</v>
      </c>
    </row>
    <row r="2" spans="1:8" ht="15.75" thickBot="1" x14ac:dyDescent="0.3">
      <c r="A2" s="183" t="s">
        <v>203</v>
      </c>
      <c r="B2" s="183"/>
    </row>
    <row r="3" spans="1:8" ht="15.75" customHeight="1" thickTop="1" x14ac:dyDescent="0.25">
      <c r="A3" s="215"/>
      <c r="B3" s="216" t="s">
        <v>370</v>
      </c>
      <c r="C3" s="516" t="s">
        <v>204</v>
      </c>
      <c r="D3" s="517"/>
      <c r="E3" s="517"/>
      <c r="F3" s="518"/>
      <c r="G3" s="522" t="s">
        <v>276</v>
      </c>
      <c r="H3" s="523"/>
    </row>
    <row r="4" spans="1:8" x14ac:dyDescent="0.25">
      <c r="A4" s="158"/>
      <c r="B4" s="217" t="s">
        <v>369</v>
      </c>
      <c r="C4" s="519"/>
      <c r="D4" s="520"/>
      <c r="E4" s="520"/>
      <c r="F4" s="521"/>
      <c r="G4" s="524"/>
      <c r="H4" s="525"/>
    </row>
    <row r="5" spans="1:8" ht="38.25" customHeight="1" x14ac:dyDescent="0.25">
      <c r="A5" s="502" t="s">
        <v>205</v>
      </c>
      <c r="B5" s="504" t="s">
        <v>206</v>
      </c>
      <c r="C5" s="506" t="s">
        <v>267</v>
      </c>
      <c r="D5" s="376" t="s">
        <v>97</v>
      </c>
      <c r="E5" s="376" t="s">
        <v>194</v>
      </c>
      <c r="F5" s="376" t="s">
        <v>443</v>
      </c>
      <c r="G5" s="376" t="s">
        <v>97</v>
      </c>
      <c r="H5" s="374" t="s">
        <v>448</v>
      </c>
    </row>
    <row r="6" spans="1:8" x14ac:dyDescent="0.25">
      <c r="A6" s="502"/>
      <c r="B6" s="504"/>
      <c r="C6" s="507"/>
      <c r="D6" s="190">
        <v>0.08</v>
      </c>
      <c r="E6" s="208">
        <v>0.02</v>
      </c>
      <c r="F6" s="191">
        <v>0.12</v>
      </c>
      <c r="G6" s="208">
        <v>0.1</v>
      </c>
      <c r="H6" s="191">
        <v>0.02</v>
      </c>
    </row>
    <row r="7" spans="1:8" x14ac:dyDescent="0.25">
      <c r="A7" s="503"/>
      <c r="B7" s="505"/>
      <c r="C7" s="375" t="s">
        <v>207</v>
      </c>
      <c r="D7" s="376" t="s">
        <v>207</v>
      </c>
      <c r="E7" s="376" t="s">
        <v>207</v>
      </c>
      <c r="F7" s="376" t="s">
        <v>207</v>
      </c>
      <c r="G7" s="375" t="s">
        <v>207</v>
      </c>
      <c r="H7" s="374" t="s">
        <v>207</v>
      </c>
    </row>
    <row r="8" spans="1:8" x14ac:dyDescent="0.25">
      <c r="A8" s="161" t="s">
        <v>208</v>
      </c>
      <c r="B8" s="167" t="s">
        <v>209</v>
      </c>
      <c r="C8" s="234">
        <f>+'Calculo IP ZDF'!B37</f>
        <v>4514.8915349999997</v>
      </c>
      <c r="D8" s="240">
        <f>+'Calculo IP ZDF'!G37</f>
        <v>4844.6923815</v>
      </c>
      <c r="E8" s="242">
        <f>+'Calculo IP ZDF'!F37</f>
        <v>4188.0055272</v>
      </c>
      <c r="F8" s="241">
        <f>+'Calculo IP ZDF'!H37</f>
        <v>3781.2265631999999</v>
      </c>
      <c r="G8" s="218">
        <f>+'GAS CTE'!D9</f>
        <v>5906.03</v>
      </c>
      <c r="H8" s="244">
        <f>+BIODIESEL!G9</f>
        <v>6256.32</v>
      </c>
    </row>
    <row r="9" spans="1:8" x14ac:dyDescent="0.25">
      <c r="A9" s="161" t="s">
        <v>210</v>
      </c>
      <c r="B9" s="167" t="s">
        <v>211</v>
      </c>
      <c r="C9" s="219" t="str">
        <f t="shared" ref="C9:C12" si="0">+D9</f>
        <v>------------------</v>
      </c>
      <c r="D9" s="220" t="s">
        <v>212</v>
      </c>
      <c r="E9" s="220" t="s">
        <v>212</v>
      </c>
      <c r="F9" s="164" t="s">
        <v>212</v>
      </c>
      <c r="G9" s="218">
        <f>+'GAS CTE'!D10</f>
        <v>473.63427342</v>
      </c>
      <c r="H9" s="245">
        <f>+BIODIESEL!G10</f>
        <v>493.63</v>
      </c>
    </row>
    <row r="10" spans="1:8" x14ac:dyDescent="0.25">
      <c r="A10" s="161"/>
      <c r="B10" s="167" t="s">
        <v>138</v>
      </c>
      <c r="C10" s="219" t="str">
        <f>+D10</f>
        <v>------------------</v>
      </c>
      <c r="D10" s="220" t="s">
        <v>212</v>
      </c>
      <c r="E10" s="220" t="s">
        <v>212</v>
      </c>
      <c r="F10" s="164" t="s">
        <v>212</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162.68</v>
      </c>
      <c r="G11" s="218">
        <f>+'GAS CTE'!D12</f>
        <v>133.19999999999999</v>
      </c>
      <c r="H11" s="241">
        <f>+BIODIESEL!G12</f>
        <v>162.68</v>
      </c>
    </row>
    <row r="12" spans="1:8" x14ac:dyDescent="0.25">
      <c r="A12" s="161" t="s">
        <v>213</v>
      </c>
      <c r="B12" s="167" t="s">
        <v>321</v>
      </c>
      <c r="C12" s="219" t="str">
        <f t="shared" si="0"/>
        <v>(2)</v>
      </c>
      <c r="D12" s="165" t="s">
        <v>241</v>
      </c>
      <c r="E12" s="165" t="s">
        <v>241</v>
      </c>
      <c r="F12" s="164" t="s">
        <v>241</v>
      </c>
      <c r="G12" s="218" t="str">
        <f>+F12</f>
        <v>(2)</v>
      </c>
      <c r="H12" s="244" t="s">
        <v>241</v>
      </c>
    </row>
    <row r="13" spans="1:8" x14ac:dyDescent="0.25">
      <c r="A13" s="161" t="s">
        <v>215</v>
      </c>
      <c r="B13" s="167" t="s">
        <v>216</v>
      </c>
      <c r="C13" s="219">
        <f>+RUBROS!T20</f>
        <v>9.7643863727686124</v>
      </c>
      <c r="D13" s="165">
        <f>+C13</f>
        <v>9.7643863727686124</v>
      </c>
      <c r="E13" s="165">
        <f>+D13</f>
        <v>9.7643863727686124</v>
      </c>
      <c r="F13" s="164">
        <f>+E13</f>
        <v>9.7643863727686124</v>
      </c>
      <c r="G13" s="218">
        <f>+RUBROS!U20</f>
        <v>21.104913852952627</v>
      </c>
      <c r="H13" s="244">
        <f>+G13</f>
        <v>21.104913852952627</v>
      </c>
    </row>
    <row r="14" spans="1:8" x14ac:dyDescent="0.25">
      <c r="A14" s="161" t="s">
        <v>219</v>
      </c>
      <c r="B14" s="239" t="s">
        <v>220</v>
      </c>
      <c r="C14" s="219">
        <f>+RUBROS!AF31</f>
        <v>12.195563261636002</v>
      </c>
      <c r="D14" s="165">
        <f>+C14</f>
        <v>12.195563261636002</v>
      </c>
      <c r="E14" s="221">
        <f>+C14</f>
        <v>12.195563261636002</v>
      </c>
      <c r="F14" s="164">
        <f>+C14</f>
        <v>12.195563261636002</v>
      </c>
      <c r="G14" s="218">
        <f>+C14</f>
        <v>12.195563261636002</v>
      </c>
      <c r="H14" s="244">
        <f>+C14</f>
        <v>12.195563261636002</v>
      </c>
    </row>
    <row r="15" spans="1:8" x14ac:dyDescent="0.25">
      <c r="A15" s="161"/>
      <c r="B15" s="167" t="s">
        <v>221</v>
      </c>
      <c r="C15" s="219">
        <f>+'GAS CTE'!C16</f>
        <v>71.510000000000005</v>
      </c>
      <c r="D15" s="222">
        <f>+C15</f>
        <v>71.510000000000005</v>
      </c>
      <c r="E15" s="223">
        <f>+C15</f>
        <v>71.510000000000005</v>
      </c>
      <c r="F15" s="164">
        <f>+C15</f>
        <v>71.510000000000005</v>
      </c>
      <c r="G15" s="218">
        <f>+C15</f>
        <v>71.510000000000005</v>
      </c>
      <c r="H15" s="246">
        <f>+C15</f>
        <v>71.510000000000005</v>
      </c>
    </row>
    <row r="16" spans="1:8" x14ac:dyDescent="0.25">
      <c r="A16" s="168" t="s">
        <v>222</v>
      </c>
      <c r="B16" s="199" t="s">
        <v>223</v>
      </c>
      <c r="C16" s="224">
        <f>SUM(C8:C15)</f>
        <v>4756.3614846344053</v>
      </c>
      <c r="D16" s="225">
        <f t="shared" ref="D16:H16" si="1">SUM(D8:D15)</f>
        <v>5071.3623311344054</v>
      </c>
      <c r="E16" s="225">
        <f t="shared" si="1"/>
        <v>4444.1554768344058</v>
      </c>
      <c r="F16" s="226">
        <f t="shared" si="1"/>
        <v>4037.3765128344044</v>
      </c>
      <c r="G16" s="227">
        <f t="shared" si="1"/>
        <v>6617.6747505345884</v>
      </c>
      <c r="H16" s="247">
        <f t="shared" si="1"/>
        <v>7017.4404771145892</v>
      </c>
    </row>
    <row r="17" spans="1:8" x14ac:dyDescent="0.25">
      <c r="A17" s="161" t="s">
        <v>224</v>
      </c>
      <c r="B17" s="167" t="s">
        <v>225</v>
      </c>
      <c r="C17" s="219" t="s">
        <v>256</v>
      </c>
      <c r="D17" s="228" t="str">
        <f>+C17</f>
        <v>***</v>
      </c>
      <c r="E17" s="228" t="str">
        <f>+C17</f>
        <v>***</v>
      </c>
      <c r="F17" s="164" t="str">
        <f>+C17</f>
        <v>***</v>
      </c>
      <c r="G17" s="221" t="str">
        <f>+H17</f>
        <v>***</v>
      </c>
      <c r="H17" s="248" t="s">
        <v>256</v>
      </c>
    </row>
    <row r="18" spans="1:8" x14ac:dyDescent="0.25">
      <c r="A18" s="161" t="s">
        <v>226</v>
      </c>
      <c r="B18" s="167" t="s">
        <v>227</v>
      </c>
      <c r="C18" s="219" t="str">
        <f>+D18</f>
        <v>**</v>
      </c>
      <c r="D18" s="229" t="s">
        <v>254</v>
      </c>
      <c r="E18" s="229" t="s">
        <v>254</v>
      </c>
      <c r="F18" s="164" t="s">
        <v>254</v>
      </c>
      <c r="G18" s="221" t="str">
        <f>+H18</f>
        <v>**</v>
      </c>
      <c r="H18" s="241" t="s">
        <v>254</v>
      </c>
    </row>
    <row r="19" spans="1:8" x14ac:dyDescent="0.25">
      <c r="A19" s="161" t="s">
        <v>228</v>
      </c>
      <c r="B19" s="167" t="s">
        <v>229</v>
      </c>
      <c r="C19" s="219" t="str">
        <f>+D19</f>
        <v>****</v>
      </c>
      <c r="D19" s="165" t="s">
        <v>258</v>
      </c>
      <c r="E19" s="165" t="str">
        <f>+D19</f>
        <v>****</v>
      </c>
      <c r="F19" s="164" t="str">
        <f>+E19</f>
        <v>****</v>
      </c>
      <c r="G19" s="221" t="str">
        <f>+F19</f>
        <v>****</v>
      </c>
      <c r="H19" s="244" t="str">
        <f>+F19</f>
        <v>****</v>
      </c>
    </row>
    <row r="20" spans="1:8" x14ac:dyDescent="0.25">
      <c r="A20" s="168" t="s">
        <v>230</v>
      </c>
      <c r="B20" s="199" t="s">
        <v>231</v>
      </c>
      <c r="C20" s="224">
        <f t="shared" ref="C20:H20" si="2">+C16</f>
        <v>4756.3614846344053</v>
      </c>
      <c r="D20" s="224">
        <f t="shared" si="2"/>
        <v>5071.3623311344054</v>
      </c>
      <c r="E20" s="224">
        <f t="shared" si="2"/>
        <v>4444.1554768344058</v>
      </c>
      <c r="F20" s="243">
        <f t="shared" si="2"/>
        <v>4037.3765128344044</v>
      </c>
      <c r="G20" s="224">
        <f t="shared" si="2"/>
        <v>6617.6747505345884</v>
      </c>
      <c r="H20" s="243">
        <f t="shared" si="2"/>
        <v>7017.4404771145892</v>
      </c>
    </row>
    <row r="21" spans="1:8" x14ac:dyDescent="0.25">
      <c r="A21" s="161" t="s">
        <v>232</v>
      </c>
      <c r="B21" s="167" t="s">
        <v>176</v>
      </c>
      <c r="C21" s="219" t="s">
        <v>256</v>
      </c>
      <c r="D21" s="165" t="str">
        <f>+C21</f>
        <v>***</v>
      </c>
      <c r="E21" s="165" t="str">
        <f>+D21</f>
        <v>***</v>
      </c>
      <c r="F21" s="164" t="str">
        <f>+E21</f>
        <v>***</v>
      </c>
      <c r="G21" s="221" t="str">
        <f>+H21</f>
        <v>***</v>
      </c>
      <c r="H21" s="244" t="s">
        <v>256</v>
      </c>
    </row>
    <row r="22" spans="1:8" x14ac:dyDescent="0.25">
      <c r="A22" s="161" t="s">
        <v>233</v>
      </c>
      <c r="B22" s="162" t="s">
        <v>234</v>
      </c>
      <c r="C22" s="219" t="str">
        <f>+D22</f>
        <v>*****</v>
      </c>
      <c r="D22" s="165" t="s">
        <v>260</v>
      </c>
      <c r="E22" s="165" t="s">
        <v>280</v>
      </c>
      <c r="F22" s="164" t="s">
        <v>235</v>
      </c>
      <c r="G22" s="221" t="str">
        <f>+D22</f>
        <v>*****</v>
      </c>
      <c r="H22" s="244" t="s">
        <v>281</v>
      </c>
    </row>
    <row r="23" spans="1:8" x14ac:dyDescent="0.25">
      <c r="A23" s="161" t="s">
        <v>236</v>
      </c>
      <c r="B23" s="167" t="s">
        <v>326</v>
      </c>
      <c r="C23" s="219" t="str">
        <f>+D23</f>
        <v>******</v>
      </c>
      <c r="D23" s="229" t="s">
        <v>262</v>
      </c>
      <c r="E23" s="229" t="str">
        <f>+D23</f>
        <v>******</v>
      </c>
      <c r="F23" s="166" t="str">
        <f>+E23</f>
        <v>******</v>
      </c>
      <c r="G23" s="221" t="str">
        <f>+F23</f>
        <v>******</v>
      </c>
      <c r="H23" s="241" t="str">
        <f>+G23</f>
        <v>******</v>
      </c>
    </row>
    <row r="24" spans="1:8" ht="15.75" thickBot="1" x14ac:dyDescent="0.3">
      <c r="A24" s="172" t="s">
        <v>238</v>
      </c>
      <c r="B24" s="173" t="s">
        <v>239</v>
      </c>
      <c r="C24" s="230"/>
      <c r="D24" s="176"/>
      <c r="E24" s="231"/>
      <c r="F24" s="175"/>
      <c r="G24" s="231"/>
      <c r="H24" s="249"/>
    </row>
    <row r="25" spans="1:8" ht="15.75" thickTop="1" x14ac:dyDescent="0.25"/>
    <row r="26" spans="1:8" ht="15.75" thickBot="1" x14ac:dyDescent="0.3"/>
    <row r="27" spans="1:8" ht="15.75" thickTop="1" x14ac:dyDescent="0.25">
      <c r="A27" s="215"/>
      <c r="B27" s="216" t="s">
        <v>371</v>
      </c>
      <c r="C27" s="516" t="s">
        <v>204</v>
      </c>
      <c r="D27" s="517"/>
      <c r="E27" s="517"/>
      <c r="F27" s="518"/>
      <c r="G27" s="522" t="s">
        <v>276</v>
      </c>
      <c r="H27" s="523"/>
    </row>
    <row r="28" spans="1:8" x14ac:dyDescent="0.25">
      <c r="A28" s="158"/>
      <c r="B28" s="217" t="s">
        <v>369</v>
      </c>
      <c r="C28" s="519"/>
      <c r="D28" s="520"/>
      <c r="E28" s="520"/>
      <c r="F28" s="521"/>
      <c r="G28" s="524"/>
      <c r="H28" s="525"/>
    </row>
    <row r="29" spans="1:8" ht="38.25" x14ac:dyDescent="0.25">
      <c r="A29" s="502" t="s">
        <v>205</v>
      </c>
      <c r="B29" s="504" t="s">
        <v>206</v>
      </c>
      <c r="C29" s="506" t="s">
        <v>267</v>
      </c>
      <c r="D29" s="376" t="s">
        <v>97</v>
      </c>
      <c r="E29" s="376" t="s">
        <v>194</v>
      </c>
      <c r="F29" s="376" t="s">
        <v>196</v>
      </c>
      <c r="G29" s="376" t="s">
        <v>97</v>
      </c>
      <c r="H29" s="374" t="s">
        <v>196</v>
      </c>
    </row>
    <row r="30" spans="1:8" x14ac:dyDescent="0.25">
      <c r="A30" s="502"/>
      <c r="B30" s="504"/>
      <c r="C30" s="507"/>
      <c r="D30" s="190">
        <v>0.08</v>
      </c>
      <c r="E30" s="208">
        <v>0.02</v>
      </c>
      <c r="F30" s="191">
        <v>0.1</v>
      </c>
      <c r="G30" s="208">
        <v>0.1</v>
      </c>
      <c r="H30" s="191">
        <v>0.1</v>
      </c>
    </row>
    <row r="31" spans="1:8" x14ac:dyDescent="0.25">
      <c r="A31" s="503"/>
      <c r="B31" s="505"/>
      <c r="C31" s="375" t="s">
        <v>207</v>
      </c>
      <c r="D31" s="376" t="s">
        <v>207</v>
      </c>
      <c r="E31" s="376" t="s">
        <v>207</v>
      </c>
      <c r="F31" s="376" t="s">
        <v>207</v>
      </c>
      <c r="G31" s="375" t="s">
        <v>207</v>
      </c>
      <c r="H31" s="374" t="s">
        <v>207</v>
      </c>
    </row>
    <row r="32" spans="1:8" x14ac:dyDescent="0.25">
      <c r="A32" s="161" t="s">
        <v>208</v>
      </c>
      <c r="B32" s="167" t="s">
        <v>209</v>
      </c>
      <c r="C32" s="234">
        <f>+'Calculo IP ZDF'!B38</f>
        <v>5060.3911049999997</v>
      </c>
      <c r="D32" s="240">
        <f>+'Calculo IP ZDF'!G38</f>
        <v>5335.6419944999998</v>
      </c>
      <c r="E32" s="242">
        <f>+'Calculo IP ZDF'!F38</f>
        <v>5303.2965558000005</v>
      </c>
      <c r="F32" s="241">
        <f>+'Calculo IP ZDF'!H38</f>
        <v>4782.712384800001</v>
      </c>
      <c r="G32" s="218">
        <f>+G8</f>
        <v>5906.03</v>
      </c>
      <c r="H32" s="244">
        <f>+H8</f>
        <v>6256.32</v>
      </c>
    </row>
    <row r="33" spans="1:8" x14ac:dyDescent="0.25">
      <c r="A33" s="161" t="s">
        <v>210</v>
      </c>
      <c r="B33" s="167" t="s">
        <v>211</v>
      </c>
      <c r="C33" s="234" t="str">
        <f t="shared" ref="C33:H39" si="3">+C9</f>
        <v>------------------</v>
      </c>
      <c r="D33" s="240" t="str">
        <f t="shared" si="3"/>
        <v>------------------</v>
      </c>
      <c r="E33" s="242" t="str">
        <f t="shared" si="3"/>
        <v>------------------</v>
      </c>
      <c r="F33" s="241" t="str">
        <f t="shared" si="3"/>
        <v>------------------</v>
      </c>
      <c r="G33" s="218">
        <f t="shared" si="3"/>
        <v>473.63427342</v>
      </c>
      <c r="H33" s="244">
        <f t="shared" si="3"/>
        <v>493.63</v>
      </c>
    </row>
    <row r="34" spans="1:8" x14ac:dyDescent="0.25">
      <c r="A34" s="161"/>
      <c r="B34" s="167" t="s">
        <v>138</v>
      </c>
      <c r="C34" s="234" t="str">
        <f t="shared" si="3"/>
        <v>------------------</v>
      </c>
      <c r="D34" s="240" t="str">
        <f t="shared" si="3"/>
        <v>------------------</v>
      </c>
      <c r="E34" s="242" t="str">
        <f t="shared" si="3"/>
        <v>------------------</v>
      </c>
      <c r="F34" s="241" t="str">
        <f t="shared" si="3"/>
        <v>------------------</v>
      </c>
      <c r="G34" s="218" t="str">
        <f t="shared" si="3"/>
        <v>(3)</v>
      </c>
      <c r="H34" s="244" t="str">
        <f t="shared" si="3"/>
        <v>(3)</v>
      </c>
    </row>
    <row r="35" spans="1:8" x14ac:dyDescent="0.25">
      <c r="A35" s="161"/>
      <c r="B35" s="167" t="s">
        <v>140</v>
      </c>
      <c r="C35" s="234">
        <f t="shared" si="3"/>
        <v>148</v>
      </c>
      <c r="D35" s="240">
        <f t="shared" si="3"/>
        <v>133.19999999999999</v>
      </c>
      <c r="E35" s="242">
        <f t="shared" si="3"/>
        <v>162.68</v>
      </c>
      <c r="F35" s="241">
        <f t="shared" si="3"/>
        <v>162.68</v>
      </c>
      <c r="G35" s="218">
        <f t="shared" si="3"/>
        <v>133.19999999999999</v>
      </c>
      <c r="H35" s="244">
        <f t="shared" si="3"/>
        <v>162.68</v>
      </c>
    </row>
    <row r="36" spans="1:8" x14ac:dyDescent="0.25">
      <c r="A36" s="161" t="s">
        <v>213</v>
      </c>
      <c r="B36" s="167" t="s">
        <v>321</v>
      </c>
      <c r="C36" s="234" t="str">
        <f t="shared" si="3"/>
        <v>(2)</v>
      </c>
      <c r="D36" s="240" t="str">
        <f t="shared" si="3"/>
        <v>(2)</v>
      </c>
      <c r="E36" s="242" t="str">
        <f t="shared" si="3"/>
        <v>(2)</v>
      </c>
      <c r="F36" s="241" t="str">
        <f t="shared" si="3"/>
        <v>(2)</v>
      </c>
      <c r="G36" s="218" t="str">
        <f t="shared" si="3"/>
        <v>(2)</v>
      </c>
      <c r="H36" s="244" t="str">
        <f t="shared" si="3"/>
        <v>(2)</v>
      </c>
    </row>
    <row r="37" spans="1:8" x14ac:dyDescent="0.25">
      <c r="A37" s="161" t="s">
        <v>215</v>
      </c>
      <c r="B37" s="167" t="s">
        <v>216</v>
      </c>
      <c r="C37" s="234">
        <f t="shared" si="3"/>
        <v>9.7643863727686124</v>
      </c>
      <c r="D37" s="240">
        <f t="shared" si="3"/>
        <v>9.7643863727686124</v>
      </c>
      <c r="E37" s="242">
        <f t="shared" si="3"/>
        <v>9.7643863727686124</v>
      </c>
      <c r="F37" s="241">
        <f t="shared" si="3"/>
        <v>9.7643863727686124</v>
      </c>
      <c r="G37" s="218">
        <f t="shared" si="3"/>
        <v>21.104913852952627</v>
      </c>
      <c r="H37" s="244">
        <f t="shared" si="3"/>
        <v>21.104913852952627</v>
      </c>
    </row>
    <row r="38" spans="1:8" x14ac:dyDescent="0.25">
      <c r="A38" s="161" t="s">
        <v>219</v>
      </c>
      <c r="B38" s="239" t="s">
        <v>220</v>
      </c>
      <c r="C38" s="234">
        <f t="shared" si="3"/>
        <v>12.195563261636002</v>
      </c>
      <c r="D38" s="240">
        <f t="shared" si="3"/>
        <v>12.195563261636002</v>
      </c>
      <c r="E38" s="242">
        <f t="shared" si="3"/>
        <v>12.195563261636002</v>
      </c>
      <c r="F38" s="241">
        <f t="shared" si="3"/>
        <v>12.195563261636002</v>
      </c>
      <c r="G38" s="218">
        <f t="shared" si="3"/>
        <v>12.195563261636002</v>
      </c>
      <c r="H38" s="244">
        <f t="shared" si="3"/>
        <v>12.195563261636002</v>
      </c>
    </row>
    <row r="39" spans="1:8" x14ac:dyDescent="0.25">
      <c r="A39" s="161"/>
      <c r="B39" s="167" t="s">
        <v>221</v>
      </c>
      <c r="C39" s="234">
        <f t="shared" si="3"/>
        <v>71.510000000000005</v>
      </c>
      <c r="D39" s="240">
        <f t="shared" si="3"/>
        <v>71.510000000000005</v>
      </c>
      <c r="E39" s="242">
        <f t="shared" si="3"/>
        <v>71.510000000000005</v>
      </c>
      <c r="F39" s="241">
        <f t="shared" si="3"/>
        <v>71.510000000000005</v>
      </c>
      <c r="G39" s="218">
        <f t="shared" si="3"/>
        <v>71.510000000000005</v>
      </c>
      <c r="H39" s="244">
        <f t="shared" si="3"/>
        <v>71.510000000000005</v>
      </c>
    </row>
    <row r="40" spans="1:8" x14ac:dyDescent="0.25">
      <c r="A40" s="168" t="s">
        <v>222</v>
      </c>
      <c r="B40" s="199" t="s">
        <v>223</v>
      </c>
      <c r="C40" s="224">
        <f>SUM(C32:C39)</f>
        <v>5301.8610546344053</v>
      </c>
      <c r="D40" s="225">
        <f t="shared" ref="D40:H40" si="4">SUM(D32:D39)</f>
        <v>5562.3119441344052</v>
      </c>
      <c r="E40" s="225">
        <f t="shared" si="4"/>
        <v>5559.4465054344064</v>
      </c>
      <c r="F40" s="226">
        <f t="shared" si="4"/>
        <v>5038.8623344344069</v>
      </c>
      <c r="G40" s="227">
        <f t="shared" si="4"/>
        <v>6617.6747505345884</v>
      </c>
      <c r="H40" s="247">
        <f t="shared" si="4"/>
        <v>7017.4404771145892</v>
      </c>
    </row>
    <row r="41" spans="1:8" x14ac:dyDescent="0.25">
      <c r="A41" s="161" t="s">
        <v>224</v>
      </c>
      <c r="B41" s="167" t="s">
        <v>225</v>
      </c>
      <c r="C41" s="219" t="s">
        <v>256</v>
      </c>
      <c r="D41" s="228" t="str">
        <f>+C41</f>
        <v>***</v>
      </c>
      <c r="E41" s="228" t="str">
        <f>+C41</f>
        <v>***</v>
      </c>
      <c r="F41" s="164" t="str">
        <f>+C41</f>
        <v>***</v>
      </c>
      <c r="G41" s="221" t="str">
        <f>+H41</f>
        <v>***</v>
      </c>
      <c r="H41" s="248" t="s">
        <v>256</v>
      </c>
    </row>
    <row r="42" spans="1:8" x14ac:dyDescent="0.25">
      <c r="A42" s="161" t="s">
        <v>226</v>
      </c>
      <c r="B42" s="167" t="s">
        <v>227</v>
      </c>
      <c r="C42" s="219" t="str">
        <f>+D42</f>
        <v>**</v>
      </c>
      <c r="D42" s="229" t="s">
        <v>254</v>
      </c>
      <c r="E42" s="229" t="s">
        <v>254</v>
      </c>
      <c r="F42" s="164" t="s">
        <v>254</v>
      </c>
      <c r="G42" s="221" t="str">
        <f>+H42</f>
        <v>**</v>
      </c>
      <c r="H42" s="241" t="s">
        <v>254</v>
      </c>
    </row>
    <row r="43" spans="1:8" x14ac:dyDescent="0.25">
      <c r="A43" s="161" t="s">
        <v>228</v>
      </c>
      <c r="B43" s="167" t="s">
        <v>229</v>
      </c>
      <c r="C43" s="219" t="str">
        <f>+D43</f>
        <v>****</v>
      </c>
      <c r="D43" s="165" t="s">
        <v>258</v>
      </c>
      <c r="E43" s="165" t="str">
        <f>+D43</f>
        <v>****</v>
      </c>
      <c r="F43" s="164" t="str">
        <f>+E43</f>
        <v>****</v>
      </c>
      <c r="G43" s="221" t="str">
        <f>+F43</f>
        <v>****</v>
      </c>
      <c r="H43" s="244" t="str">
        <f>+F43</f>
        <v>****</v>
      </c>
    </row>
    <row r="44" spans="1:8" x14ac:dyDescent="0.25">
      <c r="A44" s="168" t="s">
        <v>230</v>
      </c>
      <c r="B44" s="199" t="s">
        <v>231</v>
      </c>
      <c r="C44" s="224">
        <f t="shared" ref="C44:H44" si="5">+C40</f>
        <v>5301.8610546344053</v>
      </c>
      <c r="D44" s="224">
        <f t="shared" si="5"/>
        <v>5562.3119441344052</v>
      </c>
      <c r="E44" s="224">
        <f t="shared" si="5"/>
        <v>5559.4465054344064</v>
      </c>
      <c r="F44" s="243">
        <f t="shared" si="5"/>
        <v>5038.8623344344069</v>
      </c>
      <c r="G44" s="224">
        <f t="shared" si="5"/>
        <v>6617.6747505345884</v>
      </c>
      <c r="H44" s="243">
        <f t="shared" si="5"/>
        <v>7017.4404771145892</v>
      </c>
    </row>
    <row r="45" spans="1:8" x14ac:dyDescent="0.25">
      <c r="A45" s="161" t="s">
        <v>232</v>
      </c>
      <c r="B45" s="167" t="s">
        <v>176</v>
      </c>
      <c r="C45" s="219" t="s">
        <v>256</v>
      </c>
      <c r="D45" s="165" t="str">
        <f>+C45</f>
        <v>***</v>
      </c>
      <c r="E45" s="165" t="str">
        <f>+D45</f>
        <v>***</v>
      </c>
      <c r="F45" s="164" t="str">
        <f>+E45</f>
        <v>***</v>
      </c>
      <c r="G45" s="221" t="str">
        <f>+H45</f>
        <v>***</v>
      </c>
      <c r="H45" s="244" t="s">
        <v>256</v>
      </c>
    </row>
    <row r="46" spans="1:8" x14ac:dyDescent="0.25">
      <c r="A46" s="161" t="s">
        <v>233</v>
      </c>
      <c r="B46" s="162" t="s">
        <v>234</v>
      </c>
      <c r="C46" s="219" t="str">
        <f>+D46</f>
        <v>*****</v>
      </c>
      <c r="D46" s="165" t="s">
        <v>260</v>
      </c>
      <c r="E46" s="165" t="s">
        <v>280</v>
      </c>
      <c r="F46" s="164" t="s">
        <v>235</v>
      </c>
      <c r="G46" s="221" t="str">
        <f>+D46</f>
        <v>*****</v>
      </c>
      <c r="H46" s="244" t="s">
        <v>281</v>
      </c>
    </row>
    <row r="47" spans="1:8" x14ac:dyDescent="0.25">
      <c r="A47" s="161" t="s">
        <v>236</v>
      </c>
      <c r="B47" s="167" t="s">
        <v>326</v>
      </c>
      <c r="C47" s="219" t="str">
        <f>+D47</f>
        <v>******</v>
      </c>
      <c r="D47" s="229" t="s">
        <v>262</v>
      </c>
      <c r="E47" s="229" t="str">
        <f>+D47</f>
        <v>******</v>
      </c>
      <c r="F47" s="166" t="str">
        <f>+E47</f>
        <v>******</v>
      </c>
      <c r="G47" s="221" t="str">
        <f>+F47</f>
        <v>******</v>
      </c>
      <c r="H47" s="241" t="str">
        <f>+G47</f>
        <v>******</v>
      </c>
    </row>
    <row r="48" spans="1:8" ht="15.75" thickBot="1" x14ac:dyDescent="0.3">
      <c r="A48" s="172" t="s">
        <v>238</v>
      </c>
      <c r="B48" s="173" t="s">
        <v>239</v>
      </c>
      <c r="C48" s="230"/>
      <c r="D48" s="176"/>
      <c r="E48" s="231"/>
      <c r="F48" s="175"/>
      <c r="G48" s="231"/>
      <c r="H48" s="249"/>
    </row>
    <row r="49" spans="1:16" ht="15.75" thickTop="1" x14ac:dyDescent="0.25"/>
    <row r="51" spans="1:16" x14ac:dyDescent="0.25">
      <c r="A51" s="180"/>
      <c r="B51" s="296" t="s">
        <v>252</v>
      </c>
      <c r="C51" s="236"/>
      <c r="D51" s="236"/>
      <c r="E51" s="236"/>
      <c r="F51" s="236"/>
      <c r="G51" s="214"/>
      <c r="H51" s="214"/>
      <c r="I51" s="214"/>
      <c r="J51" s="214"/>
      <c r="K51" s="214"/>
      <c r="L51" s="214"/>
      <c r="M51" s="214"/>
      <c r="N51" s="214"/>
      <c r="O51" s="214"/>
      <c r="P51" s="214"/>
    </row>
    <row r="52" spans="1:16" x14ac:dyDescent="0.25">
      <c r="A52" s="180"/>
      <c r="B52" s="203"/>
      <c r="C52" s="236"/>
      <c r="D52" s="236"/>
      <c r="E52" s="236"/>
      <c r="F52" s="236"/>
      <c r="G52" s="214"/>
      <c r="H52" s="214"/>
      <c r="I52" s="214"/>
      <c r="J52" s="214"/>
      <c r="K52" s="214"/>
      <c r="L52" s="214"/>
      <c r="M52" s="214"/>
      <c r="N52" s="214"/>
      <c r="O52" s="214"/>
      <c r="P52" s="214"/>
    </row>
    <row r="53" spans="1:16" ht="15" customHeight="1" x14ac:dyDescent="0.25">
      <c r="A53" s="180" t="s">
        <v>214</v>
      </c>
      <c r="B53" s="527" t="s">
        <v>287</v>
      </c>
      <c r="C53" s="527"/>
      <c r="D53" s="527"/>
      <c r="E53" s="527"/>
      <c r="F53" s="527"/>
      <c r="G53" s="527"/>
      <c r="H53" s="527"/>
      <c r="I53" s="527"/>
      <c r="J53" s="527"/>
      <c r="K53" s="237"/>
      <c r="L53" s="237"/>
      <c r="M53" s="237"/>
      <c r="N53" s="237"/>
      <c r="O53" s="237"/>
      <c r="P53" s="237"/>
    </row>
    <row r="54" spans="1:16" ht="26.25" customHeight="1" x14ac:dyDescent="0.25">
      <c r="A54" s="180" t="s">
        <v>241</v>
      </c>
      <c r="B54" s="499" t="s">
        <v>298</v>
      </c>
      <c r="C54" s="499"/>
      <c r="D54" s="499"/>
      <c r="E54" s="499"/>
      <c r="F54" s="499"/>
      <c r="G54" s="499"/>
      <c r="H54" s="499"/>
      <c r="I54" s="499"/>
      <c r="J54" s="499"/>
      <c r="K54" s="214"/>
      <c r="L54" s="214"/>
      <c r="M54" s="214"/>
      <c r="N54" s="214"/>
      <c r="O54" s="214"/>
      <c r="P54" s="214"/>
    </row>
    <row r="55" spans="1:16" ht="54.75" customHeight="1" x14ac:dyDescent="0.25">
      <c r="A55" s="180" t="s">
        <v>139</v>
      </c>
      <c r="B55" s="526" t="s">
        <v>367</v>
      </c>
      <c r="C55" s="526"/>
      <c r="D55" s="526"/>
      <c r="E55" s="526"/>
      <c r="F55" s="526"/>
      <c r="G55" s="526"/>
      <c r="H55" s="526"/>
      <c r="I55" s="526"/>
      <c r="J55" s="526"/>
      <c r="K55" s="214"/>
      <c r="L55" s="214"/>
      <c r="M55" s="214"/>
      <c r="N55" s="214"/>
      <c r="O55" s="214"/>
      <c r="P55" s="214"/>
    </row>
    <row r="56" spans="1:16" x14ac:dyDescent="0.25">
      <c r="A56" s="180"/>
      <c r="B56" s="203"/>
      <c r="C56" s="236"/>
      <c r="D56" s="236"/>
      <c r="E56" s="236"/>
      <c r="F56" s="236"/>
      <c r="G56" s="214"/>
      <c r="H56" s="214"/>
      <c r="I56" s="214"/>
      <c r="J56" s="214"/>
      <c r="K56" s="214"/>
      <c r="L56" s="214"/>
      <c r="M56" s="214"/>
      <c r="N56" s="214"/>
      <c r="O56" s="214"/>
      <c r="P56" s="214"/>
    </row>
    <row r="57" spans="1:16" ht="15" customHeight="1" x14ac:dyDescent="0.25">
      <c r="A57" s="204" t="s">
        <v>104</v>
      </c>
      <c r="B57" s="500" t="s">
        <v>253</v>
      </c>
      <c r="C57" s="500"/>
      <c r="D57" s="500"/>
      <c r="E57" s="500"/>
      <c r="F57" s="500"/>
      <c r="G57" s="500"/>
      <c r="H57" s="500"/>
      <c r="I57" s="500"/>
      <c r="J57" s="500"/>
      <c r="K57" s="214"/>
      <c r="L57" s="214"/>
      <c r="M57" s="214"/>
      <c r="N57" s="214"/>
      <c r="O57" s="214"/>
      <c r="P57" s="214"/>
    </row>
    <row r="58" spans="1:16" ht="15" customHeight="1" x14ac:dyDescent="0.25">
      <c r="A58" s="204" t="s">
        <v>254</v>
      </c>
      <c r="B58" s="526" t="s">
        <v>325</v>
      </c>
      <c r="C58" s="526"/>
      <c r="D58" s="526"/>
      <c r="E58" s="526"/>
      <c r="F58" s="526"/>
      <c r="G58" s="526"/>
      <c r="H58" s="526"/>
      <c r="I58" s="526"/>
      <c r="J58" s="526"/>
      <c r="K58" s="214"/>
      <c r="L58" s="214"/>
      <c r="M58" s="214"/>
      <c r="N58" s="214"/>
      <c r="O58" s="214"/>
      <c r="P58" s="214"/>
    </row>
    <row r="59" spans="1:16" ht="15" customHeight="1" x14ac:dyDescent="0.25">
      <c r="A59" s="180" t="s">
        <v>256</v>
      </c>
      <c r="B59" s="526" t="s">
        <v>257</v>
      </c>
      <c r="C59" s="526"/>
      <c r="D59" s="526"/>
      <c r="E59" s="526"/>
      <c r="F59" s="526"/>
      <c r="G59" s="526"/>
      <c r="H59" s="526"/>
      <c r="I59" s="180"/>
      <c r="J59" s="500"/>
      <c r="K59" s="500"/>
      <c r="L59" s="500"/>
      <c r="M59" s="500"/>
      <c r="N59" s="500"/>
      <c r="O59" s="500"/>
      <c r="P59" s="500"/>
    </row>
    <row r="60" spans="1:16" ht="15" customHeight="1" x14ac:dyDescent="0.25">
      <c r="A60" s="180" t="s">
        <v>258</v>
      </c>
      <c r="B60" s="500" t="s">
        <v>261</v>
      </c>
      <c r="C60" s="500"/>
      <c r="D60" s="500"/>
      <c r="E60" s="500"/>
      <c r="F60" s="500"/>
      <c r="G60" s="500"/>
      <c r="H60" s="500"/>
      <c r="I60" s="180"/>
      <c r="J60" s="373"/>
      <c r="K60" s="373"/>
      <c r="L60" s="373"/>
      <c r="M60" s="373"/>
      <c r="N60" s="373"/>
      <c r="O60" s="373"/>
      <c r="P60" s="373"/>
    </row>
    <row r="61" spans="1:16" x14ac:dyDescent="0.25">
      <c r="A61" s="204" t="s">
        <v>260</v>
      </c>
      <c r="B61" s="526" t="s">
        <v>263</v>
      </c>
      <c r="C61" s="526"/>
      <c r="D61" s="526"/>
      <c r="E61" s="526"/>
      <c r="F61" s="526"/>
      <c r="G61" s="526"/>
      <c r="H61" s="526"/>
      <c r="I61" s="526"/>
      <c r="J61" s="526"/>
      <c r="K61" s="214"/>
      <c r="L61" s="214"/>
      <c r="M61" s="214"/>
      <c r="N61" s="214"/>
      <c r="O61" s="214"/>
      <c r="P61" s="214"/>
    </row>
    <row r="62" spans="1:16" x14ac:dyDescent="0.25">
      <c r="A62" s="204" t="s">
        <v>262</v>
      </c>
      <c r="B62" s="526" t="s">
        <v>327</v>
      </c>
      <c r="C62" s="526"/>
      <c r="D62" s="526"/>
      <c r="E62" s="526"/>
      <c r="F62" s="526"/>
      <c r="G62" s="526"/>
      <c r="H62" s="526"/>
      <c r="I62" s="526"/>
      <c r="J62" s="526"/>
      <c r="K62" s="214"/>
      <c r="L62" s="214"/>
      <c r="M62" s="214"/>
      <c r="N62" s="214"/>
      <c r="O62" s="214"/>
      <c r="P62" s="214"/>
    </row>
    <row r="64" spans="1:16" ht="87.75" customHeight="1" x14ac:dyDescent="0.25">
      <c r="A64" s="501" t="s">
        <v>163</v>
      </c>
      <c r="B64" s="501"/>
      <c r="C64" s="501"/>
      <c r="D64" s="501"/>
      <c r="E64" s="501"/>
      <c r="F64" s="501"/>
      <c r="G64" s="501"/>
      <c r="H64" s="501"/>
      <c r="I64" s="501"/>
      <c r="J64" s="501"/>
    </row>
  </sheetData>
  <sheetProtection password="C712" sheet="1" objects="1" scenarios="1"/>
  <mergeCells count="21">
    <mergeCell ref="C3:F4"/>
    <mergeCell ref="G3:H4"/>
    <mergeCell ref="A5:A7"/>
    <mergeCell ref="B5:B7"/>
    <mergeCell ref="C5:C6"/>
    <mergeCell ref="B60:H60"/>
    <mergeCell ref="B61:J61"/>
    <mergeCell ref="B62:J62"/>
    <mergeCell ref="A64:J64"/>
    <mergeCell ref="C27:F28"/>
    <mergeCell ref="G27:H28"/>
    <mergeCell ref="A29:A31"/>
    <mergeCell ref="B29:B31"/>
    <mergeCell ref="C29:C30"/>
    <mergeCell ref="B54:J54"/>
    <mergeCell ref="B55:J55"/>
    <mergeCell ref="B57:J57"/>
    <mergeCell ref="B58:J58"/>
    <mergeCell ref="B59:H59"/>
    <mergeCell ref="J59:P59"/>
    <mergeCell ref="B53:J53"/>
  </mergeCells>
  <hyperlinks>
    <hyperlink ref="B51" location="VAUPES!A40" display="Ver Nota Informativ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49" t="s">
        <v>17</v>
      </c>
      <c r="G6" s="449"/>
      <c r="H6" s="449"/>
      <c r="I6" s="449"/>
      <c r="J6" s="449"/>
      <c r="K6" s="8">
        <v>4169.6138703799988</v>
      </c>
      <c r="L6" s="13"/>
    </row>
    <row r="7" spans="2:12" x14ac:dyDescent="0.25">
      <c r="D7" s="11" t="s">
        <v>18</v>
      </c>
      <c r="E7" s="7" t="s">
        <v>19</v>
      </c>
      <c r="F7" s="449" t="s">
        <v>17</v>
      </c>
      <c r="G7" s="449"/>
      <c r="H7" s="449"/>
      <c r="I7" s="449"/>
      <c r="J7" s="449"/>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50" t="s">
        <v>9</v>
      </c>
      <c r="E19" s="451" t="s">
        <v>1</v>
      </c>
      <c r="F19" s="452" t="s">
        <v>2</v>
      </c>
      <c r="G19" s="453"/>
      <c r="H19" s="453"/>
      <c r="I19" s="453"/>
      <c r="J19" s="454"/>
    </row>
    <row r="20" spans="4:12" ht="21" x14ac:dyDescent="0.35">
      <c r="D20" s="450"/>
      <c r="E20" s="451"/>
      <c r="F20" s="455" t="s">
        <v>23</v>
      </c>
      <c r="G20" s="456"/>
      <c r="H20" s="456"/>
      <c r="I20" s="456"/>
      <c r="J20" s="457"/>
    </row>
    <row r="21" spans="4:12" x14ac:dyDescent="0.25">
      <c r="D21" s="12" t="s">
        <v>24</v>
      </c>
      <c r="E21" s="14" t="s">
        <v>10</v>
      </c>
      <c r="F21" s="449" t="s">
        <v>25</v>
      </c>
      <c r="G21" s="449"/>
      <c r="H21" s="449"/>
      <c r="I21" s="449"/>
      <c r="J21" s="449"/>
      <c r="K21" s="15">
        <v>4915.26</v>
      </c>
      <c r="L21" s="2" t="s">
        <v>358</v>
      </c>
    </row>
    <row r="22" spans="4:12" x14ac:dyDescent="0.25">
      <c r="D22" s="12" t="s">
        <v>26</v>
      </c>
      <c r="E22" s="14" t="s">
        <v>11</v>
      </c>
      <c r="F22" s="449" t="s">
        <v>27</v>
      </c>
      <c r="G22" s="449"/>
      <c r="H22" s="449"/>
      <c r="I22" s="449"/>
      <c r="J22" s="449"/>
      <c r="K22" s="15">
        <v>203.74</v>
      </c>
      <c r="L22" s="2" t="s">
        <v>358</v>
      </c>
    </row>
    <row r="23" spans="4:12" x14ac:dyDescent="0.25">
      <c r="D23" s="12" t="s">
        <v>28</v>
      </c>
      <c r="E23" s="14" t="s">
        <v>4</v>
      </c>
      <c r="F23" s="449" t="s">
        <v>29</v>
      </c>
      <c r="G23" s="449"/>
      <c r="H23" s="449"/>
      <c r="I23" s="449"/>
      <c r="J23" s="449"/>
      <c r="K23" s="15">
        <v>4923.01</v>
      </c>
      <c r="L23" s="2" t="s">
        <v>358</v>
      </c>
    </row>
    <row r="24" spans="4:12" x14ac:dyDescent="0.25">
      <c r="D24" s="12" t="s">
        <v>30</v>
      </c>
      <c r="E24" s="14" t="s">
        <v>3</v>
      </c>
      <c r="F24" s="449" t="s">
        <v>29</v>
      </c>
      <c r="G24" s="449"/>
      <c r="H24" s="449"/>
      <c r="I24" s="449"/>
      <c r="J24" s="449"/>
      <c r="K24" s="15">
        <v>5015.57</v>
      </c>
      <c r="L24" s="2" t="s">
        <v>360</v>
      </c>
    </row>
    <row r="25" spans="4:12" x14ac:dyDescent="0.25">
      <c r="D25" s="12" t="s">
        <v>31</v>
      </c>
      <c r="E25" s="14" t="s">
        <v>12</v>
      </c>
      <c r="F25" s="449" t="s">
        <v>32</v>
      </c>
      <c r="G25" s="449"/>
      <c r="H25" s="449"/>
      <c r="I25" s="449"/>
      <c r="J25" s="449"/>
      <c r="K25" s="15">
        <v>4254.7080309999992</v>
      </c>
      <c r="L25" s="379" t="s">
        <v>358</v>
      </c>
    </row>
    <row r="26" spans="4:12" x14ac:dyDescent="0.25">
      <c r="D26" s="12" t="s">
        <v>33</v>
      </c>
      <c r="E26" s="14" t="s">
        <v>34</v>
      </c>
      <c r="F26" s="449" t="s">
        <v>32</v>
      </c>
      <c r="G26" s="449"/>
      <c r="H26" s="449"/>
      <c r="I26" s="449"/>
      <c r="J26" s="449"/>
      <c r="K26" s="15">
        <v>4391.8172209999993</v>
      </c>
      <c r="L26" s="2" t="s">
        <v>358</v>
      </c>
    </row>
    <row r="27" spans="4:12" ht="15" customHeight="1" x14ac:dyDescent="0.25">
      <c r="D27" s="12" t="s">
        <v>35</v>
      </c>
      <c r="E27" s="14" t="s">
        <v>36</v>
      </c>
      <c r="F27" s="449" t="s">
        <v>32</v>
      </c>
      <c r="G27" s="449"/>
      <c r="H27" s="449"/>
      <c r="I27" s="449"/>
      <c r="J27" s="449"/>
      <c r="K27" s="15">
        <v>4384.4327060000005</v>
      </c>
      <c r="L27" s="2" t="s">
        <v>358</v>
      </c>
    </row>
    <row r="28" spans="4:12" ht="15" customHeight="1" x14ac:dyDescent="0.25">
      <c r="D28" s="12" t="s">
        <v>37</v>
      </c>
      <c r="E28" s="14" t="s">
        <v>38</v>
      </c>
      <c r="F28" s="449" t="s">
        <v>32</v>
      </c>
      <c r="G28" s="449"/>
      <c r="H28" s="449"/>
      <c r="I28" s="449"/>
      <c r="J28" s="449"/>
      <c r="K28" s="15">
        <v>4505.5387520000004</v>
      </c>
      <c r="L28" s="2" t="s">
        <v>358</v>
      </c>
    </row>
    <row r="29" spans="4:12" ht="15" customHeight="1" x14ac:dyDescent="0.25">
      <c r="D29" s="12" t="s">
        <v>39</v>
      </c>
      <c r="E29" s="14" t="s">
        <v>40</v>
      </c>
      <c r="F29" s="449" t="s">
        <v>32</v>
      </c>
      <c r="G29" s="449"/>
      <c r="H29" s="449"/>
      <c r="I29" s="449"/>
      <c r="J29" s="449"/>
      <c r="K29" s="15">
        <v>4234.7732020000003</v>
      </c>
      <c r="L29" s="2" t="s">
        <v>358</v>
      </c>
    </row>
    <row r="30" spans="4:12" x14ac:dyDescent="0.25">
      <c r="D30" s="12" t="s">
        <v>41</v>
      </c>
      <c r="E30" s="14" t="s">
        <v>42</v>
      </c>
      <c r="F30" s="449" t="s">
        <v>32</v>
      </c>
      <c r="G30" s="449"/>
      <c r="H30" s="449"/>
      <c r="I30" s="449"/>
      <c r="J30" s="449"/>
      <c r="K30" s="15">
        <v>4923.01</v>
      </c>
      <c r="L30" s="2" t="s">
        <v>358</v>
      </c>
    </row>
    <row r="31" spans="4:12" x14ac:dyDescent="0.25">
      <c r="D31" s="12" t="s">
        <v>43</v>
      </c>
      <c r="E31" s="14" t="s">
        <v>4</v>
      </c>
      <c r="F31" s="449" t="s">
        <v>29</v>
      </c>
      <c r="G31" s="449"/>
      <c r="H31" s="449"/>
      <c r="I31" s="449"/>
      <c r="J31" s="449"/>
      <c r="K31" s="15">
        <v>4923.01</v>
      </c>
      <c r="L31" s="2" t="s">
        <v>358</v>
      </c>
    </row>
    <row r="32" spans="4:12" x14ac:dyDescent="0.25">
      <c r="D32" s="12" t="s">
        <v>44</v>
      </c>
      <c r="E32" s="14" t="s">
        <v>40</v>
      </c>
      <c r="F32" s="449" t="s">
        <v>45</v>
      </c>
      <c r="G32" s="449"/>
      <c r="H32" s="449"/>
      <c r="I32" s="449"/>
      <c r="J32" s="449"/>
      <c r="K32" s="15">
        <v>4923.01</v>
      </c>
      <c r="L32" s="2" t="s">
        <v>358</v>
      </c>
    </row>
    <row r="33" spans="4:12" x14ac:dyDescent="0.25">
      <c r="D33" s="12" t="s">
        <v>46</v>
      </c>
      <c r="E33" s="14" t="s">
        <v>47</v>
      </c>
      <c r="F33" s="449" t="s">
        <v>32</v>
      </c>
      <c r="G33" s="449"/>
      <c r="H33" s="449"/>
      <c r="I33" s="449"/>
      <c r="J33" s="449"/>
      <c r="K33" s="15">
        <v>4056.8112165399998</v>
      </c>
      <c r="L33" s="2" t="s">
        <v>360</v>
      </c>
    </row>
    <row r="34" spans="4:12" x14ac:dyDescent="0.25">
      <c r="D34" s="12" t="s">
        <v>48</v>
      </c>
      <c r="E34" s="14">
        <v>0</v>
      </c>
      <c r="F34" s="449"/>
      <c r="G34" s="449"/>
      <c r="H34" s="449"/>
      <c r="I34" s="449"/>
      <c r="J34" s="449"/>
      <c r="K34" s="15"/>
      <c r="L34" s="2" t="s">
        <v>358</v>
      </c>
    </row>
    <row r="35" spans="4:12" x14ac:dyDescent="0.25">
      <c r="D35" s="12" t="s">
        <v>49</v>
      </c>
      <c r="E35" s="14" t="s">
        <v>50</v>
      </c>
      <c r="F35" s="449" t="s">
        <v>32</v>
      </c>
      <c r="G35" s="449"/>
      <c r="H35" s="449"/>
      <c r="I35" s="449"/>
      <c r="J35" s="449"/>
      <c r="K35" s="15">
        <v>3853.07121654</v>
      </c>
      <c r="L35" s="2" t="s">
        <v>358</v>
      </c>
    </row>
    <row r="36" spans="4:12" x14ac:dyDescent="0.25">
      <c r="D36" s="12" t="s">
        <v>51</v>
      </c>
      <c r="E36" s="14" t="s">
        <v>52</v>
      </c>
      <c r="F36" s="449" t="s">
        <v>32</v>
      </c>
      <c r="G36" s="449"/>
      <c r="H36" s="449"/>
      <c r="I36" s="449"/>
      <c r="J36" s="449"/>
      <c r="K36" s="15">
        <v>203.74</v>
      </c>
      <c r="L36" s="2" t="s">
        <v>358</v>
      </c>
    </row>
    <row r="37" spans="4:12" x14ac:dyDescent="0.25">
      <c r="D37" s="12" t="s">
        <v>53</v>
      </c>
      <c r="E37" s="14" t="s">
        <v>54</v>
      </c>
      <c r="F37" s="449" t="s">
        <v>55</v>
      </c>
      <c r="G37" s="449"/>
      <c r="H37" s="449"/>
      <c r="I37" s="449"/>
      <c r="J37" s="449"/>
      <c r="K37" s="15">
        <v>4345.8234222199999</v>
      </c>
      <c r="L37" s="16" t="s">
        <v>359</v>
      </c>
    </row>
    <row r="38" spans="4:12" x14ac:dyDescent="0.25">
      <c r="D38" s="12" t="s">
        <v>56</v>
      </c>
      <c r="E38" s="14" t="s">
        <v>57</v>
      </c>
      <c r="F38" s="449" t="s">
        <v>55</v>
      </c>
      <c r="G38" s="449"/>
      <c r="H38" s="449"/>
      <c r="I38" s="449"/>
      <c r="J38" s="449"/>
      <c r="K38" s="15">
        <v>4142.0884222200002</v>
      </c>
      <c r="L38" s="2" t="s">
        <v>358</v>
      </c>
    </row>
    <row r="39" spans="4:12" x14ac:dyDescent="0.25">
      <c r="D39" s="12" t="s">
        <v>58</v>
      </c>
      <c r="E39" s="14" t="s">
        <v>59</v>
      </c>
      <c r="F39" s="449" t="s">
        <v>55</v>
      </c>
      <c r="G39" s="449"/>
      <c r="H39" s="449"/>
      <c r="I39" s="449"/>
      <c r="J39" s="449"/>
      <c r="K39" s="15">
        <v>203.73500000000001</v>
      </c>
      <c r="L39" s="2" t="s">
        <v>358</v>
      </c>
    </row>
    <row r="40" spans="4:12" x14ac:dyDescent="0.25">
      <c r="D40" s="12" t="s">
        <v>60</v>
      </c>
      <c r="E40" s="14" t="s">
        <v>61</v>
      </c>
      <c r="F40" s="449" t="s">
        <v>62</v>
      </c>
      <c r="G40" s="449"/>
      <c r="H40" s="449"/>
      <c r="I40" s="449"/>
      <c r="J40" s="449"/>
      <c r="K40" s="15">
        <v>4180.670733259999</v>
      </c>
      <c r="L40" s="16" t="s">
        <v>359</v>
      </c>
    </row>
    <row r="41" spans="4:12" x14ac:dyDescent="0.25">
      <c r="D41" s="12" t="s">
        <v>63</v>
      </c>
      <c r="E41" s="14" t="s">
        <v>64</v>
      </c>
      <c r="F41" s="449" t="s">
        <v>62</v>
      </c>
      <c r="G41" s="449"/>
      <c r="H41" s="449"/>
      <c r="I41" s="449"/>
      <c r="J41" s="449"/>
      <c r="K41" s="15">
        <v>3976.9357332599993</v>
      </c>
      <c r="L41" s="17" t="s">
        <v>358</v>
      </c>
    </row>
    <row r="42" spans="4:12" x14ac:dyDescent="0.25">
      <c r="D42" s="12" t="s">
        <v>65</v>
      </c>
      <c r="E42" s="14" t="s">
        <v>66</v>
      </c>
      <c r="F42" s="449" t="s">
        <v>62</v>
      </c>
      <c r="G42" s="449"/>
      <c r="H42" s="449"/>
      <c r="I42" s="449"/>
      <c r="J42" s="449"/>
      <c r="K42" s="15">
        <v>203.73500000000001</v>
      </c>
      <c r="L42" s="2" t="s">
        <v>358</v>
      </c>
    </row>
    <row r="43" spans="4:12" x14ac:dyDescent="0.25">
      <c r="D43" s="12" t="s">
        <v>67</v>
      </c>
      <c r="E43" s="14" t="s">
        <v>68</v>
      </c>
      <c r="F43" s="449" t="s">
        <v>69</v>
      </c>
      <c r="G43" s="449"/>
      <c r="H43" s="449"/>
      <c r="I43" s="449"/>
      <c r="J43" s="449"/>
      <c r="K43" s="15">
        <v>4373.3488703799985</v>
      </c>
      <c r="L43" s="16" t="s">
        <v>358</v>
      </c>
    </row>
    <row r="44" spans="4:12" x14ac:dyDescent="0.25">
      <c r="D44" s="12" t="s">
        <v>70</v>
      </c>
      <c r="E44" s="14" t="s">
        <v>16</v>
      </c>
      <c r="F44" s="449" t="s">
        <v>69</v>
      </c>
      <c r="G44" s="449"/>
      <c r="H44" s="449"/>
      <c r="I44" s="449"/>
      <c r="J44" s="449"/>
      <c r="K44" s="15">
        <v>4169.6138703799988</v>
      </c>
      <c r="L44" s="2" t="s">
        <v>358</v>
      </c>
    </row>
    <row r="45" spans="4:12" x14ac:dyDescent="0.25">
      <c r="D45" s="12" t="s">
        <v>71</v>
      </c>
      <c r="E45" s="14" t="s">
        <v>72</v>
      </c>
      <c r="F45" s="449" t="s">
        <v>69</v>
      </c>
      <c r="G45" s="449"/>
      <c r="H45" s="449"/>
      <c r="I45" s="449"/>
      <c r="J45" s="449"/>
      <c r="K45" s="15">
        <v>203.73500000000001</v>
      </c>
      <c r="L45" s="2" t="s">
        <v>358</v>
      </c>
    </row>
    <row r="46" spans="4:12" x14ac:dyDescent="0.25">
      <c r="D46" s="12" t="s">
        <v>73</v>
      </c>
      <c r="E46" s="10">
        <v>0</v>
      </c>
      <c r="F46" s="449"/>
      <c r="G46" s="449"/>
      <c r="H46" s="449"/>
      <c r="I46" s="449"/>
      <c r="J46" s="449"/>
      <c r="K46" s="15"/>
      <c r="L46" s="2" t="s">
        <v>360</v>
      </c>
    </row>
    <row r="47" spans="4:12" x14ac:dyDescent="0.25">
      <c r="D47" s="378" t="s">
        <v>361</v>
      </c>
      <c r="E47" s="18"/>
      <c r="F47" s="2" t="s">
        <v>362</v>
      </c>
      <c r="K47" s="2">
        <f>+'Calculo IP ZDF'!C33</f>
        <v>5018.6737050000002</v>
      </c>
      <c r="L47" s="2" t="s">
        <v>358</v>
      </c>
    </row>
    <row r="48" spans="4:12" x14ac:dyDescent="0.25">
      <c r="D48" s="378" t="s">
        <v>363</v>
      </c>
      <c r="E48" s="18"/>
      <c r="F48" s="2" t="s">
        <v>364</v>
      </c>
      <c r="K48" s="2">
        <f>+'Calculo IP ZDF'!C29</f>
        <v>4080.8001750000003</v>
      </c>
      <c r="L48" s="379" t="s">
        <v>358</v>
      </c>
    </row>
    <row r="49" spans="4:12" x14ac:dyDescent="0.25">
      <c r="D49" s="377" t="s">
        <v>365</v>
      </c>
      <c r="K49" s="2">
        <f>+'Calculo IP ZDF'!C32</f>
        <v>4379.2144800000005</v>
      </c>
      <c r="L49" s="379" t="s">
        <v>358</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G17" sqref="G17"/>
    </sheetView>
  </sheetViews>
  <sheetFormatPr baseColWidth="10" defaultRowHeight="15" x14ac:dyDescent="0.25"/>
  <cols>
    <col min="1" max="1" width="65.7109375" customWidth="1"/>
    <col min="2" max="2" width="32.42578125" customWidth="1"/>
    <col min="3" max="3" width="31" customWidth="1"/>
    <col min="4" max="4" width="32.7109375" hidden="1" customWidth="1"/>
  </cols>
  <sheetData>
    <row r="1" spans="1:5" x14ac:dyDescent="0.25">
      <c r="A1" s="557" t="s">
        <v>328</v>
      </c>
      <c r="B1" s="557"/>
      <c r="C1" s="557"/>
      <c r="D1" s="557"/>
      <c r="E1" s="340">
        <v>2826.91</v>
      </c>
    </row>
    <row r="2" spans="1:5" x14ac:dyDescent="0.25">
      <c r="A2" s="557" t="s">
        <v>329</v>
      </c>
      <c r="B2" s="557"/>
      <c r="C2" s="557"/>
      <c r="D2" s="557"/>
      <c r="E2" s="339"/>
    </row>
    <row r="3" spans="1:5" x14ac:dyDescent="0.25">
      <c r="A3" s="557" t="s">
        <v>330</v>
      </c>
      <c r="B3" s="557"/>
      <c r="C3" s="557"/>
      <c r="D3" s="557"/>
      <c r="E3" s="339"/>
    </row>
    <row r="4" spans="1:5" x14ac:dyDescent="0.25">
      <c r="A4" s="338"/>
      <c r="B4" s="338"/>
      <c r="C4" s="339"/>
      <c r="D4" s="339"/>
      <c r="E4" s="339"/>
    </row>
    <row r="5" spans="1:5" ht="15.75" thickBot="1" x14ac:dyDescent="0.3">
      <c r="A5" s="341" t="str">
        <f>+AMAZONAS!B1</f>
        <v>Vigencia: 1 de Octubre de 2019; 00:00 horas</v>
      </c>
      <c r="B5" s="338"/>
      <c r="C5" s="339"/>
      <c r="D5" s="339"/>
      <c r="E5" s="339"/>
    </row>
    <row r="6" spans="1:5" ht="15.75" customHeight="1" thickTop="1" x14ac:dyDescent="0.25">
      <c r="A6" s="558" t="s">
        <v>331</v>
      </c>
      <c r="B6" s="560" t="s">
        <v>349</v>
      </c>
      <c r="C6" s="560" t="s">
        <v>348</v>
      </c>
      <c r="D6" s="562" t="s">
        <v>449</v>
      </c>
      <c r="E6" s="339"/>
    </row>
    <row r="7" spans="1:5" ht="31.5" customHeight="1" x14ac:dyDescent="0.25">
      <c r="A7" s="559"/>
      <c r="B7" s="561"/>
      <c r="C7" s="561"/>
      <c r="D7" s="504"/>
      <c r="E7" s="339"/>
    </row>
    <row r="8" spans="1:5" x14ac:dyDescent="0.25">
      <c r="A8" s="354" t="s">
        <v>332</v>
      </c>
      <c r="B8" s="355">
        <f>+BIODIESEL!C6</f>
        <v>6178.35</v>
      </c>
      <c r="C8" s="356">
        <f>+BIODIESEL!E9</f>
        <v>6256.32</v>
      </c>
      <c r="D8" s="357">
        <f>+BIODIESEL!G9</f>
        <v>6256.32</v>
      </c>
      <c r="E8" s="339"/>
    </row>
    <row r="9" spans="1:5" x14ac:dyDescent="0.25">
      <c r="A9" s="354" t="s">
        <v>333</v>
      </c>
      <c r="B9" s="356" t="s">
        <v>139</v>
      </c>
      <c r="C9" s="356" t="s">
        <v>139</v>
      </c>
      <c r="D9" s="357" t="s">
        <v>139</v>
      </c>
      <c r="E9" s="339"/>
    </row>
    <row r="10" spans="1:5" x14ac:dyDescent="0.25">
      <c r="A10" s="354" t="s">
        <v>334</v>
      </c>
      <c r="B10" s="356">
        <f>+BIODIESEL!C12</f>
        <v>166</v>
      </c>
      <c r="C10" s="356">
        <f>+BIODIESEL!E12</f>
        <v>162.68</v>
      </c>
      <c r="D10" s="357">
        <f>+BIODIESEL!G12</f>
        <v>162.68</v>
      </c>
      <c r="E10" s="339"/>
    </row>
    <row r="11" spans="1:5" x14ac:dyDescent="0.25">
      <c r="A11" s="354" t="s">
        <v>335</v>
      </c>
      <c r="B11" s="358">
        <f>+BIODIESEL!D13</f>
        <v>7.9001000000000001</v>
      </c>
      <c r="C11" s="358">
        <f>+BIODIESEL!E13</f>
        <v>7.9001000000000001</v>
      </c>
      <c r="D11" s="359">
        <f>+C11</f>
        <v>7.9001000000000001</v>
      </c>
      <c r="E11" s="339"/>
    </row>
    <row r="12" spans="1:5" x14ac:dyDescent="0.25">
      <c r="A12" s="360" t="s">
        <v>336</v>
      </c>
      <c r="B12" s="361" t="s">
        <v>135</v>
      </c>
      <c r="C12" s="361" t="s">
        <v>135</v>
      </c>
      <c r="D12" s="362" t="s">
        <v>135</v>
      </c>
      <c r="E12" s="339"/>
    </row>
    <row r="13" spans="1:5" x14ac:dyDescent="0.25">
      <c r="A13" s="363" t="s">
        <v>337</v>
      </c>
      <c r="B13" s="358">
        <f>+BIODIESEL!D16</f>
        <v>71.510000000000005</v>
      </c>
      <c r="C13" s="358">
        <f>+BIODIESEL!E16</f>
        <v>71.510000000000005</v>
      </c>
      <c r="D13" s="359">
        <f>+C13</f>
        <v>71.510000000000005</v>
      </c>
      <c r="E13" s="339"/>
    </row>
    <row r="14" spans="1:5" x14ac:dyDescent="0.25">
      <c r="A14" s="360" t="s">
        <v>338</v>
      </c>
      <c r="B14" s="361" t="s">
        <v>214</v>
      </c>
      <c r="C14" s="361" t="s">
        <v>214</v>
      </c>
      <c r="D14" s="362" t="s">
        <v>214</v>
      </c>
      <c r="E14" s="339"/>
    </row>
    <row r="15" spans="1:5" x14ac:dyDescent="0.25">
      <c r="A15" s="360" t="s">
        <v>339</v>
      </c>
      <c r="B15" s="358" t="s">
        <v>150</v>
      </c>
      <c r="C15" s="358" t="s">
        <v>150</v>
      </c>
      <c r="D15" s="359" t="s">
        <v>150</v>
      </c>
      <c r="E15" s="339"/>
    </row>
    <row r="16" spans="1:5" x14ac:dyDescent="0.25">
      <c r="A16" s="360" t="s">
        <v>340</v>
      </c>
      <c r="B16" s="358" t="s">
        <v>142</v>
      </c>
      <c r="C16" s="358" t="s">
        <v>142</v>
      </c>
      <c r="D16" s="359" t="s">
        <v>142</v>
      </c>
      <c r="E16" s="339"/>
    </row>
    <row r="17" spans="1:5" ht="15.75" thickBot="1" x14ac:dyDescent="0.3">
      <c r="A17" s="364" t="s">
        <v>341</v>
      </c>
      <c r="B17" s="365" t="s">
        <v>241</v>
      </c>
      <c r="C17" s="365" t="s">
        <v>241</v>
      </c>
      <c r="D17" s="366" t="s">
        <v>241</v>
      </c>
      <c r="E17" s="339"/>
    </row>
    <row r="18" spans="1:5" ht="15.75" thickTop="1" x14ac:dyDescent="0.25">
      <c r="A18" s="351" t="s">
        <v>342</v>
      </c>
      <c r="B18" s="342"/>
      <c r="C18" s="339"/>
      <c r="D18" s="339"/>
      <c r="E18" s="339"/>
    </row>
    <row r="19" spans="1:5" x14ac:dyDescent="0.25">
      <c r="A19" s="343" t="s">
        <v>174</v>
      </c>
      <c r="B19" s="344"/>
      <c r="C19" s="339"/>
      <c r="D19" s="339"/>
      <c r="E19" s="339"/>
    </row>
    <row r="20" spans="1:5" x14ac:dyDescent="0.25">
      <c r="A20" s="296" t="s">
        <v>252</v>
      </c>
      <c r="B20" s="344"/>
      <c r="C20" s="339"/>
      <c r="D20" s="339"/>
      <c r="E20" s="339"/>
    </row>
    <row r="21" spans="1:5" x14ac:dyDescent="0.25">
      <c r="A21" s="345" t="s">
        <v>343</v>
      </c>
      <c r="B21" s="346"/>
      <c r="C21" s="339"/>
      <c r="D21" s="339"/>
      <c r="E21" s="339"/>
    </row>
    <row r="22" spans="1:5" x14ac:dyDescent="0.25">
      <c r="A22" s="345" t="s">
        <v>344</v>
      </c>
      <c r="B22" s="347"/>
      <c r="C22" s="339"/>
      <c r="D22" s="339"/>
      <c r="E22" s="339"/>
    </row>
    <row r="23" spans="1:5" x14ac:dyDescent="0.25">
      <c r="A23" s="345" t="s">
        <v>345</v>
      </c>
      <c r="B23" s="348"/>
      <c r="C23" s="339"/>
      <c r="D23" s="339"/>
      <c r="E23" s="339"/>
    </row>
    <row r="24" spans="1:5" ht="12" customHeight="1" x14ac:dyDescent="0.25">
      <c r="A24" s="345"/>
      <c r="B24" s="348"/>
      <c r="C24" s="339"/>
      <c r="D24" s="339"/>
      <c r="E24" s="339"/>
    </row>
    <row r="25" spans="1:5" x14ac:dyDescent="0.25">
      <c r="A25" s="343" t="s">
        <v>346</v>
      </c>
      <c r="B25" s="343"/>
      <c r="C25" s="339"/>
      <c r="D25" s="339"/>
      <c r="E25" s="339"/>
    </row>
    <row r="26" spans="1:5" x14ac:dyDescent="0.25">
      <c r="A26" s="343" t="s">
        <v>347</v>
      </c>
      <c r="B26" s="343"/>
      <c r="C26" s="339"/>
      <c r="D26" s="339"/>
      <c r="E26" s="339"/>
    </row>
    <row r="27" spans="1:5" x14ac:dyDescent="0.25">
      <c r="A27" s="563" t="s">
        <v>366</v>
      </c>
      <c r="B27" s="563"/>
      <c r="C27" s="563"/>
      <c r="D27" s="563"/>
      <c r="E27" s="563"/>
    </row>
    <row r="28" spans="1:5" ht="30" customHeight="1" x14ac:dyDescent="0.25">
      <c r="A28" s="563"/>
      <c r="B28" s="563"/>
      <c r="C28" s="563"/>
      <c r="D28" s="563"/>
      <c r="E28" s="563"/>
    </row>
    <row r="29" spans="1:5" x14ac:dyDescent="0.25">
      <c r="A29" s="345"/>
      <c r="B29" s="348"/>
      <c r="C29" s="339"/>
      <c r="D29" s="339"/>
      <c r="E29" s="339"/>
    </row>
    <row r="30" spans="1:5" x14ac:dyDescent="0.25">
      <c r="A30" s="349" t="s">
        <v>174</v>
      </c>
      <c r="B30" s="350"/>
      <c r="C30" s="339"/>
      <c r="D30" s="339"/>
      <c r="E30" s="339"/>
    </row>
    <row r="31" spans="1:5" ht="90" customHeight="1" x14ac:dyDescent="0.25">
      <c r="A31" s="471" t="s">
        <v>163</v>
      </c>
      <c r="B31" s="471"/>
      <c r="C31" s="471"/>
      <c r="D31" s="471"/>
      <c r="E31" s="471"/>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topLeftCell="A23" workbookViewId="0">
      <selection activeCell="B12" sqref="B12"/>
    </sheetView>
  </sheetViews>
  <sheetFormatPr baseColWidth="10" defaultRowHeight="15" x14ac:dyDescent="0.25"/>
  <cols>
    <col min="1" max="1" width="17.5703125" style="389" bestFit="1" customWidth="1"/>
    <col min="2" max="2" width="17.28515625" style="389" bestFit="1" customWidth="1"/>
    <col min="3" max="3" width="21.7109375" style="389" bestFit="1" customWidth="1"/>
    <col min="4" max="4" width="19.7109375" style="389" bestFit="1" customWidth="1"/>
    <col min="5" max="5" width="6.42578125" style="389" bestFit="1" customWidth="1"/>
    <col min="6" max="6" width="6.7109375" style="389" bestFit="1" customWidth="1"/>
    <col min="7" max="7" width="4.5703125" style="389" bestFit="1" customWidth="1"/>
    <col min="8" max="8" width="17.140625" style="389" bestFit="1" customWidth="1"/>
    <col min="9" max="9" width="11.85546875" style="389" bestFit="1" customWidth="1"/>
    <col min="10" max="10" width="15.7109375" style="389" bestFit="1" customWidth="1"/>
    <col min="11" max="11" width="16.7109375" style="389" bestFit="1" customWidth="1"/>
    <col min="12" max="12" width="8" style="389" bestFit="1" customWidth="1"/>
    <col min="13" max="13" width="10.28515625" style="389" bestFit="1" customWidth="1"/>
    <col min="14" max="14" width="24.7109375" style="389" bestFit="1" customWidth="1"/>
    <col min="15" max="15" width="12.28515625" style="389" bestFit="1" customWidth="1"/>
    <col min="16" max="16" width="11.7109375" style="391" bestFit="1" customWidth="1"/>
    <col min="17" max="17" width="19.140625" style="389" bestFit="1" customWidth="1"/>
    <col min="18" max="18" width="13.42578125" style="389" bestFit="1" customWidth="1"/>
    <col min="19" max="19" width="17.140625" style="389" bestFit="1" customWidth="1"/>
    <col min="20" max="20" width="15.42578125" style="389" bestFit="1" customWidth="1"/>
    <col min="21" max="22" width="10.7109375" style="392" bestFit="1" customWidth="1"/>
    <col min="23" max="16384" width="11.42578125" style="389"/>
  </cols>
  <sheetData>
    <row r="1" spans="1:22" x14ac:dyDescent="0.25">
      <c r="A1" s="389" t="s">
        <v>387</v>
      </c>
      <c r="B1" s="389" t="s">
        <v>388</v>
      </c>
      <c r="C1" s="389" t="s">
        <v>389</v>
      </c>
      <c r="D1" s="389" t="s">
        <v>390</v>
      </c>
      <c r="E1" s="389" t="s">
        <v>391</v>
      </c>
      <c r="F1" s="389" t="s">
        <v>392</v>
      </c>
      <c r="G1" s="389" t="s">
        <v>393</v>
      </c>
      <c r="H1" s="389" t="s">
        <v>394</v>
      </c>
      <c r="I1" s="389" t="s">
        <v>395</v>
      </c>
      <c r="J1" s="389" t="s">
        <v>396</v>
      </c>
      <c r="K1" s="389" t="s">
        <v>397</v>
      </c>
      <c r="L1" s="389" t="s">
        <v>398</v>
      </c>
      <c r="M1" s="389" t="s">
        <v>399</v>
      </c>
      <c r="N1" s="389" t="s">
        <v>400</v>
      </c>
      <c r="O1" s="390" t="s">
        <v>401</v>
      </c>
      <c r="P1" s="391" t="s">
        <v>402</v>
      </c>
      <c r="Q1" s="389" t="s">
        <v>403</v>
      </c>
      <c r="R1" s="389" t="s">
        <v>404</v>
      </c>
      <c r="S1" s="389" t="s">
        <v>405</v>
      </c>
      <c r="T1" s="389" t="s">
        <v>406</v>
      </c>
      <c r="U1" s="392" t="s">
        <v>407</v>
      </c>
      <c r="V1" s="392" t="s">
        <v>408</v>
      </c>
    </row>
    <row r="2" spans="1:22" x14ac:dyDescent="0.25">
      <c r="A2" s="389" t="s">
        <v>409</v>
      </c>
      <c r="B2" s="389">
        <v>543</v>
      </c>
      <c r="C2" s="389" t="s">
        <v>410</v>
      </c>
      <c r="F2" s="389" t="s">
        <v>174</v>
      </c>
      <c r="M2" s="395" t="str">
        <f>+'Calculo IP ZDF'!I25</f>
        <v>Z61</v>
      </c>
      <c r="O2" s="394">
        <f>+'Calculo IP ZDF'!B43</f>
        <v>30000002129</v>
      </c>
      <c r="P2" s="390">
        <f>ROUND('Calculo IP ZDF'!D25,2)</f>
        <v>4760.88</v>
      </c>
      <c r="Q2" s="389" t="s">
        <v>411</v>
      </c>
      <c r="R2" s="389">
        <v>1</v>
      </c>
      <c r="S2" s="389" t="s">
        <v>412</v>
      </c>
      <c r="T2" s="389" t="s">
        <v>413</v>
      </c>
      <c r="U2" s="393" t="str">
        <f>+'Calculo IP ZDF'!B40</f>
        <v>21.09.2019</v>
      </c>
      <c r="V2" s="393" t="str">
        <f>+'Calculo IP ZDF'!C40</f>
        <v>30.09.2019</v>
      </c>
    </row>
    <row r="3" spans="1:22" x14ac:dyDescent="0.25">
      <c r="A3" s="389" t="s">
        <v>409</v>
      </c>
      <c r="B3" s="389">
        <v>543</v>
      </c>
      <c r="C3" s="389" t="s">
        <v>410</v>
      </c>
      <c r="F3" s="389" t="s">
        <v>174</v>
      </c>
      <c r="M3" s="395" t="str">
        <f>+'Calculo IP ZDF'!I26</f>
        <v>Z68</v>
      </c>
      <c r="O3" s="394">
        <f>+O2</f>
        <v>30000002129</v>
      </c>
      <c r="P3" s="390">
        <f>ROUND('Calculo IP ZDF'!D26,2)</f>
        <v>3985.86</v>
      </c>
      <c r="Q3" s="389" t="s">
        <v>411</v>
      </c>
      <c r="R3" s="389">
        <v>1</v>
      </c>
      <c r="S3" s="389" t="s">
        <v>412</v>
      </c>
      <c r="T3" s="389" t="s">
        <v>413</v>
      </c>
      <c r="U3" s="393" t="str">
        <f>+U2</f>
        <v>21.09.2019</v>
      </c>
      <c r="V3" s="393" t="str">
        <f>+V2</f>
        <v>30.09.2019</v>
      </c>
    </row>
    <row r="4" spans="1:22" x14ac:dyDescent="0.25">
      <c r="A4" s="389" t="s">
        <v>409</v>
      </c>
      <c r="B4" s="389">
        <v>543</v>
      </c>
      <c r="C4" s="389" t="s">
        <v>410</v>
      </c>
      <c r="M4" s="395" t="str">
        <f>+'Calculo IP ZDF'!I27</f>
        <v>Z67</v>
      </c>
      <c r="O4" s="394">
        <f t="shared" ref="O4:O27" si="0">+O3</f>
        <v>30000002129</v>
      </c>
      <c r="P4" s="390">
        <f>ROUND('Calculo IP ZDF'!D27,2)</f>
        <v>4647.6499999999996</v>
      </c>
      <c r="Q4" s="389" t="s">
        <v>411</v>
      </c>
      <c r="R4" s="389">
        <v>1</v>
      </c>
      <c r="S4" s="389" t="s">
        <v>412</v>
      </c>
      <c r="T4" s="389" t="s">
        <v>413</v>
      </c>
      <c r="U4" s="393" t="str">
        <f t="shared" ref="U4:V20" si="1">+U3</f>
        <v>21.09.2019</v>
      </c>
      <c r="V4" s="393" t="str">
        <f t="shared" si="1"/>
        <v>30.09.2019</v>
      </c>
    </row>
    <row r="5" spans="1:22" x14ac:dyDescent="0.25">
      <c r="A5" s="389" t="s">
        <v>409</v>
      </c>
      <c r="B5" s="389">
        <v>543</v>
      </c>
      <c r="C5" s="389" t="s">
        <v>410</v>
      </c>
      <c r="M5" s="395" t="s">
        <v>434</v>
      </c>
      <c r="O5" s="394">
        <f t="shared" si="0"/>
        <v>30000002129</v>
      </c>
      <c r="P5" s="390">
        <f>ROUND('Calculo IP ZDF'!D28,2)</f>
        <v>5586.75</v>
      </c>
      <c r="Q5" s="389" t="s">
        <v>411</v>
      </c>
      <c r="R5" s="389">
        <v>1</v>
      </c>
      <c r="S5" s="389" t="s">
        <v>412</v>
      </c>
      <c r="T5" s="389" t="s">
        <v>413</v>
      </c>
      <c r="U5" s="393" t="str">
        <f t="shared" si="1"/>
        <v>21.09.2019</v>
      </c>
      <c r="V5" s="393" t="str">
        <f t="shared" si="1"/>
        <v>30.09.2019</v>
      </c>
    </row>
    <row r="6" spans="1:22" x14ac:dyDescent="0.25">
      <c r="A6" s="389" t="s">
        <v>409</v>
      </c>
      <c r="B6" s="389">
        <v>543</v>
      </c>
      <c r="C6" s="389" t="s">
        <v>410</v>
      </c>
      <c r="M6" s="395" t="s">
        <v>435</v>
      </c>
      <c r="O6" s="394">
        <f t="shared" si="0"/>
        <v>30000002129</v>
      </c>
      <c r="P6" s="390">
        <f>ROUND('Calculo IP ZDF'!D29,2)</f>
        <v>3999.18</v>
      </c>
      <c r="Q6" s="389" t="s">
        <v>411</v>
      </c>
      <c r="R6" s="389">
        <v>1</v>
      </c>
      <c r="S6" s="389" t="s">
        <v>412</v>
      </c>
      <c r="T6" s="389" t="s">
        <v>413</v>
      </c>
      <c r="U6" s="393" t="str">
        <f t="shared" si="1"/>
        <v>21.09.2019</v>
      </c>
      <c r="V6" s="393" t="str">
        <f t="shared" si="1"/>
        <v>30.09.2019</v>
      </c>
    </row>
    <row r="7" spans="1:22" x14ac:dyDescent="0.25">
      <c r="A7" s="389" t="s">
        <v>409</v>
      </c>
      <c r="B7" s="389">
        <v>543</v>
      </c>
      <c r="C7" s="389" t="s">
        <v>410</v>
      </c>
      <c r="M7" s="395" t="str">
        <f>+'Calculo IP ZDF'!I30</f>
        <v>Z65</v>
      </c>
      <c r="O7" s="394">
        <f t="shared" si="0"/>
        <v>30000002129</v>
      </c>
      <c r="P7" s="390">
        <f>ROUND('Calculo IP ZDF'!D30,2)</f>
        <v>5620.66</v>
      </c>
      <c r="Q7" s="389" t="s">
        <v>411</v>
      </c>
      <c r="R7" s="389">
        <v>1</v>
      </c>
      <c r="S7" s="389" t="s">
        <v>412</v>
      </c>
      <c r="T7" s="389" t="s">
        <v>413</v>
      </c>
      <c r="U7" s="393" t="str">
        <f t="shared" si="1"/>
        <v>21.09.2019</v>
      </c>
      <c r="V7" s="393" t="str">
        <f t="shared" si="1"/>
        <v>30.09.2019</v>
      </c>
    </row>
    <row r="8" spans="1:22" x14ac:dyDescent="0.25">
      <c r="A8" s="389" t="s">
        <v>409</v>
      </c>
      <c r="B8" s="389">
        <v>543</v>
      </c>
      <c r="C8" s="389" t="s">
        <v>410</v>
      </c>
      <c r="M8" s="395" t="str">
        <f>+'Calculo IP ZDF'!I31</f>
        <v>Z69</v>
      </c>
      <c r="O8" s="394">
        <f t="shared" si="0"/>
        <v>30000002129</v>
      </c>
      <c r="P8" s="390">
        <f>ROUND('Calculo IP ZDF'!D31,2)</f>
        <v>4891.66</v>
      </c>
      <c r="Q8" s="389" t="s">
        <v>411</v>
      </c>
      <c r="R8" s="389">
        <v>1</v>
      </c>
      <c r="S8" s="389" t="s">
        <v>412</v>
      </c>
      <c r="T8" s="389" t="s">
        <v>413</v>
      </c>
      <c r="U8" s="393" t="str">
        <f t="shared" si="1"/>
        <v>21.09.2019</v>
      </c>
      <c r="V8" s="393" t="str">
        <f t="shared" si="1"/>
        <v>30.09.2019</v>
      </c>
    </row>
    <row r="9" spans="1:22" x14ac:dyDescent="0.25">
      <c r="A9" s="389" t="s">
        <v>409</v>
      </c>
      <c r="B9" s="389">
        <v>543</v>
      </c>
      <c r="C9" s="389" t="s">
        <v>410</v>
      </c>
      <c r="M9" s="395" t="str">
        <f>+'Calculo IP ZDF'!I33</f>
        <v>Z62</v>
      </c>
      <c r="O9" s="394">
        <f>+O8</f>
        <v>30000002129</v>
      </c>
      <c r="P9" s="390">
        <f>ROUND('Calculo IP ZDF'!D33,2)</f>
        <v>4918.3</v>
      </c>
      <c r="Q9" s="389" t="s">
        <v>411</v>
      </c>
      <c r="R9" s="389">
        <v>1</v>
      </c>
      <c r="S9" s="389" t="s">
        <v>412</v>
      </c>
      <c r="T9" s="389" t="s">
        <v>413</v>
      </c>
      <c r="U9" s="393" t="str">
        <f>+U8</f>
        <v>21.09.2019</v>
      </c>
      <c r="V9" s="393" t="str">
        <f>+V8</f>
        <v>30.09.2019</v>
      </c>
    </row>
    <row r="10" spans="1:22" s="403" customFormat="1" x14ac:dyDescent="0.25">
      <c r="A10" s="403" t="s">
        <v>409</v>
      </c>
      <c r="B10" s="403">
        <v>543</v>
      </c>
      <c r="C10" s="403" t="s">
        <v>410</v>
      </c>
      <c r="M10" s="404" t="str">
        <f>+M9</f>
        <v>Z62</v>
      </c>
      <c r="O10" s="405">
        <f>+'Calculo IP ZDF'!B45</f>
        <v>30000009250</v>
      </c>
      <c r="P10" s="406">
        <f>+P9</f>
        <v>4918.3</v>
      </c>
      <c r="Q10" s="403" t="s">
        <v>411</v>
      </c>
      <c r="R10" s="403">
        <v>1</v>
      </c>
      <c r="S10" s="403" t="s">
        <v>412</v>
      </c>
      <c r="T10" s="403" t="s">
        <v>413</v>
      </c>
      <c r="U10" s="407" t="str">
        <f>+U9</f>
        <v>21.09.2019</v>
      </c>
      <c r="V10" s="407" t="str">
        <f>+V9</f>
        <v>30.09.2019</v>
      </c>
    </row>
    <row r="11" spans="1:22" x14ac:dyDescent="0.25">
      <c r="A11" s="389" t="s">
        <v>409</v>
      </c>
      <c r="B11" s="389">
        <v>543</v>
      </c>
      <c r="C11" s="389" t="s">
        <v>410</v>
      </c>
      <c r="M11" s="395" t="str">
        <f>+'Calculo IP ZDF'!I34</f>
        <v>Z60</v>
      </c>
      <c r="O11" s="394">
        <f>+O2</f>
        <v>30000002129</v>
      </c>
      <c r="P11" s="390">
        <f>ROUND('Calculo IP ZDF'!D34,2)</f>
        <v>4301.32</v>
      </c>
      <c r="Q11" s="389" t="s">
        <v>411</v>
      </c>
      <c r="R11" s="389">
        <v>1</v>
      </c>
      <c r="S11" s="389" t="s">
        <v>412</v>
      </c>
      <c r="T11" s="389" t="s">
        <v>413</v>
      </c>
      <c r="U11" s="393" t="str">
        <f>+U9</f>
        <v>21.09.2019</v>
      </c>
      <c r="V11" s="393" t="str">
        <f>+V9</f>
        <v>30.09.2019</v>
      </c>
    </row>
    <row r="12" spans="1:22" x14ac:dyDescent="0.25">
      <c r="A12" s="389" t="s">
        <v>409</v>
      </c>
      <c r="B12" s="389">
        <v>543</v>
      </c>
      <c r="C12" s="389" t="s">
        <v>410</v>
      </c>
      <c r="M12" s="395" t="str">
        <f>+'Calculo IP ZDF'!I35</f>
        <v>Z63</v>
      </c>
      <c r="O12" s="394">
        <f t="shared" si="0"/>
        <v>30000002129</v>
      </c>
      <c r="P12" s="390">
        <f>ROUND('Calculo IP ZDF'!D35,2)</f>
        <v>4891.66</v>
      </c>
      <c r="Q12" s="389" t="s">
        <v>411</v>
      </c>
      <c r="R12" s="389">
        <v>1</v>
      </c>
      <c r="S12" s="389" t="s">
        <v>412</v>
      </c>
      <c r="T12" s="389" t="s">
        <v>413</v>
      </c>
      <c r="U12" s="393" t="str">
        <f t="shared" si="1"/>
        <v>21.09.2019</v>
      </c>
      <c r="V12" s="393" t="str">
        <f t="shared" si="1"/>
        <v>30.09.2019</v>
      </c>
    </row>
    <row r="13" spans="1:22" x14ac:dyDescent="0.25">
      <c r="A13" s="389" t="s">
        <v>409</v>
      </c>
      <c r="B13" s="389">
        <v>543</v>
      </c>
      <c r="C13" s="389" t="s">
        <v>410</v>
      </c>
      <c r="M13" s="395" t="str">
        <f>+'Calculo IP ZDF'!I36</f>
        <v>Z70</v>
      </c>
      <c r="O13" s="394">
        <f t="shared" si="0"/>
        <v>30000002129</v>
      </c>
      <c r="P13" s="390">
        <f>ROUND('Calculo IP ZDF'!D36,2)</f>
        <v>5586.75</v>
      </c>
      <c r="Q13" s="389" t="s">
        <v>411</v>
      </c>
      <c r="R13" s="389">
        <v>1</v>
      </c>
      <c r="S13" s="389" t="s">
        <v>412</v>
      </c>
      <c r="T13" s="389" t="s">
        <v>413</v>
      </c>
      <c r="U13" s="393" t="str">
        <f t="shared" si="1"/>
        <v>21.09.2019</v>
      </c>
      <c r="V13" s="393" t="str">
        <f t="shared" si="1"/>
        <v>30.09.2019</v>
      </c>
    </row>
    <row r="14" spans="1:22" x14ac:dyDescent="0.25">
      <c r="A14" s="389" t="s">
        <v>409</v>
      </c>
      <c r="B14" s="389">
        <v>543</v>
      </c>
      <c r="C14" s="389" t="s">
        <v>410</v>
      </c>
      <c r="M14" s="395" t="str">
        <f>+'Calculo IP ZDF'!I37</f>
        <v>Z66</v>
      </c>
      <c r="O14" s="394">
        <f t="shared" si="0"/>
        <v>30000002129</v>
      </c>
      <c r="P14" s="390">
        <f>ROUND('Calculo IP ZDF'!D37,2)</f>
        <v>3986.47</v>
      </c>
      <c r="Q14" s="389" t="s">
        <v>411</v>
      </c>
      <c r="R14" s="389">
        <v>1</v>
      </c>
      <c r="S14" s="389" t="s">
        <v>412</v>
      </c>
      <c r="T14" s="389" t="s">
        <v>413</v>
      </c>
      <c r="U14" s="393" t="str">
        <f t="shared" si="1"/>
        <v>21.09.2019</v>
      </c>
      <c r="V14" s="393" t="str">
        <f t="shared" si="1"/>
        <v>30.09.2019</v>
      </c>
    </row>
    <row r="15" spans="1:22" x14ac:dyDescent="0.25">
      <c r="A15" s="389" t="s">
        <v>414</v>
      </c>
      <c r="B15" s="389">
        <v>543</v>
      </c>
      <c r="C15" s="389" t="s">
        <v>410</v>
      </c>
      <c r="M15" s="395" t="str">
        <f>+'Calculo IP ZDF'!I25</f>
        <v>Z61</v>
      </c>
      <c r="O15" s="394">
        <f t="shared" si="0"/>
        <v>30000002129</v>
      </c>
      <c r="P15" s="391">
        <f>ROUND('Calculo IP ZDF'!E25,2)</f>
        <v>201.54</v>
      </c>
      <c r="Q15" s="389" t="s">
        <v>411</v>
      </c>
      <c r="R15" s="389">
        <v>1</v>
      </c>
      <c r="S15" s="389" t="s">
        <v>412</v>
      </c>
      <c r="T15" s="389" t="s">
        <v>413</v>
      </c>
      <c r="U15" s="393" t="str">
        <f t="shared" si="1"/>
        <v>21.09.2019</v>
      </c>
      <c r="V15" s="393" t="str">
        <f t="shared" si="1"/>
        <v>30.09.2019</v>
      </c>
    </row>
    <row r="16" spans="1:22" x14ac:dyDescent="0.25">
      <c r="A16" s="389" t="s">
        <v>414</v>
      </c>
      <c r="B16" s="389">
        <v>543</v>
      </c>
      <c r="C16" s="389" t="s">
        <v>410</v>
      </c>
      <c r="M16" s="395" t="str">
        <f>+'Calculo IP ZDF'!I26</f>
        <v>Z68</v>
      </c>
      <c r="O16" s="394">
        <f t="shared" si="0"/>
        <v>30000002129</v>
      </c>
      <c r="P16" s="391">
        <f>ROUND('Calculo IP ZDF'!E26,2)</f>
        <v>201.54</v>
      </c>
      <c r="Q16" s="389" t="s">
        <v>411</v>
      </c>
      <c r="R16" s="389">
        <v>1</v>
      </c>
      <c r="S16" s="389" t="s">
        <v>412</v>
      </c>
      <c r="T16" s="389" t="s">
        <v>413</v>
      </c>
      <c r="U16" s="393" t="str">
        <f t="shared" si="1"/>
        <v>21.09.2019</v>
      </c>
      <c r="V16" s="393" t="str">
        <f t="shared" si="1"/>
        <v>30.09.2019</v>
      </c>
    </row>
    <row r="17" spans="1:22" x14ac:dyDescent="0.25">
      <c r="A17" s="389" t="s">
        <v>414</v>
      </c>
      <c r="B17" s="389">
        <v>543</v>
      </c>
      <c r="C17" s="389" t="s">
        <v>410</v>
      </c>
      <c r="M17" s="395" t="str">
        <f>+'Calculo IP ZDF'!I27</f>
        <v>Z67</v>
      </c>
      <c r="O17" s="394">
        <f t="shared" si="0"/>
        <v>30000002129</v>
      </c>
      <c r="P17" s="391">
        <f>ROUND('Calculo IP ZDF'!E27,2)</f>
        <v>201.54</v>
      </c>
      <c r="Q17" s="389" t="s">
        <v>411</v>
      </c>
      <c r="R17" s="389">
        <v>1</v>
      </c>
      <c r="S17" s="389" t="s">
        <v>412</v>
      </c>
      <c r="T17" s="389" t="s">
        <v>413</v>
      </c>
      <c r="U17" s="393" t="str">
        <f t="shared" si="1"/>
        <v>21.09.2019</v>
      </c>
      <c r="V17" s="393" t="str">
        <f t="shared" si="1"/>
        <v>30.09.2019</v>
      </c>
    </row>
    <row r="18" spans="1:22" x14ac:dyDescent="0.25">
      <c r="A18" s="389" t="s">
        <v>414</v>
      </c>
      <c r="B18" s="389">
        <v>543</v>
      </c>
      <c r="C18" s="389" t="s">
        <v>410</v>
      </c>
      <c r="M18" s="395" t="str">
        <f>+M5</f>
        <v xml:space="preserve">Z03  </v>
      </c>
      <c r="O18" s="394">
        <f t="shared" si="0"/>
        <v>30000002129</v>
      </c>
      <c r="P18" s="391">
        <f>ROUND('Calculo IP ZDF'!E28,2)</f>
        <v>201.54</v>
      </c>
      <c r="Q18" s="389" t="s">
        <v>411</v>
      </c>
      <c r="R18" s="389">
        <v>1</v>
      </c>
      <c r="S18" s="389" t="s">
        <v>412</v>
      </c>
      <c r="T18" s="389" t="s">
        <v>413</v>
      </c>
      <c r="U18" s="393" t="str">
        <f t="shared" si="1"/>
        <v>21.09.2019</v>
      </c>
      <c r="V18" s="393" t="str">
        <f t="shared" si="1"/>
        <v>30.09.2019</v>
      </c>
    </row>
    <row r="19" spans="1:22" x14ac:dyDescent="0.25">
      <c r="A19" s="389" t="s">
        <v>414</v>
      </c>
      <c r="B19" s="389">
        <v>543</v>
      </c>
      <c r="C19" s="389" t="s">
        <v>410</v>
      </c>
      <c r="M19" s="395" t="str">
        <f>+M6</f>
        <v xml:space="preserve">Z64    </v>
      </c>
      <c r="O19" s="394">
        <f t="shared" si="0"/>
        <v>30000002129</v>
      </c>
      <c r="P19" s="391">
        <f>ROUND('Calculo IP ZDF'!E29,2)</f>
        <v>201.54</v>
      </c>
      <c r="Q19" s="389" t="s">
        <v>411</v>
      </c>
      <c r="R19" s="389">
        <v>1</v>
      </c>
      <c r="S19" s="389" t="s">
        <v>412</v>
      </c>
      <c r="T19" s="389" t="s">
        <v>413</v>
      </c>
      <c r="U19" s="393" t="str">
        <f t="shared" si="1"/>
        <v>21.09.2019</v>
      </c>
      <c r="V19" s="393" t="str">
        <f t="shared" si="1"/>
        <v>30.09.2019</v>
      </c>
    </row>
    <row r="20" spans="1:22" x14ac:dyDescent="0.25">
      <c r="A20" s="389" t="s">
        <v>414</v>
      </c>
      <c r="B20" s="389">
        <v>543</v>
      </c>
      <c r="C20" s="389" t="s">
        <v>410</v>
      </c>
      <c r="M20" s="395" t="str">
        <f>+'Calculo IP ZDF'!I30</f>
        <v>Z65</v>
      </c>
      <c r="O20" s="394">
        <f t="shared" si="0"/>
        <v>30000002129</v>
      </c>
      <c r="P20" s="391">
        <f>ROUND('Calculo IP ZDF'!E30,2)</f>
        <v>201.54</v>
      </c>
      <c r="Q20" s="389" t="s">
        <v>411</v>
      </c>
      <c r="R20" s="389">
        <v>1</v>
      </c>
      <c r="S20" s="389" t="s">
        <v>412</v>
      </c>
      <c r="T20" s="389" t="s">
        <v>413</v>
      </c>
      <c r="U20" s="393" t="str">
        <f t="shared" si="1"/>
        <v>21.09.2019</v>
      </c>
      <c r="V20" s="393" t="str">
        <f t="shared" si="1"/>
        <v>30.09.2019</v>
      </c>
    </row>
    <row r="21" spans="1:22" x14ac:dyDescent="0.25">
      <c r="A21" s="389" t="s">
        <v>414</v>
      </c>
      <c r="B21" s="389">
        <v>543</v>
      </c>
      <c r="C21" s="389" t="s">
        <v>410</v>
      </c>
      <c r="M21" s="395" t="str">
        <f>+'Calculo IP ZDF'!I31</f>
        <v>Z69</v>
      </c>
      <c r="O21" s="394">
        <f t="shared" si="0"/>
        <v>30000002129</v>
      </c>
      <c r="P21" s="391">
        <f>ROUND('Calculo IP ZDF'!E31,2)</f>
        <v>201.54</v>
      </c>
      <c r="Q21" s="389" t="s">
        <v>411</v>
      </c>
      <c r="R21" s="389">
        <v>1</v>
      </c>
      <c r="S21" s="389" t="s">
        <v>412</v>
      </c>
      <c r="T21" s="389" t="s">
        <v>413</v>
      </c>
      <c r="U21" s="393" t="str">
        <f t="shared" ref="U21:V37" si="2">+U20</f>
        <v>21.09.2019</v>
      </c>
      <c r="V21" s="393" t="str">
        <f t="shared" si="2"/>
        <v>30.09.2019</v>
      </c>
    </row>
    <row r="22" spans="1:22" x14ac:dyDescent="0.25">
      <c r="A22" s="389" t="s">
        <v>414</v>
      </c>
      <c r="B22" s="389">
        <v>543</v>
      </c>
      <c r="C22" s="389" t="s">
        <v>410</v>
      </c>
      <c r="M22" s="395" t="str">
        <f>+'Calculo IP ZDF'!I33</f>
        <v>Z62</v>
      </c>
      <c r="O22" s="394">
        <f t="shared" si="0"/>
        <v>30000002129</v>
      </c>
      <c r="P22" s="391">
        <f>ROUND('Calculo IP ZDF'!E33,2)</f>
        <v>201.54</v>
      </c>
      <c r="Q22" s="389" t="s">
        <v>411</v>
      </c>
      <c r="R22" s="389">
        <v>1</v>
      </c>
      <c r="S22" s="389" t="s">
        <v>412</v>
      </c>
      <c r="T22" s="389" t="s">
        <v>413</v>
      </c>
      <c r="U22" s="393" t="str">
        <f>+U21</f>
        <v>21.09.2019</v>
      </c>
      <c r="V22" s="393" t="str">
        <f>+V21</f>
        <v>30.09.2019</v>
      </c>
    </row>
    <row r="23" spans="1:22" s="403" customFormat="1" x14ac:dyDescent="0.25">
      <c r="A23" s="403" t="s">
        <v>414</v>
      </c>
      <c r="B23" s="403">
        <v>543</v>
      </c>
      <c r="C23" s="403" t="s">
        <v>410</v>
      </c>
      <c r="M23" s="404" t="str">
        <f>+M22</f>
        <v>Z62</v>
      </c>
      <c r="O23" s="408">
        <f>+O10</f>
        <v>30000009250</v>
      </c>
      <c r="P23" s="409">
        <f>ROUND('Calculo IP ZDF'!E34,2)</f>
        <v>201.54</v>
      </c>
      <c r="Q23" s="403" t="s">
        <v>411</v>
      </c>
      <c r="R23" s="403">
        <v>1</v>
      </c>
      <c r="S23" s="403" t="s">
        <v>412</v>
      </c>
      <c r="T23" s="403" t="s">
        <v>413</v>
      </c>
      <c r="U23" s="407" t="str">
        <f>+U22</f>
        <v>21.09.2019</v>
      </c>
      <c r="V23" s="407" t="str">
        <f>+V22</f>
        <v>30.09.2019</v>
      </c>
    </row>
    <row r="24" spans="1:22" x14ac:dyDescent="0.25">
      <c r="A24" s="389" t="s">
        <v>414</v>
      </c>
      <c r="B24" s="389">
        <v>543</v>
      </c>
      <c r="C24" s="389" t="s">
        <v>410</v>
      </c>
      <c r="M24" s="395" t="str">
        <f>+'Calculo IP ZDF'!I34</f>
        <v>Z60</v>
      </c>
      <c r="O24" s="394">
        <f>+O22</f>
        <v>30000002129</v>
      </c>
      <c r="P24" s="391">
        <f>ROUND('Calculo IP ZDF'!E34,2)</f>
        <v>201.54</v>
      </c>
      <c r="Q24" s="389" t="s">
        <v>411</v>
      </c>
      <c r="R24" s="389">
        <v>1</v>
      </c>
      <c r="S24" s="389" t="s">
        <v>412</v>
      </c>
      <c r="T24" s="389" t="s">
        <v>413</v>
      </c>
      <c r="U24" s="393" t="str">
        <f>+U22</f>
        <v>21.09.2019</v>
      </c>
      <c r="V24" s="393" t="str">
        <f>+V22</f>
        <v>30.09.2019</v>
      </c>
    </row>
    <row r="25" spans="1:22" x14ac:dyDescent="0.25">
      <c r="A25" s="389" t="s">
        <v>414</v>
      </c>
      <c r="B25" s="389">
        <v>543</v>
      </c>
      <c r="C25" s="389" t="s">
        <v>410</v>
      </c>
      <c r="M25" s="395" t="str">
        <f>+'Calculo IP ZDF'!I35</f>
        <v>Z63</v>
      </c>
      <c r="O25" s="394">
        <f t="shared" si="0"/>
        <v>30000002129</v>
      </c>
      <c r="P25" s="391">
        <f>ROUND('Calculo IP ZDF'!E35,2)</f>
        <v>201.54</v>
      </c>
      <c r="Q25" s="389" t="s">
        <v>411</v>
      </c>
      <c r="R25" s="389">
        <v>1</v>
      </c>
      <c r="S25" s="389" t="s">
        <v>412</v>
      </c>
      <c r="T25" s="389" t="s">
        <v>413</v>
      </c>
      <c r="U25" s="393" t="str">
        <f t="shared" si="2"/>
        <v>21.09.2019</v>
      </c>
      <c r="V25" s="393" t="str">
        <f t="shared" si="2"/>
        <v>30.09.2019</v>
      </c>
    </row>
    <row r="26" spans="1:22" x14ac:dyDescent="0.25">
      <c r="A26" s="389" t="s">
        <v>414</v>
      </c>
      <c r="B26" s="389">
        <v>543</v>
      </c>
      <c r="C26" s="389" t="s">
        <v>410</v>
      </c>
      <c r="M26" s="395" t="str">
        <f>+'Calculo IP ZDF'!I36</f>
        <v>Z70</v>
      </c>
      <c r="O26" s="394">
        <f t="shared" si="0"/>
        <v>30000002129</v>
      </c>
      <c r="P26" s="391">
        <f>ROUND('Calculo IP ZDF'!E36,2)</f>
        <v>201.54</v>
      </c>
      <c r="Q26" s="389" t="s">
        <v>411</v>
      </c>
      <c r="R26" s="389">
        <v>1</v>
      </c>
      <c r="S26" s="389" t="s">
        <v>412</v>
      </c>
      <c r="T26" s="389" t="s">
        <v>413</v>
      </c>
      <c r="U26" s="393" t="str">
        <f t="shared" si="2"/>
        <v>21.09.2019</v>
      </c>
      <c r="V26" s="393" t="str">
        <f t="shared" si="2"/>
        <v>30.09.2019</v>
      </c>
    </row>
    <row r="27" spans="1:22" x14ac:dyDescent="0.25">
      <c r="A27" s="389" t="s">
        <v>414</v>
      </c>
      <c r="B27" s="389">
        <v>543</v>
      </c>
      <c r="C27" s="389" t="s">
        <v>410</v>
      </c>
      <c r="M27" s="395" t="str">
        <f>+'Calculo IP ZDF'!I37</f>
        <v>Z66</v>
      </c>
      <c r="O27" s="394">
        <f t="shared" si="0"/>
        <v>30000002129</v>
      </c>
      <c r="P27" s="391">
        <f>ROUND('Calculo IP ZDF'!E37,2)</f>
        <v>201.54</v>
      </c>
      <c r="Q27" s="389" t="s">
        <v>411</v>
      </c>
      <c r="R27" s="389">
        <v>1</v>
      </c>
      <c r="S27" s="389" t="s">
        <v>412</v>
      </c>
      <c r="T27" s="389" t="s">
        <v>413</v>
      </c>
      <c r="U27" s="393" t="str">
        <f t="shared" si="2"/>
        <v>21.09.2019</v>
      </c>
      <c r="V27" s="393" t="str">
        <f t="shared" si="2"/>
        <v>30.09.2019</v>
      </c>
    </row>
    <row r="28" spans="1:22" x14ac:dyDescent="0.25">
      <c r="A28" s="389" t="s">
        <v>415</v>
      </c>
      <c r="B28" s="389">
        <v>543</v>
      </c>
      <c r="C28" s="389" t="s">
        <v>410</v>
      </c>
      <c r="M28" s="395" t="str">
        <f>+'Calculo IP ZDF'!I25</f>
        <v>Z61</v>
      </c>
      <c r="O28" s="389">
        <f>+'Calculo IP ZDF'!B44</f>
        <v>30000000070</v>
      </c>
      <c r="P28" s="391">
        <f>ROUND('Calculo IP ZDF'!B25,2)</f>
        <v>4359.4399999999996</v>
      </c>
      <c r="Q28" s="389" t="s">
        <v>411</v>
      </c>
      <c r="R28" s="389">
        <v>1</v>
      </c>
      <c r="S28" s="389" t="s">
        <v>412</v>
      </c>
      <c r="T28" s="389" t="s">
        <v>413</v>
      </c>
      <c r="U28" s="393" t="str">
        <f t="shared" si="2"/>
        <v>21.09.2019</v>
      </c>
      <c r="V28" s="393" t="str">
        <f t="shared" si="2"/>
        <v>30.09.2019</v>
      </c>
    </row>
    <row r="29" spans="1:22" x14ac:dyDescent="0.25">
      <c r="A29" s="389" t="s">
        <v>415</v>
      </c>
      <c r="B29" s="389">
        <v>543</v>
      </c>
      <c r="C29" s="389" t="s">
        <v>410</v>
      </c>
      <c r="M29" s="395" t="str">
        <f>+'Calculo IP ZDF'!I26</f>
        <v>Z68</v>
      </c>
      <c r="O29" s="389">
        <f>+O28</f>
        <v>30000000070</v>
      </c>
      <c r="P29" s="391">
        <f>ROUND('Calculo IP ZDF'!B26,2)</f>
        <v>4514.8900000000003</v>
      </c>
      <c r="Q29" s="389" t="s">
        <v>411</v>
      </c>
      <c r="R29" s="389">
        <v>1</v>
      </c>
      <c r="S29" s="389" t="s">
        <v>412</v>
      </c>
      <c r="T29" s="389" t="s">
        <v>413</v>
      </c>
      <c r="U29" s="393" t="str">
        <f t="shared" si="2"/>
        <v>21.09.2019</v>
      </c>
      <c r="V29" s="393" t="str">
        <f t="shared" si="2"/>
        <v>30.09.2019</v>
      </c>
    </row>
    <row r="30" spans="1:22" x14ac:dyDescent="0.25">
      <c r="A30" s="389" t="s">
        <v>415</v>
      </c>
      <c r="B30" s="389">
        <v>543</v>
      </c>
      <c r="C30" s="389" t="s">
        <v>410</v>
      </c>
      <c r="M30" s="395" t="str">
        <f>+'Calculo IP ZDF'!I27</f>
        <v>Z67</v>
      </c>
      <c r="O30" s="389">
        <f t="shared" ref="O30:O39" si="3">+O29</f>
        <v>30000000070</v>
      </c>
      <c r="P30" s="391">
        <f>ROUND('Calculo IP ZDF'!B27,2)</f>
        <v>4508.0600000000004</v>
      </c>
      <c r="Q30" s="389" t="s">
        <v>411</v>
      </c>
      <c r="R30" s="389">
        <v>1</v>
      </c>
      <c r="S30" s="389" t="s">
        <v>412</v>
      </c>
      <c r="T30" s="389" t="s">
        <v>413</v>
      </c>
      <c r="U30" s="393" t="str">
        <f t="shared" si="2"/>
        <v>21.09.2019</v>
      </c>
      <c r="V30" s="393" t="str">
        <f t="shared" si="2"/>
        <v>30.09.2019</v>
      </c>
    </row>
    <row r="31" spans="1:22" x14ac:dyDescent="0.25">
      <c r="A31" s="389" t="s">
        <v>415</v>
      </c>
      <c r="B31" s="389">
        <v>543</v>
      </c>
      <c r="C31" s="389" t="s">
        <v>410</v>
      </c>
      <c r="M31" s="395" t="str">
        <f>+M18</f>
        <v xml:space="preserve">Z03  </v>
      </c>
      <c r="O31" s="389">
        <f t="shared" si="3"/>
        <v>30000000070</v>
      </c>
      <c r="P31" s="391">
        <f>ROUND('Calculo IP ZDF'!B28,2)</f>
        <v>5060.3900000000003</v>
      </c>
      <c r="Q31" s="389" t="s">
        <v>411</v>
      </c>
      <c r="R31" s="389">
        <v>1</v>
      </c>
      <c r="S31" s="389" t="s">
        <v>412</v>
      </c>
      <c r="T31" s="389" t="s">
        <v>413</v>
      </c>
      <c r="U31" s="393" t="str">
        <f t="shared" si="2"/>
        <v>21.09.2019</v>
      </c>
      <c r="V31" s="393" t="str">
        <f t="shared" si="2"/>
        <v>30.09.2019</v>
      </c>
    </row>
    <row r="32" spans="1:22" x14ac:dyDescent="0.25">
      <c r="A32" s="389" t="s">
        <v>415</v>
      </c>
      <c r="B32" s="389">
        <v>543</v>
      </c>
      <c r="C32" s="389" t="s">
        <v>410</v>
      </c>
      <c r="M32" s="395" t="str">
        <f>+M19</f>
        <v xml:space="preserve">Z64    </v>
      </c>
      <c r="O32" s="389">
        <f t="shared" si="3"/>
        <v>30000000070</v>
      </c>
      <c r="P32" s="391">
        <f>ROUND('Calculo IP ZDF'!B29,2)</f>
        <v>4508.0600000000004</v>
      </c>
      <c r="Q32" s="389" t="s">
        <v>411</v>
      </c>
      <c r="R32" s="389">
        <v>1</v>
      </c>
      <c r="S32" s="389" t="s">
        <v>412</v>
      </c>
      <c r="T32" s="389" t="s">
        <v>413</v>
      </c>
      <c r="U32" s="393" t="str">
        <f t="shared" si="2"/>
        <v>21.09.2019</v>
      </c>
      <c r="V32" s="393" t="str">
        <f t="shared" si="2"/>
        <v>30.09.2019</v>
      </c>
    </row>
    <row r="33" spans="1:22" x14ac:dyDescent="0.25">
      <c r="A33" s="389" t="s">
        <v>415</v>
      </c>
      <c r="B33" s="389">
        <v>543</v>
      </c>
      <c r="C33" s="389" t="s">
        <v>410</v>
      </c>
      <c r="M33" s="395" t="str">
        <f>+'Calculo IP ZDF'!I30</f>
        <v>Z65</v>
      </c>
      <c r="O33" s="389">
        <f t="shared" si="3"/>
        <v>30000000070</v>
      </c>
      <c r="P33" s="391">
        <f>ROUND('Calculo IP ZDF'!B30,2)</f>
        <v>5046.7299999999996</v>
      </c>
      <c r="Q33" s="389" t="s">
        <v>411</v>
      </c>
      <c r="R33" s="389">
        <v>1</v>
      </c>
      <c r="S33" s="389" t="s">
        <v>412</v>
      </c>
      <c r="T33" s="389" t="s">
        <v>413</v>
      </c>
      <c r="U33" s="393" t="str">
        <f t="shared" si="2"/>
        <v>21.09.2019</v>
      </c>
      <c r="V33" s="393" t="str">
        <f t="shared" si="2"/>
        <v>30.09.2019</v>
      </c>
    </row>
    <row r="34" spans="1:22" x14ac:dyDescent="0.25">
      <c r="A34" s="389" t="s">
        <v>415</v>
      </c>
      <c r="B34" s="389">
        <v>543</v>
      </c>
      <c r="C34" s="389" t="s">
        <v>410</v>
      </c>
      <c r="M34" s="395" t="str">
        <f>+'Calculo IP ZDF'!I31</f>
        <v>Z69</v>
      </c>
      <c r="O34" s="389">
        <f t="shared" si="3"/>
        <v>30000000070</v>
      </c>
      <c r="P34" s="391">
        <f>ROUND('Calculo IP ZDF'!B31,2)</f>
        <v>4514.8900000000003</v>
      </c>
      <c r="Q34" s="389" t="s">
        <v>411</v>
      </c>
      <c r="R34" s="389">
        <v>1</v>
      </c>
      <c r="S34" s="389" t="s">
        <v>412</v>
      </c>
      <c r="T34" s="389" t="s">
        <v>413</v>
      </c>
      <c r="U34" s="393" t="str">
        <f t="shared" si="2"/>
        <v>21.09.2019</v>
      </c>
      <c r="V34" s="393" t="str">
        <f t="shared" si="2"/>
        <v>30.09.2019</v>
      </c>
    </row>
    <row r="35" spans="1:22" x14ac:dyDescent="0.25">
      <c r="A35" s="389" t="s">
        <v>415</v>
      </c>
      <c r="B35" s="389">
        <v>543</v>
      </c>
      <c r="C35" s="389" t="s">
        <v>410</v>
      </c>
      <c r="M35" s="395" t="str">
        <f>+'Calculo IP ZDF'!I33</f>
        <v>Z62</v>
      </c>
      <c r="O35" s="389">
        <f t="shared" si="3"/>
        <v>30000000070</v>
      </c>
      <c r="P35" s="391">
        <f>ROUND('Calculo IP ZDF'!B33,2)</f>
        <v>4628.7700000000004</v>
      </c>
      <c r="Q35" s="389" t="s">
        <v>411</v>
      </c>
      <c r="R35" s="389">
        <v>1</v>
      </c>
      <c r="S35" s="389" t="s">
        <v>412</v>
      </c>
      <c r="T35" s="389" t="s">
        <v>413</v>
      </c>
      <c r="U35" s="393" t="str">
        <f t="shared" si="2"/>
        <v>21.09.2019</v>
      </c>
      <c r="V35" s="393" t="str">
        <f t="shared" si="2"/>
        <v>30.09.2019</v>
      </c>
    </row>
    <row r="36" spans="1:22" x14ac:dyDescent="0.25">
      <c r="A36" s="389" t="s">
        <v>415</v>
      </c>
      <c r="B36" s="389">
        <v>543</v>
      </c>
      <c r="C36" s="389" t="s">
        <v>410</v>
      </c>
      <c r="M36" s="395" t="str">
        <f>+'Calculo IP ZDF'!I34</f>
        <v>Z60</v>
      </c>
      <c r="O36" s="389">
        <f t="shared" si="3"/>
        <v>30000000070</v>
      </c>
      <c r="P36" s="391">
        <f>ROUND('Calculo IP ZDF'!B34,2)</f>
        <v>5052.99</v>
      </c>
      <c r="Q36" s="389" t="s">
        <v>411</v>
      </c>
      <c r="R36" s="389">
        <v>1</v>
      </c>
      <c r="S36" s="389" t="s">
        <v>412</v>
      </c>
      <c r="T36" s="389" t="s">
        <v>413</v>
      </c>
      <c r="U36" s="393" t="str">
        <f t="shared" si="2"/>
        <v>21.09.2019</v>
      </c>
      <c r="V36" s="393" t="str">
        <f t="shared" si="2"/>
        <v>30.09.2019</v>
      </c>
    </row>
    <row r="37" spans="1:22" x14ac:dyDescent="0.25">
      <c r="A37" s="389" t="s">
        <v>415</v>
      </c>
      <c r="B37" s="389">
        <v>543</v>
      </c>
      <c r="C37" s="389" t="s">
        <v>410</v>
      </c>
      <c r="M37" s="395" t="str">
        <f>+'Calculo IP ZDF'!I35</f>
        <v>Z63</v>
      </c>
      <c r="O37" s="389">
        <f t="shared" si="3"/>
        <v>30000000070</v>
      </c>
      <c r="P37" s="391">
        <f>ROUND('Calculo IP ZDF'!B35,2)</f>
        <v>4514.8900000000003</v>
      </c>
      <c r="Q37" s="389" t="s">
        <v>411</v>
      </c>
      <c r="R37" s="389">
        <v>1</v>
      </c>
      <c r="S37" s="389" t="s">
        <v>412</v>
      </c>
      <c r="T37" s="389" t="s">
        <v>413</v>
      </c>
      <c r="U37" s="393" t="str">
        <f t="shared" si="2"/>
        <v>21.09.2019</v>
      </c>
      <c r="V37" s="393" t="str">
        <f t="shared" si="2"/>
        <v>30.09.2019</v>
      </c>
    </row>
    <row r="38" spans="1:22" x14ac:dyDescent="0.25">
      <c r="A38" s="389" t="s">
        <v>415</v>
      </c>
      <c r="B38" s="389">
        <v>543</v>
      </c>
      <c r="C38" s="389" t="s">
        <v>410</v>
      </c>
      <c r="M38" s="395" t="str">
        <f>+'Calculo IP ZDF'!I36</f>
        <v>Z70</v>
      </c>
      <c r="O38" s="389">
        <f t="shared" si="3"/>
        <v>30000000070</v>
      </c>
      <c r="P38" s="391">
        <f>ROUND('Calculo IP ZDF'!B36,2)</f>
        <v>5041.6000000000004</v>
      </c>
      <c r="Q38" s="389" t="s">
        <v>411</v>
      </c>
      <c r="R38" s="389">
        <v>1</v>
      </c>
      <c r="S38" s="389" t="s">
        <v>412</v>
      </c>
      <c r="T38" s="389" t="s">
        <v>413</v>
      </c>
      <c r="U38" s="393" t="str">
        <f t="shared" ref="U38:V41" si="4">+U37</f>
        <v>21.09.2019</v>
      </c>
      <c r="V38" s="393" t="str">
        <f t="shared" si="4"/>
        <v>30.09.2019</v>
      </c>
    </row>
    <row r="39" spans="1:22" x14ac:dyDescent="0.25">
      <c r="A39" s="389" t="s">
        <v>415</v>
      </c>
      <c r="B39" s="389">
        <v>543</v>
      </c>
      <c r="C39" s="389" t="s">
        <v>410</v>
      </c>
      <c r="M39" s="395" t="str">
        <f>+'Calculo IP ZDF'!I37</f>
        <v>Z66</v>
      </c>
      <c r="O39" s="389">
        <f t="shared" si="3"/>
        <v>30000000070</v>
      </c>
      <c r="P39" s="391">
        <f>ROUND('Calculo IP ZDF'!B37,2)</f>
        <v>4514.8900000000003</v>
      </c>
      <c r="Q39" s="389" t="s">
        <v>411</v>
      </c>
      <c r="R39" s="389">
        <v>1</v>
      </c>
      <c r="S39" s="389" t="s">
        <v>412</v>
      </c>
      <c r="T39" s="389" t="s">
        <v>413</v>
      </c>
      <c r="U39" s="393" t="str">
        <f t="shared" si="4"/>
        <v>21.09.2019</v>
      </c>
      <c r="V39" s="393" t="str">
        <f t="shared" si="4"/>
        <v>30.09.2019</v>
      </c>
    </row>
    <row r="40" spans="1:22" x14ac:dyDescent="0.25">
      <c r="A40" s="389" t="s">
        <v>415</v>
      </c>
      <c r="B40" s="415">
        <v>587</v>
      </c>
      <c r="C40" s="389" t="s">
        <v>410</v>
      </c>
      <c r="F40" s="389">
        <v>3003</v>
      </c>
      <c r="M40" s="395" t="s">
        <v>382</v>
      </c>
      <c r="O40" s="389">
        <v>30000009113</v>
      </c>
      <c r="P40" s="391">
        <f>+'Calculo IP ZDF'!B33</f>
        <v>4628.7745349999996</v>
      </c>
      <c r="Q40" s="389" t="s">
        <v>411</v>
      </c>
      <c r="R40" s="389">
        <v>1</v>
      </c>
      <c r="S40" s="389" t="s">
        <v>412</v>
      </c>
      <c r="T40" s="389" t="s">
        <v>413</v>
      </c>
      <c r="U40" s="393" t="str">
        <f t="shared" si="4"/>
        <v>21.09.2019</v>
      </c>
      <c r="V40" s="393" t="str">
        <f t="shared" si="4"/>
        <v>30.09.2019</v>
      </c>
    </row>
    <row r="41" spans="1:22" x14ac:dyDescent="0.25">
      <c r="A41" s="389" t="s">
        <v>442</v>
      </c>
      <c r="B41" s="415">
        <v>587</v>
      </c>
      <c r="C41" s="389" t="s">
        <v>410</v>
      </c>
      <c r="F41" s="389">
        <v>3003</v>
      </c>
      <c r="M41" s="395" t="s">
        <v>382</v>
      </c>
      <c r="O41" s="389">
        <v>30000009113</v>
      </c>
      <c r="P41" s="416">
        <v>7.9</v>
      </c>
      <c r="Q41" s="389" t="s">
        <v>411</v>
      </c>
      <c r="R41" s="389">
        <v>1</v>
      </c>
      <c r="S41" s="389" t="s">
        <v>412</v>
      </c>
      <c r="T41" s="389" t="s">
        <v>413</v>
      </c>
      <c r="U41" s="393" t="str">
        <f t="shared" si="4"/>
        <v>21.09.2019</v>
      </c>
      <c r="V41" s="393" t="str">
        <f t="shared" si="4"/>
        <v>30.09.2019</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zoomScaleNormal="100" workbookViewId="0">
      <selection activeCell="B12" sqref="B12"/>
    </sheetView>
  </sheetViews>
  <sheetFormatPr baseColWidth="10" defaultRowHeight="15" x14ac:dyDescent="0.25"/>
  <cols>
    <col min="1" max="1" width="17.5703125" style="389" bestFit="1" customWidth="1"/>
    <col min="2" max="2" width="17.28515625" style="389" bestFit="1" customWidth="1"/>
    <col min="3" max="3" width="21.7109375" style="389" bestFit="1" customWidth="1"/>
    <col min="4" max="4" width="19.7109375" style="389" bestFit="1" customWidth="1"/>
    <col min="5" max="5" width="6.42578125" style="389" bestFit="1" customWidth="1"/>
    <col min="6" max="6" width="6.7109375" style="389" bestFit="1" customWidth="1"/>
    <col min="7" max="7" width="4.5703125" style="389" bestFit="1" customWidth="1"/>
    <col min="8" max="8" width="17.140625" style="389" bestFit="1" customWidth="1"/>
    <col min="9" max="9" width="11.85546875" style="389" bestFit="1" customWidth="1"/>
    <col min="10" max="10" width="15.7109375" style="389" bestFit="1" customWidth="1"/>
    <col min="11" max="11" width="16.7109375" style="389" bestFit="1" customWidth="1"/>
    <col min="12" max="12" width="8" style="389" bestFit="1" customWidth="1"/>
    <col min="13" max="13" width="10.28515625" style="389" bestFit="1" customWidth="1"/>
    <col min="14" max="14" width="24.7109375" style="389" bestFit="1" customWidth="1"/>
    <col min="15" max="15" width="12.28515625" style="389" bestFit="1" customWidth="1"/>
    <col min="16" max="16" width="11.7109375" style="391" bestFit="1" customWidth="1"/>
    <col min="17" max="17" width="19.140625" style="389" bestFit="1" customWidth="1"/>
    <col min="18" max="18" width="13.42578125" style="389" bestFit="1" customWidth="1"/>
    <col min="19" max="19" width="17.140625" style="389" bestFit="1" customWidth="1"/>
    <col min="20" max="20" width="15.42578125" style="389" bestFit="1" customWidth="1"/>
    <col min="21" max="22" width="10.7109375" style="392" bestFit="1" customWidth="1"/>
    <col min="23" max="16384" width="11.42578125" style="389"/>
  </cols>
  <sheetData>
    <row r="1" spans="1:22" x14ac:dyDescent="0.25">
      <c r="A1" s="389" t="s">
        <v>387</v>
      </c>
      <c r="B1" s="389" t="s">
        <v>388</v>
      </c>
      <c r="C1" s="389" t="s">
        <v>389</v>
      </c>
      <c r="D1" s="389" t="s">
        <v>390</v>
      </c>
      <c r="E1" s="389" t="s">
        <v>391</v>
      </c>
      <c r="F1" s="389" t="s">
        <v>392</v>
      </c>
      <c r="G1" s="389" t="s">
        <v>393</v>
      </c>
      <c r="H1" s="389" t="s">
        <v>394</v>
      </c>
      <c r="I1" s="389" t="s">
        <v>395</v>
      </c>
      <c r="J1" s="389" t="s">
        <v>396</v>
      </c>
      <c r="K1" s="389" t="s">
        <v>397</v>
      </c>
      <c r="L1" s="389" t="s">
        <v>398</v>
      </c>
      <c r="M1" s="389" t="s">
        <v>399</v>
      </c>
      <c r="N1" s="389" t="s">
        <v>400</v>
      </c>
      <c r="O1" s="390" t="s">
        <v>401</v>
      </c>
      <c r="P1" s="391" t="s">
        <v>402</v>
      </c>
      <c r="Q1" s="389" t="s">
        <v>403</v>
      </c>
      <c r="R1" s="389" t="s">
        <v>404</v>
      </c>
      <c r="S1" s="389" t="s">
        <v>405</v>
      </c>
      <c r="T1" s="389" t="s">
        <v>406</v>
      </c>
      <c r="U1" s="392" t="s">
        <v>407</v>
      </c>
      <c r="V1" s="392" t="s">
        <v>408</v>
      </c>
    </row>
    <row r="2" spans="1:22" x14ac:dyDescent="0.25">
      <c r="A2" s="389" t="s">
        <v>415</v>
      </c>
      <c r="B2" s="389">
        <v>543</v>
      </c>
      <c r="C2" s="389" t="s">
        <v>429</v>
      </c>
      <c r="F2" s="389" t="s">
        <v>174</v>
      </c>
      <c r="M2" s="395" t="s">
        <v>432</v>
      </c>
      <c r="O2" s="436">
        <v>30000000003</v>
      </c>
      <c r="P2" s="390">
        <f>ROUND('Calculo IP ZDF'!C28,2)</f>
        <v>5700.76</v>
      </c>
      <c r="Q2" s="389" t="s">
        <v>411</v>
      </c>
      <c r="R2" s="389">
        <v>1</v>
      </c>
      <c r="S2" s="389" t="s">
        <v>430</v>
      </c>
      <c r="T2" s="389" t="s">
        <v>413</v>
      </c>
      <c r="U2" s="393" t="str">
        <f>+'Calculo IP ZDF'!B40</f>
        <v>21.09.2019</v>
      </c>
      <c r="V2" s="393" t="str">
        <f>+'Calculo IP ZDF'!C40</f>
        <v>30.09.2019</v>
      </c>
    </row>
    <row r="3" spans="1:22" x14ac:dyDescent="0.25">
      <c r="A3" s="389" t="s">
        <v>415</v>
      </c>
      <c r="B3" s="389">
        <v>543</v>
      </c>
      <c r="C3" s="389" t="s">
        <v>429</v>
      </c>
      <c r="M3" s="395" t="s">
        <v>431</v>
      </c>
      <c r="O3" s="436">
        <v>30000000003</v>
      </c>
      <c r="P3" s="390">
        <f>ROUND('Calculo IP ZDF'!C29,2)</f>
        <v>4080.8</v>
      </c>
      <c r="Q3" s="389" t="s">
        <v>411</v>
      </c>
      <c r="R3" s="389">
        <v>1</v>
      </c>
      <c r="S3" s="389" t="s">
        <v>430</v>
      </c>
      <c r="T3" s="389" t="s">
        <v>413</v>
      </c>
      <c r="U3" s="393" t="str">
        <f>+U2</f>
        <v>21.09.2019</v>
      </c>
      <c r="V3" s="393" t="str">
        <f>+V2</f>
        <v>30.09.2019</v>
      </c>
    </row>
    <row r="4" spans="1:22" x14ac:dyDescent="0.25">
      <c r="A4" s="389" t="s">
        <v>415</v>
      </c>
      <c r="B4" s="389">
        <v>543</v>
      </c>
      <c r="C4" s="389" t="s">
        <v>429</v>
      </c>
      <c r="M4" s="395" t="str">
        <f>+'Calculo IP ZDF'!I30</f>
        <v>Z65</v>
      </c>
      <c r="O4" s="436">
        <v>30000000003</v>
      </c>
      <c r="P4" s="390">
        <f>ROUND('Calculo IP ZDF'!C30,2)</f>
        <v>5735.36</v>
      </c>
      <c r="Q4" s="389" t="s">
        <v>411</v>
      </c>
      <c r="R4" s="389">
        <v>1</v>
      </c>
      <c r="S4" s="389" t="s">
        <v>430</v>
      </c>
      <c r="T4" s="389" t="s">
        <v>413</v>
      </c>
      <c r="U4" s="393" t="str">
        <f t="shared" ref="U4:U6" si="0">+U3</f>
        <v>21.09.2019</v>
      </c>
      <c r="V4" s="393" t="str">
        <f t="shared" ref="V4:V6" si="1">+V3</f>
        <v>30.09.2019</v>
      </c>
    </row>
    <row r="5" spans="1:22" x14ac:dyDescent="0.25">
      <c r="A5" s="389" t="s">
        <v>415</v>
      </c>
      <c r="B5" s="389">
        <v>543</v>
      </c>
      <c r="C5" s="389" t="s">
        <v>429</v>
      </c>
      <c r="M5" s="395" t="str">
        <f>+'Calculo IP ZDF'!I32</f>
        <v>Z73</v>
      </c>
      <c r="O5" s="436">
        <v>30000000003</v>
      </c>
      <c r="P5" s="390">
        <f>ROUND('Calculo IP ZDF'!C32,2)</f>
        <v>4379.21</v>
      </c>
      <c r="Q5" s="389" t="s">
        <v>411</v>
      </c>
      <c r="R5" s="389">
        <v>1</v>
      </c>
      <c r="S5" s="389" t="s">
        <v>430</v>
      </c>
      <c r="T5" s="389" t="s">
        <v>413</v>
      </c>
      <c r="U5" s="393" t="str">
        <f t="shared" si="0"/>
        <v>21.09.2019</v>
      </c>
      <c r="V5" s="393" t="str">
        <f t="shared" si="1"/>
        <v>30.09.2019</v>
      </c>
    </row>
    <row r="6" spans="1:22" x14ac:dyDescent="0.25">
      <c r="A6" s="389" t="s">
        <v>415</v>
      </c>
      <c r="B6" s="389">
        <v>543</v>
      </c>
      <c r="C6" s="389" t="s">
        <v>429</v>
      </c>
      <c r="M6" s="395" t="str">
        <f>+'Calculo IP ZDF'!I33</f>
        <v>Z62</v>
      </c>
      <c r="O6" s="436">
        <v>30000000003</v>
      </c>
      <c r="P6" s="390">
        <f>ROUND('Calculo IP ZDF'!C33,2)</f>
        <v>5018.67</v>
      </c>
      <c r="Q6" s="389" t="s">
        <v>411</v>
      </c>
      <c r="R6" s="389">
        <v>1</v>
      </c>
      <c r="S6" s="389" t="s">
        <v>430</v>
      </c>
      <c r="T6" s="389" t="s">
        <v>413</v>
      </c>
      <c r="U6" s="393" t="str">
        <f t="shared" si="0"/>
        <v>21.09.2019</v>
      </c>
      <c r="V6" s="393" t="str">
        <f t="shared" si="1"/>
        <v>30.09.2019</v>
      </c>
    </row>
    <row r="7" spans="1:22" x14ac:dyDescent="0.25">
      <c r="A7" s="389" t="s">
        <v>415</v>
      </c>
      <c r="B7" s="389">
        <v>543</v>
      </c>
      <c r="C7" s="389" t="s">
        <v>429</v>
      </c>
      <c r="M7" s="395" t="str">
        <f>+M2</f>
        <v xml:space="preserve">Z64  </v>
      </c>
      <c r="O7" s="394">
        <v>30000000070</v>
      </c>
      <c r="P7" s="390">
        <f>ROUND('Calculo IP ZDF'!B28,2)</f>
        <v>5060.3900000000003</v>
      </c>
      <c r="Q7" s="389" t="s">
        <v>411</v>
      </c>
      <c r="R7" s="389">
        <v>1</v>
      </c>
      <c r="S7" s="389" t="s">
        <v>430</v>
      </c>
      <c r="T7" s="389" t="s">
        <v>413</v>
      </c>
      <c r="U7" s="393" t="str">
        <f t="shared" ref="U7:U10" si="2">+U6</f>
        <v>21.09.2019</v>
      </c>
      <c r="V7" s="393" t="str">
        <f t="shared" ref="V7:V21" si="3">+V6</f>
        <v>30.09.2019</v>
      </c>
    </row>
    <row r="8" spans="1:22" x14ac:dyDescent="0.25">
      <c r="A8" s="389" t="s">
        <v>415</v>
      </c>
      <c r="B8" s="389">
        <v>543</v>
      </c>
      <c r="C8" s="389" t="s">
        <v>429</v>
      </c>
      <c r="M8" s="395" t="str">
        <f t="shared" ref="M8:M11" si="4">+M3</f>
        <v>Z51</v>
      </c>
      <c r="O8" s="394">
        <v>30000000070</v>
      </c>
      <c r="P8" s="390">
        <f>ROUND('Calculo IP ZDF'!B29,2)</f>
        <v>4508.0600000000004</v>
      </c>
      <c r="Q8" s="389" t="s">
        <v>411</v>
      </c>
      <c r="R8" s="389">
        <v>1</v>
      </c>
      <c r="S8" s="389" t="s">
        <v>430</v>
      </c>
      <c r="T8" s="389" t="s">
        <v>413</v>
      </c>
      <c r="U8" s="393" t="str">
        <f t="shared" si="2"/>
        <v>21.09.2019</v>
      </c>
      <c r="V8" s="393" t="str">
        <f t="shared" si="3"/>
        <v>30.09.2019</v>
      </c>
    </row>
    <row r="9" spans="1:22" x14ac:dyDescent="0.25">
      <c r="A9" s="389" t="s">
        <v>415</v>
      </c>
      <c r="B9" s="389">
        <v>543</v>
      </c>
      <c r="C9" s="389" t="s">
        <v>429</v>
      </c>
      <c r="M9" s="395" t="str">
        <f t="shared" si="4"/>
        <v>Z65</v>
      </c>
      <c r="O9" s="394">
        <v>30000000070</v>
      </c>
      <c r="P9" s="390">
        <f>ROUND('Calculo IP ZDF'!B30,2)</f>
        <v>5046.7299999999996</v>
      </c>
      <c r="Q9" s="389" t="s">
        <v>411</v>
      </c>
      <c r="R9" s="389">
        <v>1</v>
      </c>
      <c r="S9" s="389" t="s">
        <v>430</v>
      </c>
      <c r="T9" s="389" t="s">
        <v>413</v>
      </c>
      <c r="U9" s="393" t="str">
        <f t="shared" si="2"/>
        <v>21.09.2019</v>
      </c>
      <c r="V9" s="393" t="str">
        <f t="shared" si="3"/>
        <v>30.09.2019</v>
      </c>
    </row>
    <row r="10" spans="1:22" x14ac:dyDescent="0.25">
      <c r="A10" s="389" t="s">
        <v>415</v>
      </c>
      <c r="B10" s="389">
        <v>543</v>
      </c>
      <c r="C10" s="389" t="s">
        <v>429</v>
      </c>
      <c r="M10" s="395" t="str">
        <f t="shared" si="4"/>
        <v>Z73</v>
      </c>
      <c r="O10" s="394">
        <v>30000000070</v>
      </c>
      <c r="P10" s="390">
        <f>ROUND('Calculo IP ZDF'!B32,2)</f>
        <v>5053.5600000000004</v>
      </c>
      <c r="Q10" s="389" t="s">
        <v>411</v>
      </c>
      <c r="R10" s="389">
        <v>1</v>
      </c>
      <c r="S10" s="389" t="s">
        <v>430</v>
      </c>
      <c r="T10" s="389" t="s">
        <v>413</v>
      </c>
      <c r="U10" s="393" t="str">
        <f t="shared" si="2"/>
        <v>21.09.2019</v>
      </c>
      <c r="V10" s="393" t="str">
        <f t="shared" si="3"/>
        <v>30.09.2019</v>
      </c>
    </row>
    <row r="11" spans="1:22" x14ac:dyDescent="0.25">
      <c r="A11" s="389" t="s">
        <v>415</v>
      </c>
      <c r="B11" s="389">
        <v>543</v>
      </c>
      <c r="C11" s="389" t="s">
        <v>429</v>
      </c>
      <c r="M11" s="395" t="str">
        <f t="shared" si="4"/>
        <v>Z62</v>
      </c>
      <c r="O11" s="394">
        <v>30000000070</v>
      </c>
      <c r="P11" s="390">
        <f>ROUND('Calculo IP ZDF'!B33,2)</f>
        <v>4628.7700000000004</v>
      </c>
      <c r="Q11" s="389" t="s">
        <v>411</v>
      </c>
      <c r="R11" s="389">
        <v>1</v>
      </c>
      <c r="S11" s="389" t="s">
        <v>430</v>
      </c>
      <c r="T11" s="389" t="s">
        <v>413</v>
      </c>
      <c r="U11" s="393" t="str">
        <f>+U10</f>
        <v>21.09.2019</v>
      </c>
      <c r="V11" s="393" t="str">
        <f t="shared" si="3"/>
        <v>30.09.2019</v>
      </c>
    </row>
    <row r="12" spans="1:22" x14ac:dyDescent="0.25">
      <c r="A12" s="389" t="s">
        <v>409</v>
      </c>
      <c r="B12" s="389">
        <v>543</v>
      </c>
      <c r="C12" s="389" t="s">
        <v>429</v>
      </c>
      <c r="F12" s="389" t="s">
        <v>174</v>
      </c>
      <c r="M12" s="395" t="str">
        <f t="shared" ref="M12:M21" si="5">+M2</f>
        <v xml:space="preserve">Z64  </v>
      </c>
      <c r="O12" s="408">
        <v>30000002070</v>
      </c>
      <c r="P12" s="390">
        <f>ROUND('Calculo IP ZDF'!D28,2)</f>
        <v>5586.75</v>
      </c>
      <c r="Q12" s="389" t="s">
        <v>411</v>
      </c>
      <c r="R12" s="389">
        <v>1</v>
      </c>
      <c r="S12" s="389" t="s">
        <v>430</v>
      </c>
      <c r="T12" s="389" t="s">
        <v>413</v>
      </c>
      <c r="U12" s="393" t="str">
        <f t="shared" ref="U12:U16" si="6">+U11</f>
        <v>21.09.2019</v>
      </c>
      <c r="V12" s="393" t="str">
        <f t="shared" si="3"/>
        <v>30.09.2019</v>
      </c>
    </row>
    <row r="13" spans="1:22" x14ac:dyDescent="0.25">
      <c r="A13" s="389" t="s">
        <v>409</v>
      </c>
      <c r="B13" s="389">
        <v>543</v>
      </c>
      <c r="C13" s="389" t="s">
        <v>429</v>
      </c>
      <c r="M13" s="395" t="str">
        <f t="shared" si="5"/>
        <v>Z51</v>
      </c>
      <c r="O13" s="408">
        <v>30000002070</v>
      </c>
      <c r="P13" s="390">
        <f>ROUND('Calculo IP ZDF'!D29,2)</f>
        <v>3999.18</v>
      </c>
      <c r="Q13" s="389" t="s">
        <v>411</v>
      </c>
      <c r="R13" s="389">
        <v>1</v>
      </c>
      <c r="S13" s="389" t="s">
        <v>430</v>
      </c>
      <c r="T13" s="389" t="s">
        <v>413</v>
      </c>
      <c r="U13" s="393" t="str">
        <f t="shared" si="6"/>
        <v>21.09.2019</v>
      </c>
      <c r="V13" s="393" t="str">
        <f t="shared" si="3"/>
        <v>30.09.2019</v>
      </c>
    </row>
    <row r="14" spans="1:22" x14ac:dyDescent="0.25">
      <c r="A14" s="389" t="s">
        <v>409</v>
      </c>
      <c r="B14" s="389">
        <v>543</v>
      </c>
      <c r="C14" s="389" t="s">
        <v>429</v>
      </c>
      <c r="M14" s="395" t="str">
        <f t="shared" si="5"/>
        <v>Z65</v>
      </c>
      <c r="O14" s="408">
        <v>30000002070</v>
      </c>
      <c r="P14" s="390">
        <f>ROUND('Calculo IP ZDF'!D30,2)</f>
        <v>5620.66</v>
      </c>
      <c r="Q14" s="389" t="s">
        <v>411</v>
      </c>
      <c r="R14" s="389">
        <v>1</v>
      </c>
      <c r="S14" s="389" t="s">
        <v>430</v>
      </c>
      <c r="T14" s="389" t="s">
        <v>413</v>
      </c>
      <c r="U14" s="393" t="str">
        <f t="shared" si="6"/>
        <v>21.09.2019</v>
      </c>
      <c r="V14" s="393" t="str">
        <f t="shared" si="3"/>
        <v>30.09.2019</v>
      </c>
    </row>
    <row r="15" spans="1:22" x14ac:dyDescent="0.25">
      <c r="A15" s="389" t="s">
        <v>409</v>
      </c>
      <c r="B15" s="389">
        <v>543</v>
      </c>
      <c r="C15" s="389" t="s">
        <v>429</v>
      </c>
      <c r="M15" s="395" t="str">
        <f t="shared" si="5"/>
        <v>Z73</v>
      </c>
      <c r="O15" s="408">
        <v>30000002070</v>
      </c>
      <c r="P15" s="390">
        <f>ROUND('Calculo IP ZDF'!D32,2)</f>
        <v>4291.63</v>
      </c>
      <c r="Q15" s="389" t="s">
        <v>411</v>
      </c>
      <c r="R15" s="389">
        <v>1</v>
      </c>
      <c r="S15" s="389" t="s">
        <v>430</v>
      </c>
      <c r="T15" s="389" t="s">
        <v>413</v>
      </c>
      <c r="U15" s="393" t="str">
        <f t="shared" si="6"/>
        <v>21.09.2019</v>
      </c>
      <c r="V15" s="393" t="str">
        <f t="shared" si="3"/>
        <v>30.09.2019</v>
      </c>
    </row>
    <row r="16" spans="1:22" x14ac:dyDescent="0.25">
      <c r="A16" s="389" t="s">
        <v>409</v>
      </c>
      <c r="B16" s="389">
        <v>543</v>
      </c>
      <c r="C16" s="389" t="s">
        <v>429</v>
      </c>
      <c r="M16" s="395" t="str">
        <f t="shared" si="5"/>
        <v>Z62</v>
      </c>
      <c r="O16" s="408">
        <v>30000002070</v>
      </c>
      <c r="P16" s="390">
        <f>ROUND('Calculo IP ZDF'!D33,2)</f>
        <v>4918.3</v>
      </c>
      <c r="Q16" s="389" t="s">
        <v>411</v>
      </c>
      <c r="R16" s="389">
        <v>1</v>
      </c>
      <c r="S16" s="389" t="s">
        <v>430</v>
      </c>
      <c r="T16" s="389" t="s">
        <v>413</v>
      </c>
      <c r="U16" s="393" t="str">
        <f t="shared" si="6"/>
        <v>21.09.2019</v>
      </c>
      <c r="V16" s="393" t="str">
        <f t="shared" si="3"/>
        <v>30.09.2019</v>
      </c>
    </row>
    <row r="17" spans="1:22" x14ac:dyDescent="0.25">
      <c r="A17" s="389" t="s">
        <v>409</v>
      </c>
      <c r="B17" s="389">
        <v>543</v>
      </c>
      <c r="C17" s="389" t="s">
        <v>429</v>
      </c>
      <c r="F17" s="389" t="s">
        <v>174</v>
      </c>
      <c r="M17" s="395" t="str">
        <f t="shared" si="5"/>
        <v xml:space="preserve">Z64  </v>
      </c>
      <c r="O17" s="408">
        <v>30000002070</v>
      </c>
      <c r="P17" s="390">
        <f>ROUND('Calculo IP ZDF'!E28,2)</f>
        <v>201.54</v>
      </c>
      <c r="Q17" s="389" t="s">
        <v>411</v>
      </c>
      <c r="R17" s="389">
        <v>1</v>
      </c>
      <c r="S17" s="389" t="s">
        <v>430</v>
      </c>
      <c r="T17" s="389" t="s">
        <v>413</v>
      </c>
      <c r="U17" s="393" t="str">
        <f t="shared" ref="U17:U21" si="7">+U16</f>
        <v>21.09.2019</v>
      </c>
      <c r="V17" s="393" t="str">
        <f t="shared" si="3"/>
        <v>30.09.2019</v>
      </c>
    </row>
    <row r="18" spans="1:22" x14ac:dyDescent="0.25">
      <c r="A18" s="389" t="s">
        <v>409</v>
      </c>
      <c r="B18" s="389">
        <v>543</v>
      </c>
      <c r="C18" s="389" t="s">
        <v>429</v>
      </c>
      <c r="M18" s="395" t="str">
        <f t="shared" si="5"/>
        <v>Z51</v>
      </c>
      <c r="O18" s="408">
        <v>30000002070</v>
      </c>
      <c r="P18" s="390">
        <f>ROUND('Calculo IP ZDF'!E29,2)</f>
        <v>201.54</v>
      </c>
      <c r="Q18" s="389" t="s">
        <v>411</v>
      </c>
      <c r="R18" s="389">
        <v>1</v>
      </c>
      <c r="S18" s="389" t="s">
        <v>430</v>
      </c>
      <c r="T18" s="389" t="s">
        <v>413</v>
      </c>
      <c r="U18" s="393" t="str">
        <f t="shared" si="7"/>
        <v>21.09.2019</v>
      </c>
      <c r="V18" s="393" t="str">
        <f t="shared" si="3"/>
        <v>30.09.2019</v>
      </c>
    </row>
    <row r="19" spans="1:22" x14ac:dyDescent="0.25">
      <c r="A19" s="389" t="s">
        <v>409</v>
      </c>
      <c r="B19" s="389">
        <v>543</v>
      </c>
      <c r="C19" s="389" t="s">
        <v>429</v>
      </c>
      <c r="M19" s="395" t="str">
        <f t="shared" si="5"/>
        <v>Z65</v>
      </c>
      <c r="O19" s="408">
        <v>30000002070</v>
      </c>
      <c r="P19" s="390">
        <f>ROUND('Calculo IP ZDF'!E30,2)</f>
        <v>201.54</v>
      </c>
      <c r="Q19" s="389" t="s">
        <v>411</v>
      </c>
      <c r="R19" s="389">
        <v>1</v>
      </c>
      <c r="S19" s="389" t="s">
        <v>430</v>
      </c>
      <c r="T19" s="389" t="s">
        <v>413</v>
      </c>
      <c r="U19" s="393" t="str">
        <f t="shared" si="7"/>
        <v>21.09.2019</v>
      </c>
      <c r="V19" s="393" t="str">
        <f t="shared" si="3"/>
        <v>30.09.2019</v>
      </c>
    </row>
    <row r="20" spans="1:22" x14ac:dyDescent="0.25">
      <c r="A20" s="389" t="s">
        <v>409</v>
      </c>
      <c r="B20" s="389">
        <v>543</v>
      </c>
      <c r="C20" s="389" t="s">
        <v>429</v>
      </c>
      <c r="M20" s="395" t="str">
        <f t="shared" si="5"/>
        <v>Z73</v>
      </c>
      <c r="O20" s="408">
        <v>30000002070</v>
      </c>
      <c r="P20" s="390">
        <f>ROUND('Calculo IP ZDF'!E32,2)</f>
        <v>201.54</v>
      </c>
      <c r="Q20" s="389" t="s">
        <v>411</v>
      </c>
      <c r="R20" s="389">
        <v>1</v>
      </c>
      <c r="S20" s="389" t="s">
        <v>430</v>
      </c>
      <c r="T20" s="389" t="s">
        <v>413</v>
      </c>
      <c r="U20" s="393" t="str">
        <f t="shared" si="7"/>
        <v>21.09.2019</v>
      </c>
      <c r="V20" s="393" t="str">
        <f t="shared" si="3"/>
        <v>30.09.2019</v>
      </c>
    </row>
    <row r="21" spans="1:22" x14ac:dyDescent="0.25">
      <c r="A21" s="389" t="s">
        <v>409</v>
      </c>
      <c r="B21" s="389">
        <v>543</v>
      </c>
      <c r="C21" s="389" t="s">
        <v>429</v>
      </c>
      <c r="M21" s="395" t="str">
        <f t="shared" si="5"/>
        <v>Z62</v>
      </c>
      <c r="O21" s="408">
        <v>30000002070</v>
      </c>
      <c r="P21" s="390">
        <f>ROUND('Calculo IP ZDF'!E33,2)</f>
        <v>201.54</v>
      </c>
      <c r="Q21" s="389" t="s">
        <v>411</v>
      </c>
      <c r="R21" s="389">
        <v>1</v>
      </c>
      <c r="S21" s="389" t="s">
        <v>430</v>
      </c>
      <c r="T21" s="389" t="s">
        <v>413</v>
      </c>
      <c r="U21" s="393" t="str">
        <f t="shared" si="7"/>
        <v>21.09.2019</v>
      </c>
      <c r="V21" s="393" t="str">
        <f t="shared" si="3"/>
        <v>30.09.2019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24" zoomScale="96" zoomScaleNormal="96" workbookViewId="0">
      <selection activeCell="AA37" sqref="AA37:AB37"/>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7" x14ac:dyDescent="0.25">
      <c r="A1" s="382" t="s">
        <v>372</v>
      </c>
    </row>
    <row r="2" spans="1:7" x14ac:dyDescent="0.25">
      <c r="A2" s="459" t="s">
        <v>122</v>
      </c>
      <c r="B2" s="458" t="s">
        <v>121</v>
      </c>
      <c r="C2" s="458"/>
      <c r="G2" t="s">
        <v>174</v>
      </c>
    </row>
    <row r="3" spans="1:7" x14ac:dyDescent="0.25">
      <c r="A3" s="459"/>
      <c r="B3" s="384" t="s">
        <v>120</v>
      </c>
      <c r="C3" s="385" t="s">
        <v>108</v>
      </c>
    </row>
    <row r="4" spans="1:7" x14ac:dyDescent="0.25">
      <c r="A4" s="22" t="s">
        <v>109</v>
      </c>
      <c r="B4" s="24">
        <v>0.76559999999999995</v>
      </c>
      <c r="C4" s="24">
        <v>0.7863</v>
      </c>
    </row>
    <row r="5" spans="1:7" x14ac:dyDescent="0.25">
      <c r="A5" s="22" t="s">
        <v>117</v>
      </c>
      <c r="B5" s="24">
        <v>0.79290000000000005</v>
      </c>
      <c r="C5" s="24">
        <v>0.6583</v>
      </c>
    </row>
    <row r="6" spans="1:7" x14ac:dyDescent="0.25">
      <c r="A6" s="22" t="s">
        <v>114</v>
      </c>
      <c r="B6" s="24">
        <v>0.79169999999999996</v>
      </c>
      <c r="C6" s="24">
        <v>0.76759999999999995</v>
      </c>
    </row>
    <row r="7" spans="1:7" x14ac:dyDescent="0.25">
      <c r="A7" s="22" t="s">
        <v>110</v>
      </c>
      <c r="B7" s="410">
        <v>0.88870000000000005</v>
      </c>
      <c r="C7" s="24">
        <v>0.92269999999999996</v>
      </c>
    </row>
    <row r="8" spans="1:7" x14ac:dyDescent="0.25">
      <c r="A8" s="22" t="s">
        <v>115</v>
      </c>
      <c r="B8" s="24">
        <v>0.79169999999999996</v>
      </c>
      <c r="C8" s="24">
        <v>0.66049999999999998</v>
      </c>
    </row>
    <row r="9" spans="1:7" x14ac:dyDescent="0.25">
      <c r="A9" s="22" t="s">
        <v>123</v>
      </c>
      <c r="B9" s="24">
        <v>0.88629999999999998</v>
      </c>
      <c r="C9" s="24">
        <v>0.92830000000000001</v>
      </c>
    </row>
    <row r="10" spans="1:7" x14ac:dyDescent="0.25">
      <c r="A10" s="22" t="s">
        <v>118</v>
      </c>
      <c r="B10" s="24">
        <v>0.79290000000000005</v>
      </c>
      <c r="C10" s="24">
        <v>0.80789999999999995</v>
      </c>
    </row>
    <row r="11" spans="1:7" x14ac:dyDescent="0.25">
      <c r="A11" s="22" t="s">
        <v>113</v>
      </c>
      <c r="B11" s="24">
        <v>0.88749999999999996</v>
      </c>
      <c r="C11" s="24">
        <v>0.70879999999999999</v>
      </c>
    </row>
    <row r="12" spans="1:7" x14ac:dyDescent="0.25">
      <c r="A12" s="22" t="s">
        <v>112</v>
      </c>
      <c r="B12" s="24">
        <v>0.81289999999999996</v>
      </c>
      <c r="C12" s="24">
        <v>0.81230000000000002</v>
      </c>
    </row>
    <row r="13" spans="1:7" x14ac:dyDescent="0.25">
      <c r="A13" s="22" t="s">
        <v>111</v>
      </c>
      <c r="B13" s="24">
        <v>0.88739999999999997</v>
      </c>
      <c r="C13" s="24">
        <v>0.71040000000000003</v>
      </c>
    </row>
    <row r="14" spans="1:7" x14ac:dyDescent="0.25">
      <c r="A14" s="22" t="s">
        <v>353</v>
      </c>
      <c r="B14" s="24">
        <v>0.79290000000000005</v>
      </c>
      <c r="C14" s="24">
        <v>0.80789999999999995</v>
      </c>
    </row>
    <row r="15" spans="1:7" x14ac:dyDescent="0.25">
      <c r="A15" s="22" t="s">
        <v>119</v>
      </c>
      <c r="B15" s="24">
        <v>0.88539999999999996</v>
      </c>
      <c r="C15" s="411">
        <v>0.92269999999999996</v>
      </c>
    </row>
    <row r="16" spans="1:7" x14ac:dyDescent="0.25">
      <c r="A16" s="22" t="s">
        <v>116</v>
      </c>
      <c r="B16" s="24">
        <v>0.79290000000000005</v>
      </c>
      <c r="C16" s="24">
        <v>0.65839999999999999</v>
      </c>
    </row>
    <row r="17" spans="1:14" x14ac:dyDescent="0.25">
      <c r="A17" s="22" t="s">
        <v>368</v>
      </c>
      <c r="B17" s="410">
        <v>0.88870000000000005</v>
      </c>
      <c r="C17" s="411">
        <v>0.84260000000000002</v>
      </c>
    </row>
    <row r="20" spans="1:14" x14ac:dyDescent="0.25">
      <c r="A20" s="386" t="s">
        <v>271</v>
      </c>
      <c r="B20" s="386" t="s">
        <v>120</v>
      </c>
      <c r="C20" s="386" t="s">
        <v>270</v>
      </c>
      <c r="D20" s="386" t="s">
        <v>272</v>
      </c>
      <c r="E20" s="386" t="s">
        <v>273</v>
      </c>
      <c r="F20" s="380"/>
    </row>
    <row r="21" spans="1:14" x14ac:dyDescent="0.25">
      <c r="A21" s="22" t="s">
        <v>373</v>
      </c>
      <c r="B21" s="383">
        <f>+COMBUSTIBLES!B7</f>
        <v>5694.15</v>
      </c>
      <c r="C21" s="438">
        <f>+COMBUSTIBLES!E7</f>
        <v>6178.35</v>
      </c>
      <c r="D21" s="383">
        <f>+BIODIESEL!B6</f>
        <v>10076.82</v>
      </c>
      <c r="E21" s="383">
        <f>+'GAS CTE'!B6</f>
        <v>7812.92</v>
      </c>
    </row>
    <row r="22" spans="1:14" x14ac:dyDescent="0.25">
      <c r="B22" s="211"/>
      <c r="C22" s="211"/>
      <c r="D22" s="211"/>
      <c r="E22" s="211"/>
    </row>
    <row r="23" spans="1:14" x14ac:dyDescent="0.25">
      <c r="B23" s="211"/>
      <c r="C23" s="211"/>
      <c r="D23" s="211"/>
      <c r="E23" s="211"/>
      <c r="K23" t="s">
        <v>427</v>
      </c>
      <c r="N23" t="s">
        <v>428</v>
      </c>
    </row>
    <row r="24" spans="1:14" s="381" customFormat="1" ht="66" customHeight="1" x14ac:dyDescent="0.25">
      <c r="A24" s="387" t="s">
        <v>269</v>
      </c>
      <c r="B24" s="388" t="s">
        <v>422</v>
      </c>
      <c r="C24" s="388" t="s">
        <v>423</v>
      </c>
      <c r="D24" s="400" t="s">
        <v>375</v>
      </c>
      <c r="E24" s="400" t="s">
        <v>376</v>
      </c>
      <c r="F24" s="401" t="s">
        <v>424</v>
      </c>
      <c r="G24" s="388" t="s">
        <v>374</v>
      </c>
      <c r="H24" s="387" t="s">
        <v>444</v>
      </c>
      <c r="I24" s="413" t="s">
        <v>426</v>
      </c>
    </row>
    <row r="25" spans="1:14" x14ac:dyDescent="0.25">
      <c r="A25" s="212" t="s">
        <v>109</v>
      </c>
      <c r="B25" s="232">
        <f t="shared" ref="B25:C38" si="0">+B$21*B4</f>
        <v>4359.4412399999992</v>
      </c>
      <c r="C25" s="212">
        <f t="shared" si="0"/>
        <v>4858.0366050000002</v>
      </c>
      <c r="D25" s="212">
        <f>+C25*0.98</f>
        <v>4760.8758729000001</v>
      </c>
      <c r="E25" s="212">
        <f>+D$21*0.02</f>
        <v>201.53639999999999</v>
      </c>
      <c r="F25" s="232">
        <f>+D25+E25</f>
        <v>4962.4122729000001</v>
      </c>
      <c r="G25" s="233">
        <f>(B25*90%)+('GAS CTE'!D$8)</f>
        <v>4704.7871159999995</v>
      </c>
      <c r="H25" s="233">
        <f>(C25*88%)+(BIODIESEL!G$8)</f>
        <v>4476.6122124000003</v>
      </c>
      <c r="I25" s="412" t="s">
        <v>377</v>
      </c>
    </row>
    <row r="26" spans="1:14" x14ac:dyDescent="0.25">
      <c r="A26" s="212" t="s">
        <v>117</v>
      </c>
      <c r="B26" s="232">
        <f t="shared" si="0"/>
        <v>4514.8915349999997</v>
      </c>
      <c r="C26" s="212">
        <f t="shared" si="0"/>
        <v>4067.207805</v>
      </c>
      <c r="D26" s="212">
        <f t="shared" ref="D26:D38" si="1">+C26*0.98</f>
        <v>3985.8636489</v>
      </c>
      <c r="E26" s="212">
        <f t="shared" ref="E26:E38" si="2">+D$21*0.02</f>
        <v>201.53639999999999</v>
      </c>
      <c r="F26" s="232">
        <f t="shared" ref="F26:F38" si="3">+D26+E26</f>
        <v>4187.4000489</v>
      </c>
      <c r="G26" s="233">
        <f>(B26*90%)+('GAS CTE'!D$8)</f>
        <v>4844.6923815</v>
      </c>
      <c r="H26" s="233">
        <f>(C26*88%)+(BIODIESEL!G$8)</f>
        <v>3780.6828684000002</v>
      </c>
      <c r="I26" s="412" t="s">
        <v>378</v>
      </c>
    </row>
    <row r="27" spans="1:14" x14ac:dyDescent="0.25">
      <c r="A27" s="212" t="s">
        <v>114</v>
      </c>
      <c r="B27" s="232">
        <f t="shared" si="0"/>
        <v>4508.0585549999996</v>
      </c>
      <c r="C27" s="212">
        <f t="shared" si="0"/>
        <v>4742.5014600000004</v>
      </c>
      <c r="D27" s="212">
        <f t="shared" si="1"/>
        <v>4647.6514308000005</v>
      </c>
      <c r="E27" s="212">
        <f t="shared" si="2"/>
        <v>201.53639999999999</v>
      </c>
      <c r="F27" s="232">
        <f t="shared" si="3"/>
        <v>4849.1878308000005</v>
      </c>
      <c r="G27" s="233">
        <f>(B27*90%)+('GAS CTE'!D$8)</f>
        <v>4838.5426994999998</v>
      </c>
      <c r="H27" s="233">
        <f>(C27*88%)+(BIODIESEL!G$8)</f>
        <v>4374.9412848000002</v>
      </c>
      <c r="I27" s="412" t="s">
        <v>379</v>
      </c>
    </row>
    <row r="28" spans="1:14" x14ac:dyDescent="0.25">
      <c r="A28" s="212" t="s">
        <v>110</v>
      </c>
      <c r="B28" s="232">
        <f t="shared" si="0"/>
        <v>5060.3911049999997</v>
      </c>
      <c r="C28" s="212">
        <f t="shared" si="0"/>
        <v>5700.7635449999998</v>
      </c>
      <c r="D28" s="212">
        <f t="shared" si="1"/>
        <v>5586.7482740999994</v>
      </c>
      <c r="E28" s="212">
        <f t="shared" si="2"/>
        <v>201.53639999999999</v>
      </c>
      <c r="F28" s="232">
        <f t="shared" si="3"/>
        <v>5788.2846740999994</v>
      </c>
      <c r="G28" s="233">
        <f>(B28*90%)+('GAS CTE'!D$8)</f>
        <v>5335.6419944999998</v>
      </c>
      <c r="H28" s="233">
        <f>(C28*88%)+(BIODIESEL!G$8)</f>
        <v>5218.2119195999994</v>
      </c>
      <c r="I28" s="412" t="s">
        <v>436</v>
      </c>
    </row>
    <row r="29" spans="1:14" x14ac:dyDescent="0.25">
      <c r="A29" s="212" t="s">
        <v>115</v>
      </c>
      <c r="B29" s="232">
        <f t="shared" si="0"/>
        <v>4508.0585549999996</v>
      </c>
      <c r="C29" s="212">
        <f t="shared" si="0"/>
        <v>4080.8001750000003</v>
      </c>
      <c r="D29" s="212">
        <f t="shared" si="1"/>
        <v>3999.1841715</v>
      </c>
      <c r="E29" s="212">
        <f t="shared" si="2"/>
        <v>201.53639999999999</v>
      </c>
      <c r="F29" s="232">
        <f t="shared" si="3"/>
        <v>4200.7205715</v>
      </c>
      <c r="G29" s="233">
        <f>(B29*90%)+('GAS CTE'!D$8)</f>
        <v>4838.5426994999998</v>
      </c>
      <c r="H29" s="233">
        <f>(C29*88%)+(BIODIESEL!G$8)</f>
        <v>3792.6441540000001</v>
      </c>
      <c r="I29" s="412" t="s">
        <v>437</v>
      </c>
    </row>
    <row r="30" spans="1:14" x14ac:dyDescent="0.25">
      <c r="A30" s="212" t="s">
        <v>123</v>
      </c>
      <c r="B30" s="232">
        <f t="shared" si="0"/>
        <v>5046.7251449999994</v>
      </c>
      <c r="C30" s="212">
        <f t="shared" si="0"/>
        <v>5735.3623050000006</v>
      </c>
      <c r="D30" s="212">
        <f t="shared" si="1"/>
        <v>5620.6550589000008</v>
      </c>
      <c r="E30" s="212">
        <f t="shared" si="2"/>
        <v>201.53639999999999</v>
      </c>
      <c r="F30" s="232">
        <f t="shared" si="3"/>
        <v>5822.1914589000007</v>
      </c>
      <c r="G30" s="233">
        <f>(B30*90%)+('GAS CTE'!D$8)</f>
        <v>5323.3426304999994</v>
      </c>
      <c r="H30" s="233">
        <f>(C30*88%)+(BIODIESEL!G$8)</f>
        <v>5248.6588284000009</v>
      </c>
      <c r="I30" s="412" t="s">
        <v>380</v>
      </c>
    </row>
    <row r="31" spans="1:14" x14ac:dyDescent="0.25">
      <c r="A31" s="212" t="s">
        <v>118</v>
      </c>
      <c r="B31" s="232">
        <f t="shared" si="0"/>
        <v>4514.8915349999997</v>
      </c>
      <c r="C31" s="212">
        <f t="shared" si="0"/>
        <v>4991.4889649999996</v>
      </c>
      <c r="D31" s="212">
        <f t="shared" si="1"/>
        <v>4891.6591856999994</v>
      </c>
      <c r="E31" s="212">
        <f t="shared" si="2"/>
        <v>201.53639999999999</v>
      </c>
      <c r="F31" s="232">
        <f>+D31+E31</f>
        <v>5093.1955856999994</v>
      </c>
      <c r="G31" s="233">
        <f>(B31*90%)+('GAS CTE'!D$8)</f>
        <v>4844.6923815</v>
      </c>
      <c r="H31" s="233">
        <f>(C31*88%)+(BIODIESEL!G$8)</f>
        <v>4594.0502891999995</v>
      </c>
      <c r="I31" s="412" t="s">
        <v>381</v>
      </c>
    </row>
    <row r="32" spans="1:14" x14ac:dyDescent="0.25">
      <c r="A32" s="212" t="s">
        <v>113</v>
      </c>
      <c r="B32" s="232">
        <f t="shared" si="0"/>
        <v>5053.5581249999996</v>
      </c>
      <c r="C32" s="212">
        <f t="shared" si="0"/>
        <v>4379.2144800000005</v>
      </c>
      <c r="D32" s="212">
        <f t="shared" si="1"/>
        <v>4291.6301904000002</v>
      </c>
      <c r="E32" s="212">
        <f t="shared" si="2"/>
        <v>201.53639999999999</v>
      </c>
      <c r="F32" s="232">
        <f t="shared" si="3"/>
        <v>4493.1665904000001</v>
      </c>
      <c r="G32" s="233">
        <f>(B32*90%)+('GAS CTE'!D$8)</f>
        <v>5329.4923124999996</v>
      </c>
      <c r="H32" s="233">
        <f>(C32*88%)+(BIODIESEL!G$8)</f>
        <v>4055.2487424000005</v>
      </c>
      <c r="I32" s="412" t="s">
        <v>425</v>
      </c>
    </row>
    <row r="33" spans="1:14" x14ac:dyDescent="0.25">
      <c r="A33" s="212" t="s">
        <v>112</v>
      </c>
      <c r="B33" s="232">
        <f t="shared" si="0"/>
        <v>4628.7745349999996</v>
      </c>
      <c r="C33" s="212">
        <f>+C$21*C12</f>
        <v>5018.6737050000002</v>
      </c>
      <c r="D33" s="212">
        <f t="shared" si="1"/>
        <v>4918.3002309000003</v>
      </c>
      <c r="E33" s="212">
        <f t="shared" si="2"/>
        <v>201.53639999999999</v>
      </c>
      <c r="F33" s="232">
        <f t="shared" si="3"/>
        <v>5119.8366309000003</v>
      </c>
      <c r="G33" s="233">
        <f>(B33*90%)+('GAS CTE'!D$8)</f>
        <v>4947.1870814999993</v>
      </c>
      <c r="H33" s="233">
        <f>(C33*88%)+(BIODIESEL!G$8)</f>
        <v>4617.9728604000002</v>
      </c>
      <c r="I33" s="412" t="s">
        <v>382</v>
      </c>
    </row>
    <row r="34" spans="1:14" x14ac:dyDescent="0.25">
      <c r="A34" s="212" t="s">
        <v>111</v>
      </c>
      <c r="B34" s="232">
        <f t="shared" si="0"/>
        <v>5052.9887099999996</v>
      </c>
      <c r="C34" s="212">
        <f t="shared" si="0"/>
        <v>4389.0998400000008</v>
      </c>
      <c r="D34" s="212">
        <f t="shared" si="1"/>
        <v>4301.3178432000004</v>
      </c>
      <c r="E34" s="212">
        <f t="shared" si="2"/>
        <v>201.53639999999999</v>
      </c>
      <c r="F34" s="232">
        <f t="shared" si="3"/>
        <v>4502.8542432000004</v>
      </c>
      <c r="G34" s="233">
        <f>(B34*90%)+('GAS CTE'!D$8)</f>
        <v>5328.9798389999996</v>
      </c>
      <c r="H34" s="233">
        <f>(C34*88%)+(BIODIESEL!G$8)</f>
        <v>4063.9478592000005</v>
      </c>
      <c r="I34" s="412" t="s">
        <v>383</v>
      </c>
    </row>
    <row r="35" spans="1:14" x14ac:dyDescent="0.25">
      <c r="A35" s="212" t="s">
        <v>353</v>
      </c>
      <c r="B35" s="232">
        <f t="shared" si="0"/>
        <v>4514.8915349999997</v>
      </c>
      <c r="C35" s="212">
        <f t="shared" si="0"/>
        <v>4991.4889649999996</v>
      </c>
      <c r="D35" s="212">
        <f t="shared" si="1"/>
        <v>4891.6591856999994</v>
      </c>
      <c r="E35" s="212">
        <f t="shared" si="2"/>
        <v>201.53639999999999</v>
      </c>
      <c r="F35" s="232">
        <f t="shared" si="3"/>
        <v>5093.1955856999994</v>
      </c>
      <c r="G35" s="233">
        <f>(B35*90%)+('GAS CTE'!D$8)</f>
        <v>4844.6923815</v>
      </c>
      <c r="H35" s="233">
        <f>(C35*88%)+(BIODIESEL!G$8)</f>
        <v>4594.0502891999995</v>
      </c>
      <c r="I35" s="412" t="s">
        <v>384</v>
      </c>
    </row>
    <row r="36" spans="1:14" x14ac:dyDescent="0.25">
      <c r="A36" s="212" t="s">
        <v>119</v>
      </c>
      <c r="B36" s="232">
        <f t="shared" si="0"/>
        <v>5041.6004099999991</v>
      </c>
      <c r="C36" s="212">
        <f t="shared" si="0"/>
        <v>5700.7635449999998</v>
      </c>
      <c r="D36" s="212">
        <f t="shared" si="1"/>
        <v>5586.7482740999994</v>
      </c>
      <c r="E36" s="212">
        <f t="shared" si="2"/>
        <v>201.53639999999999</v>
      </c>
      <c r="F36" s="232">
        <f t="shared" si="3"/>
        <v>5788.2846740999994</v>
      </c>
      <c r="G36" s="233">
        <f>(B36*90%)+('GAS CTE'!D$8)</f>
        <v>5318.730368999999</v>
      </c>
      <c r="H36" s="233">
        <f>(C36*88%)+(BIODIESEL!G$8)</f>
        <v>5218.2119195999994</v>
      </c>
      <c r="I36" s="412" t="s">
        <v>386</v>
      </c>
    </row>
    <row r="37" spans="1:14" ht="15.75" customHeight="1" x14ac:dyDescent="0.25">
      <c r="A37" s="212" t="s">
        <v>440</v>
      </c>
      <c r="B37" s="232">
        <f t="shared" si="0"/>
        <v>4514.8915349999997</v>
      </c>
      <c r="C37" s="212">
        <f t="shared" si="0"/>
        <v>4067.82564</v>
      </c>
      <c r="D37" s="212">
        <f t="shared" si="1"/>
        <v>3986.4691272</v>
      </c>
      <c r="E37" s="212">
        <f t="shared" si="2"/>
        <v>201.53639999999999</v>
      </c>
      <c r="F37" s="232">
        <f t="shared" si="3"/>
        <v>4188.0055272</v>
      </c>
      <c r="G37" s="233">
        <f>(B37*90%)+('GAS CTE'!D$8)</f>
        <v>4844.6923815</v>
      </c>
      <c r="H37" s="233">
        <f>(C37*88%)+(BIODIESEL!G$8)</f>
        <v>3781.2265631999999</v>
      </c>
      <c r="I37" s="412" t="s">
        <v>385</v>
      </c>
      <c r="N37" t="s">
        <v>174</v>
      </c>
    </row>
    <row r="38" spans="1:14" ht="15.75" customHeight="1" x14ac:dyDescent="0.25">
      <c r="A38" s="212" t="s">
        <v>439</v>
      </c>
      <c r="B38" s="232">
        <f t="shared" si="0"/>
        <v>5060.3911049999997</v>
      </c>
      <c r="C38" s="212">
        <f t="shared" si="0"/>
        <v>5205.8777100000007</v>
      </c>
      <c r="D38" s="212">
        <f t="shared" si="1"/>
        <v>5101.7601558000006</v>
      </c>
      <c r="E38" s="212">
        <f t="shared" si="2"/>
        <v>201.53639999999999</v>
      </c>
      <c r="F38" s="232">
        <f t="shared" si="3"/>
        <v>5303.2965558000005</v>
      </c>
      <c r="G38" s="233">
        <f>(B38*90%)+('GAS CTE'!D$8)</f>
        <v>5335.6419944999998</v>
      </c>
      <c r="H38" s="233">
        <f>(C38*88%)+(BIODIESEL!G$8)</f>
        <v>4782.712384800001</v>
      </c>
      <c r="I38" s="383" t="s">
        <v>438</v>
      </c>
    </row>
    <row r="40" spans="1:14" x14ac:dyDescent="0.25">
      <c r="A40" s="398" t="s">
        <v>421</v>
      </c>
      <c r="B40" s="399" t="s">
        <v>451</v>
      </c>
      <c r="C40" s="399" t="s">
        <v>450</v>
      </c>
    </row>
    <row r="42" spans="1:14" x14ac:dyDescent="0.25">
      <c r="A42" s="414" t="s">
        <v>418</v>
      </c>
      <c r="B42" s="414" t="s">
        <v>416</v>
      </c>
      <c r="C42" s="414" t="s">
        <v>417</v>
      </c>
      <c r="D42" t="s">
        <v>174</v>
      </c>
    </row>
    <row r="43" spans="1:14" x14ac:dyDescent="0.25">
      <c r="A43" s="396" t="s">
        <v>419</v>
      </c>
      <c r="B43" s="397">
        <v>30000002129</v>
      </c>
      <c r="C43" s="22"/>
    </row>
    <row r="44" spans="1:14" x14ac:dyDescent="0.25">
      <c r="A44" s="396" t="s">
        <v>420</v>
      </c>
      <c r="B44" s="397">
        <v>30000000070</v>
      </c>
      <c r="C44" s="397">
        <v>30000000070</v>
      </c>
    </row>
    <row r="45" spans="1:14" x14ac:dyDescent="0.25">
      <c r="A45" s="396" t="s">
        <v>433</v>
      </c>
      <c r="B45" s="402">
        <v>30000009250</v>
      </c>
      <c r="C45" s="397"/>
    </row>
    <row r="46" spans="1:14" x14ac:dyDescent="0.25">
      <c r="A46" s="396" t="s">
        <v>108</v>
      </c>
      <c r="B46" s="397" t="s">
        <v>174</v>
      </c>
      <c r="C46" s="397">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49" r:id="rId4">
          <objectPr defaultSize="0" autoPict="0" r:id="rId5">
            <anchor moveWithCells="1" sizeWithCells="1">
              <from>
                <xdr:col>5</xdr:col>
                <xdr:colOff>514350</xdr:colOff>
                <xdr:row>1</xdr:row>
                <xdr:rowOff>9525</xdr:rowOff>
              </from>
              <to>
                <xdr:col>8</xdr:col>
                <xdr:colOff>647700</xdr:colOff>
                <xdr:row>4</xdr:row>
                <xdr:rowOff>161925</xdr:rowOff>
              </to>
            </anchor>
          </objectPr>
        </oleObject>
      </mc:Choice>
      <mc:Fallback>
        <oleObject progId="AcroExch.Document.11" dvAspect="DVASPECT_ICON" shapeId="204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topLeftCell="A4" zoomScale="77" zoomScaleNormal="77" workbookViewId="0">
      <selection activeCell="AA37" sqref="AA37:AB37"/>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357</v>
      </c>
      <c r="B1" s="47"/>
      <c r="C1" s="47">
        <v>7.2405999999999997</v>
      </c>
      <c r="D1" s="48"/>
      <c r="E1" s="49"/>
      <c r="F1" s="50"/>
    </row>
    <row r="2" spans="1:9" s="52" customFormat="1" ht="21.75" customHeight="1" thickTop="1" x14ac:dyDescent="0.25">
      <c r="A2" s="462" t="str">
        <f>CONCATENATE("ESTRUCTURAS DE PRECIOS DE COMBUSTIBLES LIQUIDOS VIGENTES A PARTIR DE ",$A$1)</f>
        <v>ESTRUCTURAS DE PRECIOS DE COMBUSTIBLES LIQUIDOS VIGENTES A PARTIR DE 1 DE JUNIO 2019</v>
      </c>
      <c r="B2" s="463"/>
      <c r="C2" s="463"/>
      <c r="D2" s="463"/>
      <c r="E2" s="463"/>
      <c r="F2" s="464"/>
    </row>
    <row r="3" spans="1:9" s="52" customFormat="1" ht="21.75" customHeight="1" x14ac:dyDescent="0.25">
      <c r="A3" s="53" t="s">
        <v>124</v>
      </c>
      <c r="B3" s="54"/>
      <c r="C3" s="54"/>
      <c r="D3" s="54"/>
      <c r="E3" s="54"/>
      <c r="F3" s="55"/>
    </row>
    <row r="4" spans="1:9" s="57" customFormat="1" ht="24" customHeight="1" x14ac:dyDescent="0.25">
      <c r="A4" s="465" t="s">
        <v>125</v>
      </c>
      <c r="B4" s="467" t="s">
        <v>97</v>
      </c>
      <c r="C4" s="469" t="s">
        <v>126</v>
      </c>
      <c r="D4" s="470"/>
      <c r="E4" s="467" t="s">
        <v>127</v>
      </c>
      <c r="F4" s="56" t="s">
        <v>128</v>
      </c>
    </row>
    <row r="5" spans="1:9" s="57" customFormat="1" ht="24" customHeight="1" x14ac:dyDescent="0.25">
      <c r="A5" s="465"/>
      <c r="B5" s="468"/>
      <c r="C5" s="58" t="s">
        <v>129</v>
      </c>
      <c r="D5" s="58" t="s">
        <v>130</v>
      </c>
      <c r="E5" s="468"/>
      <c r="F5" s="59" t="s">
        <v>131</v>
      </c>
    </row>
    <row r="6" spans="1:9" s="57" customFormat="1" ht="24" customHeight="1" thickBot="1" x14ac:dyDescent="0.3">
      <c r="A6" s="466"/>
      <c r="B6" s="60" t="s">
        <v>441</v>
      </c>
      <c r="C6" s="61" t="s">
        <v>441</v>
      </c>
      <c r="D6" s="60" t="s">
        <v>441</v>
      </c>
      <c r="E6" s="60" t="s">
        <v>441</v>
      </c>
      <c r="F6" s="62" t="s">
        <v>441</v>
      </c>
    </row>
    <row r="7" spans="1:9" ht="22.5" customHeight="1" thickTop="1" x14ac:dyDescent="0.25">
      <c r="A7" s="63" t="s">
        <v>132</v>
      </c>
      <c r="B7" s="64">
        <v>5694.15</v>
      </c>
      <c r="C7" s="64">
        <v>7000</v>
      </c>
      <c r="D7" s="65">
        <v>7350</v>
      </c>
      <c r="E7" s="437">
        <v>6178.35</v>
      </c>
      <c r="F7" s="66">
        <v>7000</v>
      </c>
      <c r="G7" s="67"/>
    </row>
    <row r="8" spans="1:9" ht="22.5" customHeight="1" x14ac:dyDescent="0.25">
      <c r="A8" s="68" t="s">
        <v>133</v>
      </c>
      <c r="B8" s="69">
        <v>7.9001000000000001</v>
      </c>
      <c r="C8" s="70">
        <v>7.9001000000000001</v>
      </c>
      <c r="D8" s="70">
        <v>7.9001000000000001</v>
      </c>
      <c r="E8" s="70">
        <v>7.9001000000000001</v>
      </c>
      <c r="F8" s="71"/>
    </row>
    <row r="9" spans="1:9" ht="22.5" customHeight="1" x14ac:dyDescent="0.25">
      <c r="A9" s="68" t="s">
        <v>134</v>
      </c>
      <c r="B9" s="72" t="s">
        <v>135</v>
      </c>
      <c r="C9" s="72" t="s">
        <v>135</v>
      </c>
      <c r="D9" s="72" t="s">
        <v>135</v>
      </c>
      <c r="E9" s="72" t="s">
        <v>135</v>
      </c>
      <c r="F9" s="73"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526.26</v>
      </c>
      <c r="C11" s="74">
        <v>998.82057659999998</v>
      </c>
      <c r="D11" s="74">
        <v>998.82</v>
      </c>
      <c r="E11" s="74">
        <v>503.71</v>
      </c>
      <c r="F11" s="77"/>
      <c r="H11" s="78"/>
      <c r="I11" s="78"/>
    </row>
    <row r="12" spans="1:9" ht="22.5" customHeight="1" x14ac:dyDescent="0.25">
      <c r="A12" s="68" t="s">
        <v>138</v>
      </c>
      <c r="B12" s="79" t="s">
        <v>139</v>
      </c>
      <c r="C12" s="79" t="s">
        <v>139</v>
      </c>
      <c r="D12" s="79" t="s">
        <v>139</v>
      </c>
      <c r="E12" s="79" t="s">
        <v>139</v>
      </c>
      <c r="F12" s="80" t="s">
        <v>139</v>
      </c>
    </row>
    <row r="13" spans="1:9" ht="22.5" customHeight="1" x14ac:dyDescent="0.25">
      <c r="A13" s="68" t="s">
        <v>140</v>
      </c>
      <c r="B13" s="76">
        <v>148</v>
      </c>
      <c r="C13" s="74">
        <v>148</v>
      </c>
      <c r="D13" s="74">
        <v>148</v>
      </c>
      <c r="E13" s="74">
        <v>166</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row>
    <row r="17" spans="1:6" ht="22.5" customHeight="1" x14ac:dyDescent="0.25">
      <c r="A17" s="68" t="s">
        <v>147</v>
      </c>
      <c r="B17" s="72" t="s">
        <v>142</v>
      </c>
      <c r="C17" s="72" t="s">
        <v>142</v>
      </c>
      <c r="D17" s="72" t="s">
        <v>142</v>
      </c>
      <c r="E17" s="72" t="s">
        <v>142</v>
      </c>
      <c r="F17" s="82" t="s">
        <v>146</v>
      </c>
    </row>
    <row r="18" spans="1:6" ht="22.5" customHeight="1" x14ac:dyDescent="0.25">
      <c r="A18" s="68" t="s">
        <v>148</v>
      </c>
      <c r="B18" s="72" t="s">
        <v>144</v>
      </c>
      <c r="C18" s="72"/>
      <c r="D18" s="72"/>
      <c r="E18" s="72" t="s">
        <v>144</v>
      </c>
      <c r="F18" s="82" t="s">
        <v>146</v>
      </c>
    </row>
    <row r="19" spans="1:6" ht="22.5" customHeight="1" x14ac:dyDescent="0.25">
      <c r="A19" s="68" t="s">
        <v>149</v>
      </c>
      <c r="B19" s="72" t="s">
        <v>150</v>
      </c>
      <c r="C19" s="72"/>
      <c r="D19" s="72"/>
      <c r="E19" s="72"/>
      <c r="F19" s="83" t="s">
        <v>146</v>
      </c>
    </row>
    <row r="20" spans="1:6" ht="22.5" customHeight="1" x14ac:dyDescent="0.25">
      <c r="A20" s="68" t="s">
        <v>151</v>
      </c>
      <c r="B20" s="72" t="s">
        <v>144</v>
      </c>
      <c r="C20" s="74"/>
      <c r="D20" s="74"/>
      <c r="E20" s="72" t="s">
        <v>144</v>
      </c>
      <c r="F20" s="82" t="s">
        <v>146</v>
      </c>
    </row>
    <row r="21" spans="1:6" ht="22.5" customHeight="1" thickBot="1" x14ac:dyDescent="0.3">
      <c r="A21" s="84" t="s">
        <v>152</v>
      </c>
      <c r="B21" s="85" t="s">
        <v>142</v>
      </c>
      <c r="C21" s="85" t="s">
        <v>142</v>
      </c>
      <c r="D21" s="85" t="s">
        <v>142</v>
      </c>
      <c r="E21" s="85" t="s">
        <v>142</v>
      </c>
      <c r="F21" s="86" t="s">
        <v>146</v>
      </c>
    </row>
    <row r="22" spans="1:6" ht="21.75" customHeight="1" thickTop="1" x14ac:dyDescent="0.25">
      <c r="A22" s="460"/>
      <c r="B22" s="461"/>
      <c r="C22" s="461"/>
      <c r="D22" s="461"/>
      <c r="E22" s="461"/>
      <c r="F22" s="461"/>
    </row>
    <row r="23" spans="1:6" s="87" customFormat="1" ht="30" customHeight="1" x14ac:dyDescent="0.25">
      <c r="A23" s="472" t="s">
        <v>153</v>
      </c>
      <c r="B23" s="472"/>
      <c r="C23" s="472"/>
      <c r="D23" s="472"/>
      <c r="E23" s="472"/>
      <c r="F23" s="472"/>
    </row>
    <row r="24" spans="1:6" s="87" customFormat="1" ht="11.25" customHeight="1" x14ac:dyDescent="0.25">
      <c r="A24" s="88"/>
      <c r="B24" s="88"/>
      <c r="C24" s="88"/>
      <c r="D24" s="88"/>
      <c r="E24" s="88"/>
      <c r="F24" s="88"/>
    </row>
    <row r="25" spans="1:6" s="87" customFormat="1" ht="31.5" customHeight="1" x14ac:dyDescent="0.25">
      <c r="A25" s="472" t="s">
        <v>154</v>
      </c>
      <c r="B25" s="472"/>
      <c r="C25" s="472"/>
      <c r="D25" s="472"/>
      <c r="E25" s="472"/>
      <c r="F25" s="472"/>
    </row>
    <row r="26" spans="1:6" s="87" customFormat="1" ht="7.5" customHeight="1" x14ac:dyDescent="0.25">
      <c r="A26" s="89"/>
      <c r="B26" s="90"/>
      <c r="C26" s="90"/>
      <c r="D26" s="90"/>
      <c r="E26" s="90"/>
      <c r="F26" s="90"/>
    </row>
    <row r="27" spans="1:6" ht="43.5" customHeight="1" x14ac:dyDescent="0.25">
      <c r="A27" s="473" t="s">
        <v>155</v>
      </c>
      <c r="B27" s="473"/>
      <c r="C27" s="473"/>
      <c r="D27" s="473"/>
      <c r="E27" s="473"/>
      <c r="F27" s="473"/>
    </row>
    <row r="28" spans="1:6" s="92" customFormat="1" ht="8.25" customHeight="1" x14ac:dyDescent="0.25">
      <c r="A28" s="91"/>
      <c r="B28" s="91"/>
      <c r="C28" s="91"/>
      <c r="D28" s="91"/>
      <c r="E28" s="91"/>
      <c r="F28" s="91"/>
    </row>
    <row r="29" spans="1:6" ht="18" customHeight="1" x14ac:dyDescent="0.25">
      <c r="A29" s="472" t="s">
        <v>156</v>
      </c>
      <c r="B29" s="472"/>
      <c r="C29" s="472"/>
      <c r="D29" s="472"/>
      <c r="E29" s="472"/>
      <c r="F29" s="472"/>
    </row>
    <row r="30" spans="1:6" ht="7.5" customHeight="1" x14ac:dyDescent="0.25">
      <c r="A30" s="460"/>
      <c r="B30" s="461"/>
      <c r="C30" s="461"/>
      <c r="D30" s="461"/>
      <c r="E30" s="461"/>
      <c r="F30" s="461"/>
    </row>
    <row r="31" spans="1:6" ht="29.25" customHeight="1" x14ac:dyDescent="0.25">
      <c r="A31" s="472" t="s">
        <v>157</v>
      </c>
      <c r="B31" s="472"/>
      <c r="C31" s="472"/>
      <c r="D31" s="472"/>
      <c r="E31" s="472"/>
      <c r="F31" s="472"/>
    </row>
    <row r="32" spans="1:6" s="93" customFormat="1" ht="18" customHeight="1" x14ac:dyDescent="0.25">
      <c r="A32" s="472" t="s">
        <v>158</v>
      </c>
      <c r="B32" s="472"/>
      <c r="C32" s="472"/>
      <c r="D32" s="472"/>
      <c r="E32" s="472"/>
      <c r="F32" s="472"/>
    </row>
    <row r="33" spans="1:6" s="93" customFormat="1" x14ac:dyDescent="0.25">
      <c r="A33" s="472" t="s">
        <v>159</v>
      </c>
      <c r="B33" s="472"/>
      <c r="C33" s="472"/>
      <c r="D33" s="472"/>
      <c r="E33" s="472"/>
      <c r="F33" s="472"/>
    </row>
    <row r="34" spans="1:6" s="93" customFormat="1" x14ac:dyDescent="0.25">
      <c r="A34" s="88"/>
      <c r="B34" s="88"/>
      <c r="C34" s="88"/>
      <c r="D34" s="88"/>
      <c r="E34" s="88"/>
      <c r="F34" s="88"/>
    </row>
    <row r="35" spans="1:6" s="93" customFormat="1" x14ac:dyDescent="0.25">
      <c r="A35" s="472" t="s">
        <v>160</v>
      </c>
      <c r="B35" s="472"/>
      <c r="C35" s="472"/>
      <c r="D35" s="472"/>
      <c r="E35" s="472"/>
      <c r="F35" s="472"/>
    </row>
    <row r="36" spans="1:6" s="93" customFormat="1" ht="14.25" customHeight="1" x14ac:dyDescent="0.25">
      <c r="A36" s="472" t="s">
        <v>161</v>
      </c>
      <c r="B36" s="472"/>
      <c r="C36" s="472"/>
      <c r="D36" s="472"/>
      <c r="E36" s="472"/>
      <c r="F36" s="472"/>
    </row>
    <row r="37" spans="1:6" s="93" customFormat="1" x14ac:dyDescent="0.25">
      <c r="A37" s="472" t="s">
        <v>162</v>
      </c>
      <c r="B37" s="472"/>
      <c r="C37" s="472"/>
      <c r="D37" s="472"/>
      <c r="E37" s="472"/>
      <c r="F37" s="472"/>
    </row>
    <row r="38" spans="1:6" s="93" customFormat="1" ht="90" customHeight="1" x14ac:dyDescent="0.25">
      <c r="A38" s="471" t="s">
        <v>163</v>
      </c>
      <c r="B38" s="471"/>
      <c r="C38" s="471"/>
      <c r="D38" s="471"/>
      <c r="E38" s="471"/>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0" zoomScaleNormal="80" workbookViewId="0">
      <selection activeCell="AA37" sqref="AA37:AB37"/>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477" t="str">
        <f>CONCATENATE("ESTRUCTURAS DE PRECIOS PARA GASOLINA MOTOR CORRIENTE OXIGENADA VIGENTES A PARTIR DE ",'[5]COMBUSTIBLES '!$A$1)</f>
        <v>ESTRUCTURAS DE PRECIOS PARA GASOLINA MOTOR CORRIENTE OXIGENADA VIGENTES A PARTIR DE 1 DE ABRIL 2019</v>
      </c>
      <c r="B1" s="478"/>
      <c r="C1" s="478"/>
      <c r="D1" s="478"/>
      <c r="E1" s="96"/>
    </row>
    <row r="2" spans="1:6" ht="18" x14ac:dyDescent="0.25">
      <c r="A2" s="479" t="s">
        <v>124</v>
      </c>
      <c r="B2" s="480"/>
      <c r="C2" s="480"/>
      <c r="D2" s="480"/>
      <c r="E2" s="96"/>
    </row>
    <row r="3" spans="1:6" ht="45" x14ac:dyDescent="0.25">
      <c r="A3" s="481" t="s">
        <v>125</v>
      </c>
      <c r="B3" s="482" t="s">
        <v>164</v>
      </c>
      <c r="C3" s="482" t="s">
        <v>165</v>
      </c>
      <c r="D3" s="97" t="s">
        <v>166</v>
      </c>
      <c r="E3" s="57"/>
    </row>
    <row r="4" spans="1:6" x14ac:dyDescent="0.25">
      <c r="A4" s="465"/>
      <c r="B4" s="468"/>
      <c r="C4" s="468"/>
      <c r="D4" s="98">
        <v>0.1</v>
      </c>
      <c r="E4" s="57"/>
    </row>
    <row r="5" spans="1:6" ht="15.75" thickBot="1" x14ac:dyDescent="0.3">
      <c r="A5" s="466"/>
      <c r="B5" s="99" t="s">
        <v>441</v>
      </c>
      <c r="C5" s="61" t="s">
        <v>441</v>
      </c>
      <c r="D5" s="61" t="s">
        <v>441</v>
      </c>
      <c r="E5" s="57"/>
    </row>
    <row r="6" spans="1:6" ht="15.75" thickTop="1" x14ac:dyDescent="0.25">
      <c r="A6" s="100" t="s">
        <v>132</v>
      </c>
      <c r="B6" s="101">
        <v>7812.92</v>
      </c>
      <c r="C6" s="102">
        <v>5694.15</v>
      </c>
      <c r="D6" s="103"/>
      <c r="E6" s="51"/>
    </row>
    <row r="7" spans="1:6" ht="30" x14ac:dyDescent="0.25">
      <c r="A7" s="104" t="s">
        <v>167</v>
      </c>
      <c r="B7" s="105"/>
      <c r="C7" s="106"/>
      <c r="D7" s="71">
        <v>5124.74</v>
      </c>
      <c r="E7" s="78"/>
    </row>
    <row r="8" spans="1:6" ht="30" x14ac:dyDescent="0.25">
      <c r="A8" s="104" t="s">
        <v>168</v>
      </c>
      <c r="B8" s="105"/>
      <c r="C8" s="106"/>
      <c r="D8" s="71">
        <v>781.29</v>
      </c>
      <c r="E8" s="78">
        <f>+B6*10%</f>
        <v>781.29200000000003</v>
      </c>
      <c r="F8">
        <f>+'Calculo IP ZDF'!B38*0.9</f>
        <v>4554.3519944999998</v>
      </c>
    </row>
    <row r="9" spans="1:6" ht="30" x14ac:dyDescent="0.25">
      <c r="A9" s="104" t="s">
        <v>169</v>
      </c>
      <c r="B9" s="105"/>
      <c r="C9" s="106"/>
      <c r="D9" s="71">
        <v>5906.03</v>
      </c>
      <c r="E9" s="51"/>
      <c r="F9" s="211">
        <f>+F8+E8</f>
        <v>5335.6439945000002</v>
      </c>
    </row>
    <row r="10" spans="1:6" x14ac:dyDescent="0.25">
      <c r="A10" s="262" t="s">
        <v>137</v>
      </c>
      <c r="B10" s="105"/>
      <c r="C10" s="263">
        <v>526.26030379999997</v>
      </c>
      <c r="D10" s="264">
        <v>473.63427342</v>
      </c>
      <c r="E10" s="51"/>
    </row>
    <row r="11" spans="1:6" x14ac:dyDescent="0.25">
      <c r="A11" s="104" t="s">
        <v>138</v>
      </c>
      <c r="B11" s="105"/>
      <c r="C11" s="69" t="s">
        <v>139</v>
      </c>
      <c r="D11" s="71" t="s">
        <v>139</v>
      </c>
      <c r="E11" s="51"/>
    </row>
    <row r="12" spans="1:6" x14ac:dyDescent="0.25">
      <c r="A12" s="259" t="s">
        <v>140</v>
      </c>
      <c r="B12" s="105"/>
      <c r="C12" s="260">
        <v>148</v>
      </c>
      <c r="D12" s="261">
        <v>133.19999999999999</v>
      </c>
      <c r="E12" s="51"/>
    </row>
    <row r="13" spans="1:6" x14ac:dyDescent="0.25">
      <c r="A13" s="104" t="s">
        <v>133</v>
      </c>
      <c r="B13" s="105"/>
      <c r="C13" s="107">
        <v>7.9001000000000001</v>
      </c>
      <c r="D13" s="71">
        <v>7.9001000000000001</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274</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476" t="s">
        <v>180</v>
      </c>
      <c r="B26" s="476"/>
      <c r="C26" s="476"/>
      <c r="D26" s="476"/>
      <c r="E26" s="117"/>
    </row>
    <row r="27" spans="1:5" x14ac:dyDescent="0.25">
      <c r="A27" s="118"/>
      <c r="B27" s="118"/>
      <c r="C27" s="118"/>
      <c r="D27" s="118"/>
      <c r="E27" s="117"/>
    </row>
    <row r="28" spans="1:5" x14ac:dyDescent="0.25">
      <c r="A28" s="474" t="s">
        <v>181</v>
      </c>
      <c r="B28" s="474"/>
      <c r="C28" s="474"/>
      <c r="D28" s="474"/>
      <c r="E28" s="117"/>
    </row>
    <row r="29" spans="1:5" x14ac:dyDescent="0.25">
      <c r="A29" s="119"/>
      <c r="B29" s="119"/>
      <c r="C29" s="120"/>
      <c r="D29" s="120"/>
      <c r="E29" s="117"/>
    </row>
    <row r="30" spans="1:5" x14ac:dyDescent="0.25">
      <c r="A30" s="474" t="s">
        <v>182</v>
      </c>
      <c r="B30" s="474"/>
      <c r="C30" s="474"/>
      <c r="D30" s="474"/>
      <c r="E30" s="117"/>
    </row>
    <row r="31" spans="1:5" x14ac:dyDescent="0.25">
      <c r="A31" s="119"/>
      <c r="B31" s="119"/>
      <c r="C31" s="120"/>
      <c r="D31" s="120"/>
      <c r="E31" s="117"/>
    </row>
    <row r="32" spans="1:5" x14ac:dyDescent="0.25">
      <c r="A32" s="475" t="s">
        <v>183</v>
      </c>
      <c r="B32" s="475"/>
      <c r="C32" s="475"/>
      <c r="D32" s="475"/>
      <c r="E32" s="121"/>
    </row>
    <row r="33" spans="1:5" x14ac:dyDescent="0.25">
      <c r="A33" s="119"/>
      <c r="B33" s="119"/>
      <c r="C33" s="120"/>
      <c r="D33" s="120"/>
      <c r="E33" s="117"/>
    </row>
    <row r="34" spans="1:5" x14ac:dyDescent="0.25">
      <c r="A34" s="474" t="s">
        <v>184</v>
      </c>
      <c r="B34" s="474"/>
      <c r="C34" s="474"/>
      <c r="D34" s="474"/>
      <c r="E34" s="117"/>
    </row>
    <row r="35" spans="1:5" x14ac:dyDescent="0.25">
      <c r="A35" s="122"/>
      <c r="B35" s="122"/>
      <c r="C35" s="122"/>
      <c r="D35" s="122"/>
      <c r="E35" s="117"/>
    </row>
    <row r="36" spans="1:5" x14ac:dyDescent="0.25">
      <c r="A36" s="472" t="s">
        <v>157</v>
      </c>
      <c r="B36" s="472"/>
      <c r="C36" s="472"/>
      <c r="D36" s="472"/>
      <c r="E36" s="472"/>
    </row>
    <row r="37" spans="1:5" x14ac:dyDescent="0.25">
      <c r="A37" s="472" t="s">
        <v>160</v>
      </c>
      <c r="B37" s="472"/>
      <c r="C37" s="472"/>
      <c r="D37" s="472"/>
      <c r="E37" s="88"/>
    </row>
    <row r="38" spans="1:5" x14ac:dyDescent="0.25">
      <c r="A38" s="472" t="s">
        <v>161</v>
      </c>
      <c r="B38" s="472"/>
      <c r="C38" s="472"/>
      <c r="D38" s="472"/>
      <c r="E38" s="88"/>
    </row>
    <row r="39" spans="1:5" x14ac:dyDescent="0.25">
      <c r="A39" s="472" t="s">
        <v>162</v>
      </c>
      <c r="B39" s="472"/>
      <c r="C39" s="472"/>
      <c r="D39" s="472"/>
      <c r="E39" s="114"/>
    </row>
    <row r="40" spans="1:5" x14ac:dyDescent="0.25">
      <c r="A40" s="50"/>
      <c r="B40" s="50"/>
      <c r="C40" s="50"/>
      <c r="D40" s="50"/>
      <c r="E40" s="114"/>
    </row>
    <row r="41" spans="1:5" x14ac:dyDescent="0.25">
      <c r="A41" s="471" t="s">
        <v>163</v>
      </c>
      <c r="B41" s="471"/>
      <c r="C41" s="471"/>
      <c r="D41" s="471"/>
      <c r="E41" s="114"/>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E36"/>
    <mergeCell ref="A37:D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AA37" sqref="AA37:AB37"/>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485" t="str">
        <f>CONCATENATE("ESTRUCTURA DE PRECIOS DE GASOLINA EXTRA OXIGENADA VIGENTE A PARTIR DE ",'[5]COMBUSTIBLES '!$A$1)</f>
        <v>ESTRUCTURA DE PRECIOS DE GASOLINA EXTRA OXIGENADA VIGENTE A PARTIR DE 1 DE ABRIL 2019</v>
      </c>
      <c r="B1" s="486"/>
      <c r="C1" s="486"/>
      <c r="D1" s="486"/>
    </row>
    <row r="2" spans="1:6" ht="16.5" x14ac:dyDescent="0.25">
      <c r="A2" s="487" t="s">
        <v>124</v>
      </c>
      <c r="B2" s="488"/>
      <c r="C2" s="488"/>
      <c r="D2" s="488"/>
    </row>
    <row r="3" spans="1:6" ht="30" customHeight="1" x14ac:dyDescent="0.25">
      <c r="A3" s="481" t="s">
        <v>125</v>
      </c>
      <c r="B3" s="482" t="s">
        <v>164</v>
      </c>
      <c r="C3" s="482" t="s">
        <v>445</v>
      </c>
      <c r="D3" s="417" t="s">
        <v>186</v>
      </c>
      <c r="E3" s="483" t="s">
        <v>446</v>
      </c>
      <c r="F3" s="418" t="s">
        <v>186</v>
      </c>
    </row>
    <row r="4" spans="1:6" x14ac:dyDescent="0.25">
      <c r="A4" s="465"/>
      <c r="B4" s="468"/>
      <c r="C4" s="468"/>
      <c r="D4" s="419">
        <v>0.1</v>
      </c>
      <c r="E4" s="484"/>
      <c r="F4" s="420">
        <v>0.1</v>
      </c>
    </row>
    <row r="5" spans="1:6" ht="43.5" thickBot="1" x14ac:dyDescent="0.3">
      <c r="A5" s="466"/>
      <c r="B5" s="123" t="s">
        <v>447</v>
      </c>
      <c r="C5" s="123" t="s">
        <v>447</v>
      </c>
      <c r="D5" s="421" t="s">
        <v>447</v>
      </c>
      <c r="E5" s="123" t="s">
        <v>447</v>
      </c>
      <c r="F5" s="124" t="s">
        <v>447</v>
      </c>
    </row>
    <row r="6" spans="1:6" ht="15.75" thickTop="1" x14ac:dyDescent="0.25">
      <c r="A6" s="63" t="s">
        <v>132</v>
      </c>
      <c r="B6" s="125">
        <v>7812.92</v>
      </c>
      <c r="C6" s="125">
        <v>7000</v>
      </c>
      <c r="D6" s="422">
        <v>7081.29</v>
      </c>
      <c r="E6" s="423">
        <v>7350</v>
      </c>
      <c r="F6" s="424">
        <v>7396.29</v>
      </c>
    </row>
    <row r="7" spans="1:6" x14ac:dyDescent="0.25">
      <c r="A7" s="68" t="s">
        <v>187</v>
      </c>
      <c r="B7" s="74"/>
      <c r="C7" s="74">
        <v>7.9001000000000001</v>
      </c>
      <c r="D7" s="425">
        <v>7.9001000000000001</v>
      </c>
      <c r="E7" s="425">
        <v>7.9001000000000001</v>
      </c>
      <c r="F7" s="77">
        <v>7.9001000000000001</v>
      </c>
    </row>
    <row r="8" spans="1:6" ht="30" x14ac:dyDescent="0.25">
      <c r="A8" s="68" t="s">
        <v>134</v>
      </c>
      <c r="B8" s="106"/>
      <c r="C8" s="106" t="s">
        <v>135</v>
      </c>
      <c r="D8" s="426" t="s">
        <v>135</v>
      </c>
      <c r="E8" s="426" t="s">
        <v>135</v>
      </c>
      <c r="F8" s="126" t="s">
        <v>135</v>
      </c>
    </row>
    <row r="9" spans="1:6" x14ac:dyDescent="0.25">
      <c r="A9" s="68" t="s">
        <v>274</v>
      </c>
      <c r="B9" s="106"/>
      <c r="C9" s="106">
        <v>71.510000000000005</v>
      </c>
      <c r="D9" s="426">
        <v>71.510000000000005</v>
      </c>
      <c r="E9" s="426">
        <v>71.510000000000005</v>
      </c>
      <c r="F9" s="126">
        <v>71.510000000000005</v>
      </c>
    </row>
    <row r="10" spans="1:6" ht="30" x14ac:dyDescent="0.25">
      <c r="A10" s="265" t="s">
        <v>137</v>
      </c>
      <c r="B10" s="74"/>
      <c r="C10" s="74">
        <v>998.82057659999998</v>
      </c>
      <c r="D10" s="425">
        <v>898.94</v>
      </c>
      <c r="E10" s="74">
        <v>998.82</v>
      </c>
      <c r="F10" s="427">
        <v>898.94</v>
      </c>
    </row>
    <row r="11" spans="1:6" x14ac:dyDescent="0.25">
      <c r="A11" s="68" t="s">
        <v>138</v>
      </c>
      <c r="B11" s="74"/>
      <c r="C11" s="70" t="s">
        <v>139</v>
      </c>
      <c r="D11" s="428" t="s">
        <v>139</v>
      </c>
      <c r="E11" s="70" t="s">
        <v>139</v>
      </c>
      <c r="F11" s="429" t="s">
        <v>139</v>
      </c>
    </row>
    <row r="12" spans="1:6" x14ac:dyDescent="0.25">
      <c r="A12" s="259" t="s">
        <v>140</v>
      </c>
      <c r="B12" s="74"/>
      <c r="C12" s="74">
        <v>148</v>
      </c>
      <c r="D12" s="425">
        <v>133.19999999999999</v>
      </c>
      <c r="E12" s="74">
        <v>148</v>
      </c>
      <c r="F12" s="427">
        <v>133.19999999999999</v>
      </c>
    </row>
    <row r="13" spans="1:6" ht="30" x14ac:dyDescent="0.25">
      <c r="A13" s="68" t="s">
        <v>188</v>
      </c>
      <c r="B13" s="106"/>
      <c r="C13" s="106" t="s">
        <v>142</v>
      </c>
      <c r="D13" s="426" t="s">
        <v>142</v>
      </c>
      <c r="E13" s="106" t="s">
        <v>142</v>
      </c>
      <c r="F13" s="430" t="s">
        <v>142</v>
      </c>
    </row>
    <row r="14" spans="1:6" x14ac:dyDescent="0.25">
      <c r="A14" s="68" t="s">
        <v>189</v>
      </c>
      <c r="B14" s="74"/>
      <c r="C14" s="127"/>
      <c r="D14" s="431"/>
      <c r="E14" s="127"/>
      <c r="F14" s="432"/>
    </row>
    <row r="15" spans="1:6" x14ac:dyDescent="0.25">
      <c r="A15" s="68" t="s">
        <v>145</v>
      </c>
      <c r="B15" s="74"/>
      <c r="C15" s="74">
        <v>1776.95</v>
      </c>
      <c r="D15" s="425">
        <v>1599.26</v>
      </c>
      <c r="E15" s="74">
        <v>1776.95</v>
      </c>
      <c r="F15" s="427">
        <v>1599.26</v>
      </c>
    </row>
    <row r="16" spans="1:6" ht="30" x14ac:dyDescent="0.25">
      <c r="A16" s="68" t="s">
        <v>147</v>
      </c>
      <c r="B16" s="129"/>
      <c r="C16" s="129"/>
      <c r="D16" s="433"/>
      <c r="E16" s="129"/>
      <c r="F16" s="434"/>
    </row>
    <row r="17" spans="1:6" x14ac:dyDescent="0.25">
      <c r="A17" s="68" t="s">
        <v>190</v>
      </c>
      <c r="B17" s="74"/>
      <c r="C17" s="127"/>
      <c r="D17" s="431"/>
      <c r="E17" s="127"/>
      <c r="F17" s="128"/>
    </row>
    <row r="18" spans="1:6" x14ac:dyDescent="0.25">
      <c r="A18" s="68" t="s">
        <v>149</v>
      </c>
      <c r="B18" s="74"/>
      <c r="C18" s="74"/>
      <c r="D18" s="425"/>
      <c r="E18" s="74"/>
      <c r="F18" s="77"/>
    </row>
    <row r="19" spans="1:6" ht="30" x14ac:dyDescent="0.25">
      <c r="A19" s="68" t="s">
        <v>151</v>
      </c>
      <c r="B19" s="74"/>
      <c r="C19" s="74"/>
      <c r="D19" s="425"/>
      <c r="E19" s="74"/>
      <c r="F19" s="77"/>
    </row>
    <row r="20" spans="1:6" ht="15.75" thickBot="1" x14ac:dyDescent="0.3">
      <c r="A20" s="84" t="s">
        <v>152</v>
      </c>
      <c r="B20" s="112"/>
      <c r="C20" s="112" t="s">
        <v>142</v>
      </c>
      <c r="D20" s="435"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K24"/>
  <sheetViews>
    <sheetView zoomScale="86" zoomScaleNormal="86" workbookViewId="0">
      <selection activeCell="AA37" sqref="AA37:AB37"/>
    </sheetView>
  </sheetViews>
  <sheetFormatPr baseColWidth="10" defaultRowHeight="12.75" x14ac:dyDescent="0.2"/>
  <cols>
    <col min="1" max="1" width="50.28515625" style="131" customWidth="1"/>
    <col min="2" max="2" width="13.140625" style="131" bestFit="1" customWidth="1"/>
    <col min="3" max="16384" width="11.42578125" style="131"/>
  </cols>
  <sheetData>
    <row r="1" spans="1:11" ht="13.5" thickTop="1" x14ac:dyDescent="0.2">
      <c r="A1" s="489"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490"/>
      <c r="C1" s="490"/>
      <c r="D1" s="490"/>
      <c r="E1" s="490"/>
      <c r="F1" s="490"/>
      <c r="G1" s="490"/>
    </row>
    <row r="2" spans="1:11" x14ac:dyDescent="0.2">
      <c r="A2" s="491" t="s">
        <v>124</v>
      </c>
      <c r="B2" s="492"/>
      <c r="C2" s="492"/>
      <c r="D2" s="492"/>
      <c r="E2" s="492"/>
      <c r="F2" s="492"/>
      <c r="G2" s="492"/>
    </row>
    <row r="3" spans="1:11" ht="51" x14ac:dyDescent="0.2">
      <c r="A3" s="493" t="s">
        <v>125</v>
      </c>
      <c r="B3" s="132" t="s">
        <v>191</v>
      </c>
      <c r="C3" s="496" t="s">
        <v>192</v>
      </c>
      <c r="D3" s="496" t="s">
        <v>193</v>
      </c>
      <c r="E3" s="133" t="s">
        <v>194</v>
      </c>
      <c r="F3" s="133" t="s">
        <v>195</v>
      </c>
      <c r="G3" s="133" t="s">
        <v>443</v>
      </c>
    </row>
    <row r="4" spans="1:11" x14ac:dyDescent="0.2">
      <c r="A4" s="494"/>
      <c r="B4" s="134">
        <v>1</v>
      </c>
      <c r="C4" s="497"/>
      <c r="D4" s="497"/>
      <c r="E4" s="135">
        <v>0.02</v>
      </c>
      <c r="F4" s="135">
        <v>0.04</v>
      </c>
      <c r="G4" s="135">
        <v>0.1</v>
      </c>
    </row>
    <row r="5" spans="1:11" ht="13.5" thickBot="1" x14ac:dyDescent="0.25">
      <c r="A5" s="495"/>
      <c r="B5" s="136" t="str">
        <f>+'[5]COMBUSTIBLES '!C5</f>
        <v>Ecopetrol</v>
      </c>
      <c r="C5" s="136" t="str">
        <f>+B5</f>
        <v>Ecopetrol</v>
      </c>
      <c r="D5" s="136" t="str">
        <f>+C5</f>
        <v>Ecopetrol</v>
      </c>
      <c r="E5" s="137" t="str">
        <f>+B5</f>
        <v>Ecopetrol</v>
      </c>
      <c r="F5" s="137" t="str">
        <f>+B5</f>
        <v>Ecopetrol</v>
      </c>
      <c r="G5" s="137" t="str">
        <f>+B5</f>
        <v>Ecopetrol</v>
      </c>
    </row>
    <row r="6" spans="1:11" ht="13.5" thickTop="1" x14ac:dyDescent="0.2">
      <c r="A6" s="138" t="s">
        <v>132</v>
      </c>
      <c r="B6" s="139">
        <v>10076.82</v>
      </c>
      <c r="C6" s="139">
        <v>6178.35</v>
      </c>
      <c r="D6" s="139">
        <v>6178.35</v>
      </c>
      <c r="E6" s="140"/>
      <c r="F6" s="140"/>
      <c r="G6" s="140"/>
    </row>
    <row r="7" spans="1:11" x14ac:dyDescent="0.2">
      <c r="A7" s="141" t="s">
        <v>197</v>
      </c>
      <c r="B7" s="142"/>
      <c r="C7" s="143"/>
      <c r="D7" s="143"/>
      <c r="E7" s="144">
        <v>6054.78</v>
      </c>
      <c r="F7" s="144">
        <v>5629.78</v>
      </c>
      <c r="G7" s="144">
        <v>6054.78</v>
      </c>
      <c r="I7" s="131">
        <f>+C6*90%</f>
        <v>5560.5150000000003</v>
      </c>
    </row>
    <row r="8" spans="1:11" x14ac:dyDescent="0.2">
      <c r="A8" s="141" t="s">
        <v>198</v>
      </c>
      <c r="B8" s="145"/>
      <c r="C8" s="145"/>
      <c r="D8" s="145"/>
      <c r="E8" s="144">
        <v>201.54</v>
      </c>
      <c r="F8" s="144">
        <v>403.07</v>
      </c>
      <c r="G8" s="144">
        <v>201.54</v>
      </c>
      <c r="I8" s="213">
        <f>+G8</f>
        <v>201.54</v>
      </c>
      <c r="K8" s="131">
        <f>+C6*G4</f>
        <v>617.83500000000004</v>
      </c>
    </row>
    <row r="9" spans="1:11" ht="25.5" x14ac:dyDescent="0.2">
      <c r="A9" s="141" t="s">
        <v>199</v>
      </c>
      <c r="B9" s="145"/>
      <c r="C9" s="145"/>
      <c r="D9" s="145"/>
      <c r="E9" s="269">
        <v>6256.32</v>
      </c>
      <c r="F9" s="269">
        <v>6032.8499999999995</v>
      </c>
      <c r="G9" s="269">
        <v>6256.32</v>
      </c>
      <c r="I9" s="213">
        <f>+I7+I8</f>
        <v>5762.0550000000003</v>
      </c>
      <c r="K9" s="131">
        <f>+'Calculo IP ZDF'!H38*90%</f>
        <v>4304.4411463200013</v>
      </c>
    </row>
    <row r="10" spans="1:11" x14ac:dyDescent="0.2">
      <c r="A10" s="267" t="s">
        <v>137</v>
      </c>
      <c r="B10" s="145"/>
      <c r="C10" s="268">
        <v>503.70629078000002</v>
      </c>
      <c r="D10" s="268">
        <v>503.70629078000002</v>
      </c>
      <c r="E10" s="266">
        <v>493.63</v>
      </c>
      <c r="F10" s="266">
        <v>483.56</v>
      </c>
      <c r="G10" s="266">
        <v>493.63</v>
      </c>
      <c r="I10" s="131">
        <f>+C10*90%</f>
        <v>453.33566170200004</v>
      </c>
    </row>
    <row r="11" spans="1:11" x14ac:dyDescent="0.2">
      <c r="A11" s="141" t="s">
        <v>138</v>
      </c>
      <c r="B11" s="145"/>
      <c r="C11" s="145" t="s">
        <v>139</v>
      </c>
      <c r="D11" s="145" t="s">
        <v>139</v>
      </c>
      <c r="E11" s="144" t="s">
        <v>139</v>
      </c>
      <c r="F11" s="144" t="s">
        <v>139</v>
      </c>
      <c r="G11" s="144" t="s">
        <v>139</v>
      </c>
      <c r="K11" s="131">
        <f>+K8+K9</f>
        <v>4922.2761463200013</v>
      </c>
    </row>
    <row r="12" spans="1:11" x14ac:dyDescent="0.2">
      <c r="A12" s="270" t="s">
        <v>140</v>
      </c>
      <c r="B12" s="145"/>
      <c r="C12" s="271">
        <v>166</v>
      </c>
      <c r="D12" s="271">
        <v>166</v>
      </c>
      <c r="E12" s="271">
        <v>162.68</v>
      </c>
      <c r="F12" s="271">
        <v>159.36000000000001</v>
      </c>
      <c r="G12" s="271">
        <v>162.68</v>
      </c>
    </row>
    <row r="13" spans="1:11" x14ac:dyDescent="0.2">
      <c r="A13" s="141" t="s">
        <v>133</v>
      </c>
      <c r="B13" s="145"/>
      <c r="C13" s="146">
        <v>7.9001000000000001</v>
      </c>
      <c r="D13" s="146">
        <v>7.9001000000000001</v>
      </c>
      <c r="E13" s="144">
        <v>7.9001000000000001</v>
      </c>
      <c r="F13" s="144">
        <v>7.9001000000000001</v>
      </c>
      <c r="G13" s="144">
        <v>7.9001000000000001</v>
      </c>
    </row>
    <row r="14" spans="1:11" x14ac:dyDescent="0.2">
      <c r="A14" s="141" t="s">
        <v>200</v>
      </c>
      <c r="B14" s="145"/>
      <c r="C14" s="145" t="s">
        <v>135</v>
      </c>
      <c r="D14" s="145" t="s">
        <v>135</v>
      </c>
      <c r="E14" s="144" t="s">
        <v>135</v>
      </c>
      <c r="F14" s="144" t="s">
        <v>135</v>
      </c>
      <c r="G14" s="144" t="s">
        <v>135</v>
      </c>
    </row>
    <row r="15" spans="1:11" x14ac:dyDescent="0.2">
      <c r="A15" s="141" t="s">
        <v>201</v>
      </c>
      <c r="B15" s="145" t="s">
        <v>174</v>
      </c>
      <c r="C15" s="145"/>
      <c r="D15" s="145"/>
      <c r="E15" s="144" t="s">
        <v>142</v>
      </c>
      <c r="F15" s="144" t="s">
        <v>142</v>
      </c>
      <c r="G15" s="144" t="s">
        <v>142</v>
      </c>
    </row>
    <row r="16" spans="1:11" x14ac:dyDescent="0.2">
      <c r="A16" s="147" t="s">
        <v>274</v>
      </c>
      <c r="B16" s="145"/>
      <c r="C16" s="145">
        <v>71.510000000000005</v>
      </c>
      <c r="D16" s="145">
        <v>71.510000000000005</v>
      </c>
      <c r="E16" s="144">
        <v>71.510000000000005</v>
      </c>
      <c r="F16" s="144">
        <v>71.510000000000005</v>
      </c>
      <c r="G16" s="144">
        <v>71.510000000000005</v>
      </c>
    </row>
    <row r="17" spans="1:11" x14ac:dyDescent="0.2">
      <c r="A17" s="141" t="s">
        <v>172</v>
      </c>
      <c r="B17" s="145"/>
      <c r="C17" s="145"/>
      <c r="D17" s="145"/>
      <c r="E17" s="144"/>
      <c r="F17" s="144"/>
      <c r="G17" s="144"/>
      <c r="K17" s="131">
        <f>+C6*88%</f>
        <v>5436.9480000000003</v>
      </c>
    </row>
    <row r="18" spans="1:11" x14ac:dyDescent="0.2">
      <c r="A18" s="141" t="s">
        <v>173</v>
      </c>
      <c r="B18" s="148"/>
      <c r="C18" s="149"/>
      <c r="D18" s="149"/>
      <c r="E18" s="150" t="s">
        <v>174</v>
      </c>
      <c r="F18" s="150"/>
      <c r="G18" s="151" t="s">
        <v>174</v>
      </c>
      <c r="K18" s="131">
        <f>+B6*12%</f>
        <v>1209.2184</v>
      </c>
    </row>
    <row r="19" spans="1:11" ht="25.5" x14ac:dyDescent="0.2">
      <c r="A19" s="141" t="s">
        <v>175</v>
      </c>
      <c r="B19" s="148"/>
      <c r="C19" s="148"/>
      <c r="D19" s="148"/>
      <c r="E19" s="150" t="s">
        <v>174</v>
      </c>
      <c r="F19" s="150"/>
      <c r="G19" s="150" t="s">
        <v>174</v>
      </c>
    </row>
    <row r="20" spans="1:11" x14ac:dyDescent="0.2">
      <c r="A20" s="141" t="s">
        <v>176</v>
      </c>
      <c r="B20" s="148"/>
      <c r="C20" s="148"/>
      <c r="D20" s="148"/>
      <c r="E20" s="150" t="s">
        <v>174</v>
      </c>
      <c r="F20" s="150"/>
      <c r="G20" s="144" t="s">
        <v>174</v>
      </c>
    </row>
    <row r="21" spans="1:11" ht="25.5" x14ac:dyDescent="0.2">
      <c r="A21" s="141" t="s">
        <v>202</v>
      </c>
      <c r="B21" s="148"/>
      <c r="C21" s="148"/>
      <c r="D21" s="148"/>
      <c r="E21" s="150" t="s">
        <v>174</v>
      </c>
      <c r="F21" s="150"/>
      <c r="G21" s="144" t="s">
        <v>174</v>
      </c>
    </row>
    <row r="22" spans="1:11" x14ac:dyDescent="0.2">
      <c r="A22" s="152" t="s">
        <v>145</v>
      </c>
      <c r="B22" s="145"/>
      <c r="C22" s="145"/>
      <c r="D22" s="145"/>
      <c r="E22" s="144"/>
      <c r="F22" s="144"/>
      <c r="G22" s="144"/>
    </row>
    <row r="23" spans="1:11" ht="26.25" thickBot="1" x14ac:dyDescent="0.25">
      <c r="A23" s="153" t="s">
        <v>179</v>
      </c>
      <c r="B23" s="154"/>
      <c r="C23" s="154"/>
      <c r="D23" s="154"/>
      <c r="E23" s="155" t="s">
        <v>174</v>
      </c>
      <c r="F23" s="155"/>
      <c r="G23" s="155" t="s">
        <v>174</v>
      </c>
    </row>
    <row r="24" spans="1:11" ht="13.5" thickTop="1" x14ac:dyDescent="0.2"/>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84" zoomScaleNormal="84" workbookViewId="0">
      <selection activeCell="L10" sqref="L10"/>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hidden="1" customWidth="1"/>
    <col min="7" max="7" width="11.7109375" bestFit="1" customWidth="1"/>
    <col min="8" max="8" width="13.5703125" bestFit="1" customWidth="1"/>
  </cols>
  <sheetData>
    <row r="1" spans="1:8" x14ac:dyDescent="0.25">
      <c r="A1" s="156"/>
      <c r="B1" s="182" t="s">
        <v>453</v>
      </c>
      <c r="C1" s="182"/>
      <c r="D1" s="182"/>
      <c r="E1" s="157"/>
      <c r="F1" s="157"/>
      <c r="G1" s="157"/>
      <c r="H1" s="157"/>
    </row>
    <row r="2" spans="1:8" ht="15.75" thickBot="1" x14ac:dyDescent="0.3">
      <c r="A2" s="183" t="s">
        <v>203</v>
      </c>
      <c r="B2" s="184"/>
      <c r="C2" s="184"/>
      <c r="D2" s="184"/>
      <c r="E2" s="184"/>
      <c r="F2" s="184"/>
      <c r="G2" s="184"/>
      <c r="H2" s="184"/>
    </row>
    <row r="3" spans="1:8" ht="15.75" thickTop="1" x14ac:dyDescent="0.25">
      <c r="A3" s="185"/>
      <c r="B3" s="186" t="s">
        <v>243</v>
      </c>
      <c r="C3" s="508" t="s">
        <v>204</v>
      </c>
      <c r="D3" s="509"/>
      <c r="E3" s="509"/>
      <c r="F3" s="509"/>
      <c r="G3" s="512" t="s">
        <v>244</v>
      </c>
      <c r="H3" s="513"/>
    </row>
    <row r="4" spans="1:8" x14ac:dyDescent="0.25">
      <c r="A4" s="187"/>
      <c r="B4" s="188" t="s">
        <v>245</v>
      </c>
      <c r="C4" s="510"/>
      <c r="D4" s="511"/>
      <c r="E4" s="511"/>
      <c r="F4" s="511"/>
      <c r="G4" s="514"/>
      <c r="H4" s="515"/>
    </row>
    <row r="5" spans="1:8" ht="25.5" x14ac:dyDescent="0.25">
      <c r="A5" s="502" t="s">
        <v>205</v>
      </c>
      <c r="B5" s="504" t="s">
        <v>206</v>
      </c>
      <c r="C5" s="506" t="s">
        <v>267</v>
      </c>
      <c r="D5" s="189" t="s">
        <v>97</v>
      </c>
      <c r="E5" s="189" t="s">
        <v>452</v>
      </c>
      <c r="F5" s="189" t="s">
        <v>443</v>
      </c>
      <c r="G5" s="189" t="s">
        <v>97</v>
      </c>
      <c r="H5" s="160"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160" t="s">
        <v>207</v>
      </c>
    </row>
    <row r="8" spans="1:8" x14ac:dyDescent="0.25">
      <c r="A8" s="161" t="s">
        <v>208</v>
      </c>
      <c r="B8" s="167" t="s">
        <v>209</v>
      </c>
      <c r="C8" s="163">
        <f>+'Calculo IP ZDF'!B25</f>
        <v>4359.4412399999992</v>
      </c>
      <c r="D8" s="192">
        <f>+'Calculo IP ZDF'!G25</f>
        <v>4704.7871159999995</v>
      </c>
      <c r="E8" s="192">
        <f>+'Calculo IP ZDF'!F25</f>
        <v>4962.4122729000001</v>
      </c>
      <c r="F8" s="192">
        <f>+'Calculo IP ZDF'!H25</f>
        <v>4476.6122124000003</v>
      </c>
      <c r="G8" s="163">
        <f>+'GAS CTE'!D9</f>
        <v>5906.03</v>
      </c>
      <c r="H8" s="164">
        <f>+BIODIESEL!G9</f>
        <v>6256.32</v>
      </c>
    </row>
    <row r="9" spans="1:8" x14ac:dyDescent="0.25">
      <c r="A9" s="161" t="s">
        <v>210</v>
      </c>
      <c r="B9" s="167" t="s">
        <v>211</v>
      </c>
      <c r="C9" s="171" t="s">
        <v>212</v>
      </c>
      <c r="D9" s="193" t="s">
        <v>212</v>
      </c>
      <c r="E9" s="193" t="s">
        <v>212</v>
      </c>
      <c r="F9" s="193" t="s">
        <v>212</v>
      </c>
      <c r="G9" s="171">
        <f>+'GAS CTE'!D10</f>
        <v>473.63427342</v>
      </c>
      <c r="H9" s="194">
        <f>+BIODIESEL!G10</f>
        <v>493.63</v>
      </c>
    </row>
    <row r="10" spans="1:8" x14ac:dyDescent="0.25">
      <c r="A10" s="161"/>
      <c r="B10" s="167" t="s">
        <v>138</v>
      </c>
      <c r="C10" s="171" t="s">
        <v>212</v>
      </c>
      <c r="D10" s="193" t="s">
        <v>212</v>
      </c>
      <c r="E10" s="193" t="s">
        <v>212</v>
      </c>
      <c r="F10" s="193" t="s">
        <v>212</v>
      </c>
      <c r="G10" s="171" t="s">
        <v>139</v>
      </c>
      <c r="H10" s="194" t="str">
        <f>+G10</f>
        <v>(3)</v>
      </c>
    </row>
    <row r="11" spans="1:8" x14ac:dyDescent="0.25">
      <c r="A11" s="161"/>
      <c r="B11" s="167" t="s">
        <v>140</v>
      </c>
      <c r="C11" s="171">
        <f>+'GAS CTE'!C12</f>
        <v>148</v>
      </c>
      <c r="D11" s="193">
        <f>+'GAS CTE'!D12</f>
        <v>133.19999999999999</v>
      </c>
      <c r="E11" s="193">
        <f>+BIODIESEL!E12</f>
        <v>162.68</v>
      </c>
      <c r="F11" s="193">
        <f>+BIODIESEL!G12</f>
        <v>162.68</v>
      </c>
      <c r="G11" s="171">
        <f>+D11</f>
        <v>133.19999999999999</v>
      </c>
      <c r="H11" s="194">
        <f>+F11</f>
        <v>162.68</v>
      </c>
    </row>
    <row r="12" spans="1:8" x14ac:dyDescent="0.25">
      <c r="A12" s="161" t="s">
        <v>213</v>
      </c>
      <c r="B12" s="167" t="s">
        <v>350</v>
      </c>
      <c r="C12" s="195" t="s">
        <v>241</v>
      </c>
      <c r="D12" s="196" t="str">
        <f>+C12</f>
        <v>(2)</v>
      </c>
      <c r="E12" s="196" t="str">
        <f>+C12</f>
        <v>(2)</v>
      </c>
      <c r="F12" s="196" t="str">
        <f>+C12</f>
        <v>(2)</v>
      </c>
      <c r="G12" s="195" t="str">
        <f>+C12</f>
        <v>(2)</v>
      </c>
      <c r="H12" s="197" t="str">
        <f>+C12</f>
        <v>(2)</v>
      </c>
    </row>
    <row r="13" spans="1:8" x14ac:dyDescent="0.25">
      <c r="A13" s="161" t="s">
        <v>215</v>
      </c>
      <c r="B13" s="167" t="s">
        <v>216</v>
      </c>
      <c r="C13" s="163">
        <f>+RUBROS!T15</f>
        <v>21.104913852952627</v>
      </c>
      <c r="D13" s="192">
        <f>+C13</f>
        <v>21.104913852952627</v>
      </c>
      <c r="E13" s="192">
        <f>+C13</f>
        <v>21.104913852952627</v>
      </c>
      <c r="F13" s="192">
        <f>+C13</f>
        <v>21.104913852952627</v>
      </c>
      <c r="G13" s="163">
        <f>+RUBROS!U13</f>
        <v>21.104913852952627</v>
      </c>
      <c r="H13" s="164">
        <f>+G13</f>
        <v>21.104913852952627</v>
      </c>
    </row>
    <row r="14" spans="1:8" x14ac:dyDescent="0.25">
      <c r="A14" s="161" t="s">
        <v>219</v>
      </c>
      <c r="B14" s="167" t="s">
        <v>220</v>
      </c>
      <c r="C14" s="163">
        <f>+RUBROS!AF39</f>
        <v>12.195563261636002</v>
      </c>
      <c r="D14" s="192">
        <f>+C14</f>
        <v>12.195563261636002</v>
      </c>
      <c r="E14" s="192">
        <f>+C14</f>
        <v>12.195563261636002</v>
      </c>
      <c r="F14" s="192">
        <f>+C14</f>
        <v>12.195563261636002</v>
      </c>
      <c r="G14" s="163">
        <f>+C14</f>
        <v>12.195563261636002</v>
      </c>
      <c r="H14" s="164">
        <f>+C14</f>
        <v>12.195563261636002</v>
      </c>
    </row>
    <row r="15" spans="1:8" x14ac:dyDescent="0.25">
      <c r="A15" s="161"/>
      <c r="B15" s="167" t="s">
        <v>221</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222</v>
      </c>
      <c r="B16" s="199" t="s">
        <v>223</v>
      </c>
      <c r="C16" s="169">
        <f t="shared" ref="C16:H16" si="0">SUM(C8:C15)</f>
        <v>4612.2517171145882</v>
      </c>
      <c r="D16" s="200">
        <f t="shared" si="0"/>
        <v>4942.7975931145884</v>
      </c>
      <c r="E16" s="200">
        <f t="shared" si="0"/>
        <v>5229.9027500145894</v>
      </c>
      <c r="F16" s="200">
        <f t="shared" si="0"/>
        <v>4744.1026895145897</v>
      </c>
      <c r="G16" s="169">
        <f t="shared" si="0"/>
        <v>6617.6747505345884</v>
      </c>
      <c r="H16" s="170">
        <f t="shared" si="0"/>
        <v>7017.4404771145892</v>
      </c>
    </row>
    <row r="17" spans="1:10" x14ac:dyDescent="0.25">
      <c r="A17" s="161" t="s">
        <v>246</v>
      </c>
      <c r="B17" s="167" t="s">
        <v>247</v>
      </c>
      <c r="C17" s="163" t="str">
        <f t="shared" ref="C17:D20" si="1">E17</f>
        <v>**</v>
      </c>
      <c r="D17" s="192" t="str">
        <f t="shared" si="1"/>
        <v>**</v>
      </c>
      <c r="E17" s="192" t="str">
        <f>+A35</f>
        <v>**</v>
      </c>
      <c r="F17" s="192" t="str">
        <f>+E17</f>
        <v>**</v>
      </c>
      <c r="G17" s="163" t="str">
        <f>+F17</f>
        <v>**</v>
      </c>
      <c r="H17" s="164" t="str">
        <f>+F17</f>
        <v>**</v>
      </c>
    </row>
    <row r="18" spans="1:10" x14ac:dyDescent="0.25">
      <c r="A18" s="161" t="s">
        <v>224</v>
      </c>
      <c r="B18" s="167" t="s">
        <v>248</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249</v>
      </c>
      <c r="B19" s="167" t="s">
        <v>250</v>
      </c>
      <c r="C19" s="201" t="s">
        <v>258</v>
      </c>
      <c r="D19" s="198" t="str">
        <f t="shared" si="1"/>
        <v>****</v>
      </c>
      <c r="E19" s="198" t="str">
        <f>+A37</f>
        <v>****</v>
      </c>
      <c r="F19" s="198" t="str">
        <f>+E19</f>
        <v>****</v>
      </c>
      <c r="G19" s="163" t="str">
        <f t="shared" si="2"/>
        <v>****</v>
      </c>
      <c r="H19" s="164" t="str">
        <f t="shared" si="3"/>
        <v>****</v>
      </c>
    </row>
    <row r="20" spans="1:10" x14ac:dyDescent="0.25">
      <c r="A20" s="161" t="s">
        <v>228</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230</v>
      </c>
      <c r="B21" s="199" t="s">
        <v>251</v>
      </c>
      <c r="C21" s="169">
        <f t="shared" ref="C21:H21" si="4">+C16</f>
        <v>4612.2517171145882</v>
      </c>
      <c r="D21" s="200">
        <f t="shared" si="4"/>
        <v>4942.7975931145884</v>
      </c>
      <c r="E21" s="200">
        <f t="shared" si="4"/>
        <v>5229.9027500145894</v>
      </c>
      <c r="F21" s="200">
        <f t="shared" si="4"/>
        <v>4744.1026895145897</v>
      </c>
      <c r="G21" s="169">
        <f t="shared" si="4"/>
        <v>6617.6747505345884</v>
      </c>
      <c r="H21" s="170">
        <f t="shared" si="4"/>
        <v>7017.4404771145892</v>
      </c>
    </row>
    <row r="22" spans="1:10" x14ac:dyDescent="0.25">
      <c r="A22" s="161" t="s">
        <v>232</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233</v>
      </c>
      <c r="B23" s="162" t="s">
        <v>234</v>
      </c>
      <c r="C23" s="201" t="s">
        <v>262</v>
      </c>
      <c r="D23" s="198" t="str">
        <f>+C23</f>
        <v>******</v>
      </c>
      <c r="E23" s="198" t="s">
        <v>235</v>
      </c>
      <c r="F23" s="198" t="str">
        <f>+E23</f>
        <v>N.A</v>
      </c>
      <c r="G23" s="201" t="str">
        <f>+C23</f>
        <v>******</v>
      </c>
      <c r="H23" s="166" t="s">
        <v>235</v>
      </c>
    </row>
    <row r="24" spans="1:10" x14ac:dyDescent="0.25">
      <c r="A24" s="161" t="s">
        <v>236</v>
      </c>
      <c r="B24" s="167" t="s">
        <v>237</v>
      </c>
      <c r="C24" s="201" t="str">
        <f t="shared" si="5"/>
        <v>*******</v>
      </c>
      <c r="D24" s="198" t="str">
        <f t="shared" si="5"/>
        <v>*******</v>
      </c>
      <c r="E24" s="198" t="str">
        <f>+A40</f>
        <v>*******</v>
      </c>
      <c r="F24" s="198" t="str">
        <f>+E24</f>
        <v>*******</v>
      </c>
      <c r="G24" s="201" t="str">
        <f>+F24</f>
        <v>*******</v>
      </c>
      <c r="H24" s="166" t="str">
        <f>+F24</f>
        <v>*******</v>
      </c>
    </row>
    <row r="25" spans="1:10" ht="15.75" thickBot="1" x14ac:dyDescent="0.3">
      <c r="A25" s="172" t="s">
        <v>238</v>
      </c>
      <c r="B25" s="173" t="s">
        <v>239</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6" t="s">
        <v>252</v>
      </c>
      <c r="C27" s="203"/>
      <c r="D27" s="203"/>
      <c r="E27" s="203"/>
      <c r="F27" s="203"/>
      <c r="G27" s="203"/>
      <c r="H27" s="203"/>
    </row>
    <row r="28" spans="1:10" x14ac:dyDescent="0.25">
      <c r="A28" s="180" t="s">
        <v>174</v>
      </c>
      <c r="B28" s="500" t="s">
        <v>174</v>
      </c>
      <c r="C28" s="500"/>
      <c r="D28" s="500"/>
      <c r="E28" s="500"/>
      <c r="F28" s="500"/>
      <c r="G28" s="500"/>
      <c r="H28" s="500"/>
    </row>
    <row r="29" spans="1:10" x14ac:dyDescent="0.25">
      <c r="A29" s="205" t="s">
        <v>214</v>
      </c>
      <c r="B29" s="498" t="s">
        <v>287</v>
      </c>
      <c r="C29" s="498"/>
      <c r="D29" s="498"/>
      <c r="E29" s="498"/>
      <c r="F29" s="498"/>
      <c r="G29" s="498"/>
      <c r="H29" s="498"/>
    </row>
    <row r="30" spans="1:10" ht="27.75" customHeight="1" x14ac:dyDescent="0.25">
      <c r="A30" s="206" t="s">
        <v>241</v>
      </c>
      <c r="B30" s="499" t="s">
        <v>298</v>
      </c>
      <c r="C30" s="499"/>
      <c r="D30" s="499"/>
      <c r="E30" s="499"/>
      <c r="F30" s="499"/>
      <c r="G30" s="499"/>
      <c r="H30" s="499"/>
      <c r="I30" s="499"/>
      <c r="J30" s="499"/>
    </row>
    <row r="31" spans="1:10" ht="58.5" customHeight="1" x14ac:dyDescent="0.25">
      <c r="A31" s="206" t="s">
        <v>139</v>
      </c>
      <c r="B31" s="499" t="s">
        <v>367</v>
      </c>
      <c r="C31" s="499"/>
      <c r="D31" s="499"/>
      <c r="E31" s="499"/>
      <c r="F31" s="499"/>
      <c r="G31" s="499"/>
      <c r="H31" s="499"/>
    </row>
    <row r="32" spans="1:10" x14ac:dyDescent="0.25">
      <c r="A32" s="180"/>
      <c r="B32" s="209"/>
      <c r="C32" s="209"/>
      <c r="D32" s="209"/>
      <c r="E32" s="209"/>
      <c r="F32" s="209"/>
      <c r="G32" s="209"/>
      <c r="H32" s="209"/>
    </row>
    <row r="33" spans="1:8" x14ac:dyDescent="0.25">
      <c r="A33" s="180"/>
      <c r="B33" s="209"/>
      <c r="C33" s="209"/>
      <c r="D33" s="209"/>
      <c r="E33" s="209"/>
      <c r="F33" s="209"/>
      <c r="G33" s="209"/>
      <c r="H33" s="209"/>
    </row>
    <row r="34" spans="1:8" x14ac:dyDescent="0.25">
      <c r="A34" s="180" t="s">
        <v>104</v>
      </c>
      <c r="B34" s="500" t="s">
        <v>253</v>
      </c>
      <c r="C34" s="500"/>
      <c r="D34" s="500"/>
      <c r="E34" s="500"/>
      <c r="F34" s="500"/>
      <c r="G34" s="500"/>
      <c r="H34" s="500"/>
    </row>
    <row r="35" spans="1:8" ht="29.25" customHeight="1" x14ac:dyDescent="0.25">
      <c r="A35" s="180" t="s">
        <v>254</v>
      </c>
      <c r="B35" s="499" t="s">
        <v>255</v>
      </c>
      <c r="C35" s="499"/>
      <c r="D35" s="499"/>
      <c r="E35" s="499"/>
      <c r="F35" s="499"/>
      <c r="G35" s="499"/>
      <c r="H35" s="499"/>
    </row>
    <row r="36" spans="1:8" x14ac:dyDescent="0.25">
      <c r="A36" s="180" t="s">
        <v>256</v>
      </c>
      <c r="B36" s="500" t="s">
        <v>257</v>
      </c>
      <c r="C36" s="500"/>
      <c r="D36" s="500"/>
      <c r="E36" s="500"/>
      <c r="F36" s="500"/>
      <c r="G36" s="500"/>
      <c r="H36" s="500"/>
    </row>
    <row r="37" spans="1:8" ht="43.5" customHeight="1" x14ac:dyDescent="0.25">
      <c r="A37" s="204" t="s">
        <v>258</v>
      </c>
      <c r="B37" s="499" t="s">
        <v>259</v>
      </c>
      <c r="C37" s="499"/>
      <c r="D37" s="499"/>
      <c r="E37" s="499"/>
      <c r="F37" s="499"/>
      <c r="G37" s="499"/>
      <c r="H37" s="499"/>
    </row>
    <row r="38" spans="1:8" x14ac:dyDescent="0.25">
      <c r="A38" s="204" t="s">
        <v>260</v>
      </c>
      <c r="B38" s="500" t="s">
        <v>261</v>
      </c>
      <c r="C38" s="500"/>
      <c r="D38" s="500"/>
      <c r="E38" s="500"/>
      <c r="F38" s="500"/>
      <c r="G38" s="500"/>
      <c r="H38" s="500"/>
    </row>
    <row r="39" spans="1:8" x14ac:dyDescent="0.25">
      <c r="A39" s="180" t="s">
        <v>262</v>
      </c>
      <c r="B39" s="500" t="s">
        <v>263</v>
      </c>
      <c r="C39" s="500"/>
      <c r="D39" s="500"/>
      <c r="E39" s="500"/>
      <c r="F39" s="500"/>
      <c r="G39" s="500"/>
      <c r="H39" s="500"/>
    </row>
    <row r="40" spans="1:8" ht="30" customHeight="1" x14ac:dyDescent="0.25">
      <c r="A40" s="180" t="s">
        <v>264</v>
      </c>
      <c r="B40" s="499" t="s">
        <v>265</v>
      </c>
      <c r="C40" s="499"/>
      <c r="D40" s="499"/>
      <c r="E40" s="499"/>
      <c r="F40" s="499"/>
      <c r="G40" s="499"/>
      <c r="H40" s="499"/>
    </row>
    <row r="41" spans="1:8" x14ac:dyDescent="0.25">
      <c r="A41" s="156"/>
      <c r="B41" s="157"/>
      <c r="C41" s="157"/>
      <c r="D41" s="157"/>
      <c r="E41" s="157"/>
      <c r="F41" s="157"/>
      <c r="G41" s="157"/>
      <c r="H41" s="157"/>
    </row>
    <row r="42" spans="1:8" x14ac:dyDescent="0.25">
      <c r="A42" s="205" t="s">
        <v>214</v>
      </c>
      <c r="B42" s="498" t="s">
        <v>266</v>
      </c>
      <c r="C42" s="498"/>
      <c r="D42" s="498"/>
      <c r="E42" s="498"/>
      <c r="F42" s="498"/>
      <c r="G42" s="498"/>
      <c r="H42" s="498"/>
    </row>
    <row r="43" spans="1:8" x14ac:dyDescent="0.25">
      <c r="A43" s="206" t="s">
        <v>139</v>
      </c>
      <c r="B43" s="207" t="s">
        <v>240</v>
      </c>
      <c r="C43" s="157"/>
      <c r="D43" s="157"/>
      <c r="E43" s="157"/>
      <c r="F43" s="157"/>
      <c r="G43" s="157"/>
      <c r="H43" s="157"/>
    </row>
    <row r="44" spans="1:8" ht="39.75" customHeight="1" x14ac:dyDescent="0.25">
      <c r="A44" s="206" t="s">
        <v>242</v>
      </c>
      <c r="B44" s="499" t="s">
        <v>268</v>
      </c>
      <c r="C44" s="499"/>
      <c r="D44" s="499"/>
      <c r="E44" s="499"/>
      <c r="F44" s="499"/>
      <c r="G44" s="499"/>
      <c r="H44" s="499"/>
    </row>
    <row r="45" spans="1:8" x14ac:dyDescent="0.25">
      <c r="A45" s="206"/>
      <c r="B45" s="500" t="s">
        <v>174</v>
      </c>
      <c r="C45" s="500"/>
      <c r="D45" s="500"/>
      <c r="E45" s="500"/>
      <c r="F45" s="500"/>
      <c r="G45" s="500"/>
      <c r="H45" s="500"/>
    </row>
    <row r="46" spans="1:8" ht="100.5" customHeight="1" x14ac:dyDescent="0.25">
      <c r="A46" s="501" t="s">
        <v>163</v>
      </c>
      <c r="B46" s="501"/>
      <c r="C46" s="501"/>
      <c r="D46" s="501"/>
      <c r="E46" s="501"/>
      <c r="F46" s="501"/>
      <c r="G46" s="501"/>
      <c r="H46" s="501"/>
    </row>
  </sheetData>
  <sheetProtection password="C712" sheet="1" objects="1" scenarios="1"/>
  <mergeCells count="21">
    <mergeCell ref="I30:J30"/>
    <mergeCell ref="B34:H34"/>
    <mergeCell ref="C5:C6"/>
    <mergeCell ref="C3:F4"/>
    <mergeCell ref="G3:H4"/>
    <mergeCell ref="A5:A7"/>
    <mergeCell ref="B5:B7"/>
    <mergeCell ref="B28:H28"/>
    <mergeCell ref="B29:H29"/>
    <mergeCell ref="B31:H31"/>
    <mergeCell ref="B30:H30"/>
    <mergeCell ref="B42:H42"/>
    <mergeCell ref="B44:H4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ignoredErrors>
    <ignoredError sqref="G10:H12 C12:E12 A29:A31 A42:A44" numberStoredAsText="1"/>
    <ignoredError sqref="C13:H20 C22:H23 C21:H2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H6" sqref="H6"/>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1 de Octubre de 2019; 00:00 horas</v>
      </c>
    </row>
    <row r="2" spans="1:8" ht="15.75" thickBot="1" x14ac:dyDescent="0.3">
      <c r="A2" s="183" t="s">
        <v>203</v>
      </c>
      <c r="B2" s="183"/>
    </row>
    <row r="3" spans="1:8" ht="15.75" customHeight="1" thickTop="1" x14ac:dyDescent="0.25">
      <c r="A3" s="215"/>
      <c r="B3" s="216" t="s">
        <v>275</v>
      </c>
      <c r="C3" s="516" t="s">
        <v>204</v>
      </c>
      <c r="D3" s="517"/>
      <c r="E3" s="517"/>
      <c r="F3" s="518"/>
      <c r="G3" s="522" t="s">
        <v>276</v>
      </c>
      <c r="H3" s="523"/>
    </row>
    <row r="4" spans="1:8" x14ac:dyDescent="0.25">
      <c r="A4" s="158"/>
      <c r="B4" s="217" t="s">
        <v>351</v>
      </c>
      <c r="C4" s="519"/>
      <c r="D4" s="520"/>
      <c r="E4" s="520"/>
      <c r="F4" s="521"/>
      <c r="G4" s="524"/>
      <c r="H4" s="525"/>
    </row>
    <row r="5" spans="1:8" ht="38.25" customHeight="1" x14ac:dyDescent="0.25">
      <c r="A5" s="502" t="s">
        <v>205</v>
      </c>
      <c r="B5" s="504" t="s">
        <v>206</v>
      </c>
      <c r="C5" s="506" t="s">
        <v>267</v>
      </c>
      <c r="D5" s="189" t="s">
        <v>97</v>
      </c>
      <c r="E5" s="189" t="s">
        <v>194</v>
      </c>
      <c r="F5" s="189" t="s">
        <v>443</v>
      </c>
      <c r="G5" s="189" t="s">
        <v>97</v>
      </c>
      <c r="H5" s="160"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160" t="s">
        <v>207</v>
      </c>
    </row>
    <row r="8" spans="1:8" x14ac:dyDescent="0.25">
      <c r="A8" s="161" t="s">
        <v>208</v>
      </c>
      <c r="B8" s="167" t="s">
        <v>209</v>
      </c>
      <c r="C8" s="234">
        <f>+'Calculo IP ZDF'!B26</f>
        <v>4514.8915349999997</v>
      </c>
      <c r="D8" s="240">
        <f>+'Calculo IP ZDF'!G26</f>
        <v>4844.6923815</v>
      </c>
      <c r="E8" s="242">
        <f>+'Calculo IP ZDF'!F26</f>
        <v>4187.4000489</v>
      </c>
      <c r="F8" s="241">
        <f>+'Calculo IP ZDF'!H26</f>
        <v>3780.6828684000002</v>
      </c>
      <c r="G8" s="218">
        <f>+'GAS CTE'!D9</f>
        <v>5906.03</v>
      </c>
      <c r="H8" s="244">
        <f>+BIODIESEL!G9</f>
        <v>6256.32</v>
      </c>
    </row>
    <row r="9" spans="1:8" x14ac:dyDescent="0.25">
      <c r="A9" s="161" t="s">
        <v>210</v>
      </c>
      <c r="B9" s="167" t="s">
        <v>211</v>
      </c>
      <c r="C9" s="219" t="str">
        <f t="shared" ref="C9:C12" si="0">+D9</f>
        <v>------------------</v>
      </c>
      <c r="D9" s="193" t="s">
        <v>212</v>
      </c>
      <c r="E9" s="220" t="s">
        <v>212</v>
      </c>
      <c r="F9" s="164" t="s">
        <v>212</v>
      </c>
      <c r="G9" s="218">
        <f>+'GAS CTE'!D10</f>
        <v>473.63427342</v>
      </c>
      <c r="H9" s="245">
        <f>+BIODIESEL!G10</f>
        <v>493.63</v>
      </c>
    </row>
    <row r="10" spans="1:8" x14ac:dyDescent="0.25">
      <c r="A10" s="161"/>
      <c r="B10" s="167" t="s">
        <v>138</v>
      </c>
      <c r="C10" s="219" t="str">
        <f>+D10</f>
        <v>------------------</v>
      </c>
      <c r="D10" s="193" t="s">
        <v>212</v>
      </c>
      <c r="E10" s="220" t="s">
        <v>212</v>
      </c>
      <c r="F10" s="164" t="s">
        <v>212</v>
      </c>
      <c r="G10" s="235" t="str">
        <f>+COMBUSTIBLES!B12</f>
        <v>(3)</v>
      </c>
      <c r="H10" s="245" t="str">
        <f>+BIODIESEL!G11</f>
        <v>(3)</v>
      </c>
    </row>
    <row r="11" spans="1:8" x14ac:dyDescent="0.25">
      <c r="A11" s="161"/>
      <c r="B11" s="167" t="s">
        <v>140</v>
      </c>
      <c r="C11" s="219">
        <f>+'GAS CTE'!C12</f>
        <v>148</v>
      </c>
      <c r="D11" s="193">
        <f>+'GAS CTE'!D12</f>
        <v>133.19999999999999</v>
      </c>
      <c r="E11" s="220">
        <f>+BIODIESEL!E12</f>
        <v>162.68</v>
      </c>
      <c r="F11" s="164">
        <f>+BIODIESEL!G12</f>
        <v>162.68</v>
      </c>
      <c r="G11" s="218">
        <f>+D11</f>
        <v>133.19999999999999</v>
      </c>
      <c r="H11" s="241">
        <f>+F11</f>
        <v>162.68</v>
      </c>
    </row>
    <row r="12" spans="1:8" x14ac:dyDescent="0.25">
      <c r="A12" s="161" t="s">
        <v>213</v>
      </c>
      <c r="B12" s="167" t="s">
        <v>350</v>
      </c>
      <c r="C12" s="219" t="str">
        <f t="shared" si="0"/>
        <v>(2)</v>
      </c>
      <c r="D12" s="192" t="s">
        <v>241</v>
      </c>
      <c r="E12" s="165" t="s">
        <v>241</v>
      </c>
      <c r="F12" s="164" t="s">
        <v>241</v>
      </c>
      <c r="G12" s="218" t="str">
        <f>+F12</f>
        <v>(2)</v>
      </c>
      <c r="H12" s="244" t="s">
        <v>241</v>
      </c>
    </row>
    <row r="13" spans="1:8" x14ac:dyDescent="0.25">
      <c r="A13" s="161" t="s">
        <v>215</v>
      </c>
      <c r="B13" s="167" t="s">
        <v>216</v>
      </c>
      <c r="C13" s="219">
        <f>+RUBROS!T14</f>
        <v>9.7643863727686124</v>
      </c>
      <c r="D13" s="192">
        <f>+C13</f>
        <v>9.7643863727686124</v>
      </c>
      <c r="E13" s="165">
        <f>+D13</f>
        <v>9.7643863727686124</v>
      </c>
      <c r="F13" s="164">
        <f>+E13</f>
        <v>9.7643863727686124</v>
      </c>
      <c r="G13" s="218">
        <f>+RUBROS!U14</f>
        <v>21.104913852952627</v>
      </c>
      <c r="H13" s="244">
        <f>+G13</f>
        <v>21.104913852952627</v>
      </c>
    </row>
    <row r="14" spans="1:8" x14ac:dyDescent="0.25">
      <c r="A14" s="161" t="s">
        <v>217</v>
      </c>
      <c r="B14" s="167" t="s">
        <v>218</v>
      </c>
      <c r="C14" s="219">
        <f>+RUBROS!T50</f>
        <v>101.05388564820207</v>
      </c>
      <c r="D14" s="192">
        <f>+C14</f>
        <v>101.05388564820207</v>
      </c>
      <c r="E14" s="165">
        <f>+C14</f>
        <v>101.05388564820207</v>
      </c>
      <c r="F14" s="164">
        <f>+C14</f>
        <v>101.05388564820207</v>
      </c>
      <c r="G14" s="218">
        <f>+RUBROS!U50</f>
        <v>101.05388564820207</v>
      </c>
      <c r="H14" s="244">
        <f>+G14</f>
        <v>101.05388564820207</v>
      </c>
    </row>
    <row r="15" spans="1:8" x14ac:dyDescent="0.25">
      <c r="A15" s="161" t="s">
        <v>219</v>
      </c>
      <c r="B15" s="239" t="s">
        <v>220</v>
      </c>
      <c r="C15" s="219">
        <f>+RUBROS!AF28</f>
        <v>12.195563261636002</v>
      </c>
      <c r="D15" s="192">
        <f>+C15</f>
        <v>12.195563261636002</v>
      </c>
      <c r="E15" s="221">
        <f>+C15</f>
        <v>12.195563261636002</v>
      </c>
      <c r="F15" s="164">
        <f>+C15</f>
        <v>12.195563261636002</v>
      </c>
      <c r="G15" s="218">
        <f>+C15</f>
        <v>12.195563261636002</v>
      </c>
      <c r="H15" s="244">
        <f>+G15</f>
        <v>12.195563261636002</v>
      </c>
    </row>
    <row r="16" spans="1:8" x14ac:dyDescent="0.25">
      <c r="A16" s="161"/>
      <c r="B16" s="167" t="s">
        <v>221</v>
      </c>
      <c r="C16" s="219">
        <f>+'GAS CTE'!C16</f>
        <v>71.510000000000005</v>
      </c>
      <c r="D16" s="367">
        <f>+C16</f>
        <v>71.510000000000005</v>
      </c>
      <c r="E16" s="223">
        <f>+C16</f>
        <v>71.510000000000005</v>
      </c>
      <c r="F16" s="164">
        <f>+C16</f>
        <v>71.510000000000005</v>
      </c>
      <c r="G16" s="218">
        <f>+C16</f>
        <v>71.510000000000005</v>
      </c>
      <c r="H16" s="246">
        <f>+C16</f>
        <v>71.510000000000005</v>
      </c>
    </row>
    <row r="17" spans="1:16" x14ac:dyDescent="0.25">
      <c r="A17" s="168" t="s">
        <v>222</v>
      </c>
      <c r="B17" s="199" t="s">
        <v>223</v>
      </c>
      <c r="C17" s="224">
        <f t="shared" ref="C17:H17" si="1">SUM(C8:C16)</f>
        <v>4857.415370282607</v>
      </c>
      <c r="D17" s="368">
        <f t="shared" si="1"/>
        <v>5172.4162167826071</v>
      </c>
      <c r="E17" s="225">
        <f t="shared" si="1"/>
        <v>4544.6038841826075</v>
      </c>
      <c r="F17" s="226">
        <f t="shared" si="1"/>
        <v>4137.8867036826068</v>
      </c>
      <c r="G17" s="227">
        <f t="shared" si="1"/>
        <v>6718.7286361827901</v>
      </c>
      <c r="H17" s="247">
        <f t="shared" si="1"/>
        <v>7118.4943627627908</v>
      </c>
    </row>
    <row r="18" spans="1:16" x14ac:dyDescent="0.25">
      <c r="A18" s="161" t="s">
        <v>224</v>
      </c>
      <c r="B18" s="167" t="s">
        <v>225</v>
      </c>
      <c r="C18" s="219" t="s">
        <v>256</v>
      </c>
      <c r="D18" s="369" t="str">
        <f>+C18</f>
        <v>***</v>
      </c>
      <c r="E18" s="228" t="str">
        <f>+C18</f>
        <v>***</v>
      </c>
      <c r="F18" s="164" t="str">
        <f>+C18</f>
        <v>***</v>
      </c>
      <c r="G18" s="221" t="str">
        <f>+H18</f>
        <v>***</v>
      </c>
      <c r="H18" s="248" t="s">
        <v>256</v>
      </c>
    </row>
    <row r="19" spans="1:16" x14ac:dyDescent="0.25">
      <c r="A19" s="161" t="s">
        <v>226</v>
      </c>
      <c r="B19" s="167" t="s">
        <v>227</v>
      </c>
      <c r="C19" s="219" t="str">
        <f>+D19</f>
        <v>**</v>
      </c>
      <c r="D19" s="198" t="s">
        <v>254</v>
      </c>
      <c r="E19" s="229" t="s">
        <v>254</v>
      </c>
      <c r="F19" s="164" t="s">
        <v>254</v>
      </c>
      <c r="G19" s="221" t="str">
        <f>+H19</f>
        <v>**</v>
      </c>
      <c r="H19" s="241" t="s">
        <v>254</v>
      </c>
    </row>
    <row r="20" spans="1:16" x14ac:dyDescent="0.25">
      <c r="A20" s="161" t="s">
        <v>228</v>
      </c>
      <c r="B20" s="167" t="s">
        <v>229</v>
      </c>
      <c r="C20" s="219" t="str">
        <f>+D20</f>
        <v>****</v>
      </c>
      <c r="D20" s="192" t="s">
        <v>258</v>
      </c>
      <c r="E20" s="165" t="str">
        <f>+D20</f>
        <v>****</v>
      </c>
      <c r="F20" s="164" t="str">
        <f>+E20</f>
        <v>****</v>
      </c>
      <c r="G20" s="221" t="str">
        <f>+F20</f>
        <v>****</v>
      </c>
      <c r="H20" s="244" t="str">
        <f>+F20</f>
        <v>****</v>
      </c>
    </row>
    <row r="21" spans="1:16" x14ac:dyDescent="0.25">
      <c r="A21" s="168" t="s">
        <v>230</v>
      </c>
      <c r="B21" s="199" t="s">
        <v>231</v>
      </c>
      <c r="C21" s="224">
        <f t="shared" ref="C21:H21" si="2">+C17</f>
        <v>4857.415370282607</v>
      </c>
      <c r="D21" s="370">
        <f t="shared" si="2"/>
        <v>5172.4162167826071</v>
      </c>
      <c r="E21" s="224">
        <f t="shared" si="2"/>
        <v>4544.6038841826075</v>
      </c>
      <c r="F21" s="243">
        <f t="shared" si="2"/>
        <v>4137.8867036826068</v>
      </c>
      <c r="G21" s="224">
        <f t="shared" si="2"/>
        <v>6718.7286361827901</v>
      </c>
      <c r="H21" s="243">
        <f t="shared" si="2"/>
        <v>7118.4943627627908</v>
      </c>
    </row>
    <row r="22" spans="1:16" x14ac:dyDescent="0.25">
      <c r="A22" s="161" t="s">
        <v>232</v>
      </c>
      <c r="B22" s="167" t="s">
        <v>176</v>
      </c>
      <c r="C22" s="219" t="s">
        <v>256</v>
      </c>
      <c r="D22" s="192" t="str">
        <f>+C22</f>
        <v>***</v>
      </c>
      <c r="E22" s="165" t="str">
        <f>+D22</f>
        <v>***</v>
      </c>
      <c r="F22" s="164" t="str">
        <f>+E22</f>
        <v>***</v>
      </c>
      <c r="G22" s="221" t="str">
        <f>+H22</f>
        <v>***</v>
      </c>
      <c r="H22" s="244" t="s">
        <v>256</v>
      </c>
    </row>
    <row r="23" spans="1:16" x14ac:dyDescent="0.25">
      <c r="A23" s="161" t="s">
        <v>233</v>
      </c>
      <c r="B23" s="162" t="s">
        <v>234</v>
      </c>
      <c r="C23" s="219" t="str">
        <f>+D23</f>
        <v>*****</v>
      </c>
      <c r="D23" s="192" t="s">
        <v>260</v>
      </c>
      <c r="E23" s="165" t="s">
        <v>280</v>
      </c>
      <c r="F23" s="164" t="s">
        <v>235</v>
      </c>
      <c r="G23" s="221" t="str">
        <f>+D23</f>
        <v>*****</v>
      </c>
      <c r="H23" s="244" t="s">
        <v>281</v>
      </c>
    </row>
    <row r="24" spans="1:16" x14ac:dyDescent="0.25">
      <c r="A24" s="161" t="s">
        <v>236</v>
      </c>
      <c r="B24" s="167" t="s">
        <v>237</v>
      </c>
      <c r="C24" s="219" t="str">
        <f>+D24</f>
        <v>******</v>
      </c>
      <c r="D24" s="229" t="s">
        <v>262</v>
      </c>
      <c r="E24" s="229" t="str">
        <f>+D24</f>
        <v>******</v>
      </c>
      <c r="F24" s="166" t="str">
        <f>+E24</f>
        <v>******</v>
      </c>
      <c r="G24" s="221" t="str">
        <f>+F24</f>
        <v>******</v>
      </c>
      <c r="H24" s="241" t="str">
        <f>+G24</f>
        <v>******</v>
      </c>
    </row>
    <row r="25" spans="1:16" ht="15.75" thickBot="1" x14ac:dyDescent="0.3">
      <c r="A25" s="172" t="s">
        <v>238</v>
      </c>
      <c r="B25" s="173" t="s">
        <v>239</v>
      </c>
      <c r="C25" s="230"/>
      <c r="D25" s="176"/>
      <c r="E25" s="231"/>
      <c r="F25" s="175"/>
      <c r="G25" s="231"/>
      <c r="H25" s="249"/>
    </row>
    <row r="26" spans="1:16" ht="15.75" thickTop="1" x14ac:dyDescent="0.25"/>
    <row r="27" spans="1:16" x14ac:dyDescent="0.25">
      <c r="A27" s="180"/>
      <c r="B27" s="296" t="s">
        <v>252</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214</v>
      </c>
      <c r="B29" s="527" t="s">
        <v>287</v>
      </c>
      <c r="C29" s="527"/>
      <c r="D29" s="527"/>
      <c r="E29" s="527"/>
      <c r="F29" s="527"/>
      <c r="G29" s="527"/>
      <c r="H29" s="527"/>
      <c r="I29" s="527"/>
      <c r="J29" s="527"/>
      <c r="K29" s="237"/>
      <c r="L29" s="237"/>
      <c r="M29" s="237"/>
      <c r="N29" s="237"/>
      <c r="O29" s="237"/>
      <c r="P29" s="237"/>
    </row>
    <row r="30" spans="1:16" ht="25.5" customHeight="1" x14ac:dyDescent="0.25">
      <c r="A30" s="180" t="s">
        <v>241</v>
      </c>
      <c r="B30" s="526" t="s">
        <v>298</v>
      </c>
      <c r="C30" s="526"/>
      <c r="D30" s="526"/>
      <c r="E30" s="526"/>
      <c r="F30" s="526"/>
      <c r="G30" s="526"/>
      <c r="H30" s="526"/>
      <c r="I30" s="526"/>
      <c r="J30" s="526"/>
      <c r="K30" s="214"/>
      <c r="L30" s="214"/>
      <c r="M30" s="214"/>
      <c r="N30" s="214"/>
      <c r="O30" s="214"/>
      <c r="P30" s="214"/>
    </row>
    <row r="31" spans="1:16" ht="51.75" customHeight="1" x14ac:dyDescent="0.25">
      <c r="A31" s="180" t="s">
        <v>139</v>
      </c>
      <c r="B31" s="526" t="s">
        <v>367</v>
      </c>
      <c r="C31" s="526"/>
      <c r="D31" s="526"/>
      <c r="E31" s="526"/>
      <c r="F31" s="526"/>
      <c r="G31" s="526"/>
      <c r="H31" s="526"/>
      <c r="I31" s="526"/>
      <c r="J31" s="526"/>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0" t="s">
        <v>253</v>
      </c>
      <c r="C33" s="500"/>
      <c r="D33" s="500"/>
      <c r="E33" s="500"/>
      <c r="F33" s="500"/>
      <c r="G33" s="500"/>
      <c r="H33" s="500"/>
      <c r="I33" s="500"/>
      <c r="J33" s="500"/>
      <c r="K33" s="214"/>
      <c r="L33" s="214"/>
      <c r="M33" s="214"/>
      <c r="N33" s="214"/>
      <c r="O33" s="214"/>
      <c r="P33" s="214"/>
    </row>
    <row r="34" spans="1:16" ht="15" customHeight="1" x14ac:dyDescent="0.25">
      <c r="A34" s="204" t="s">
        <v>254</v>
      </c>
      <c r="B34" s="526" t="s">
        <v>284</v>
      </c>
      <c r="C34" s="526"/>
      <c r="D34" s="526"/>
      <c r="E34" s="526"/>
      <c r="F34" s="526"/>
      <c r="G34" s="526"/>
      <c r="H34" s="526"/>
      <c r="I34" s="526"/>
      <c r="J34" s="526"/>
      <c r="K34" s="214"/>
      <c r="L34" s="214"/>
      <c r="M34" s="214"/>
      <c r="N34" s="214"/>
      <c r="O34" s="214"/>
      <c r="P34" s="214"/>
    </row>
    <row r="35" spans="1:16" ht="15" customHeight="1" x14ac:dyDescent="0.25">
      <c r="A35" s="180" t="s">
        <v>256</v>
      </c>
      <c r="B35" s="526" t="s">
        <v>257</v>
      </c>
      <c r="C35" s="526"/>
      <c r="D35" s="526"/>
      <c r="E35" s="526"/>
      <c r="F35" s="526"/>
      <c r="G35" s="526"/>
      <c r="H35" s="526"/>
      <c r="I35" s="180"/>
      <c r="J35" s="500"/>
      <c r="K35" s="500"/>
      <c r="L35" s="500"/>
      <c r="M35" s="500"/>
      <c r="N35" s="500"/>
      <c r="O35" s="500"/>
      <c r="P35" s="500"/>
    </row>
    <row r="36" spans="1:16" ht="15" customHeight="1" x14ac:dyDescent="0.25">
      <c r="A36" s="180" t="s">
        <v>258</v>
      </c>
      <c r="B36" s="500" t="s">
        <v>261</v>
      </c>
      <c r="C36" s="500"/>
      <c r="D36" s="500"/>
      <c r="E36" s="500"/>
      <c r="F36" s="500"/>
      <c r="G36" s="500"/>
      <c r="H36" s="500"/>
      <c r="I36" s="180"/>
      <c r="J36" s="181"/>
      <c r="K36" s="181"/>
      <c r="L36" s="181"/>
      <c r="M36" s="181"/>
      <c r="N36" s="181"/>
      <c r="O36" s="181"/>
      <c r="P36" s="181"/>
    </row>
    <row r="37" spans="1:16" ht="24" customHeight="1" x14ac:dyDescent="0.25">
      <c r="A37" s="204" t="s">
        <v>260</v>
      </c>
      <c r="B37" s="526" t="s">
        <v>263</v>
      </c>
      <c r="C37" s="526"/>
      <c r="D37" s="526"/>
      <c r="E37" s="526"/>
      <c r="F37" s="526"/>
      <c r="G37" s="526"/>
      <c r="H37" s="526"/>
      <c r="I37" s="526"/>
      <c r="J37" s="526"/>
      <c r="K37" s="214"/>
      <c r="L37" s="214"/>
      <c r="M37" s="214"/>
      <c r="N37" s="214"/>
      <c r="O37" s="214"/>
      <c r="P37" s="214"/>
    </row>
    <row r="38" spans="1:16" ht="26.25" customHeight="1" x14ac:dyDescent="0.25">
      <c r="A38" s="204" t="s">
        <v>262</v>
      </c>
      <c r="B38" s="526" t="s">
        <v>282</v>
      </c>
      <c r="C38" s="526"/>
      <c r="D38" s="526"/>
      <c r="E38" s="526"/>
      <c r="F38" s="526"/>
      <c r="G38" s="526"/>
      <c r="H38" s="526"/>
      <c r="I38" s="526"/>
      <c r="J38" s="526"/>
      <c r="K38" s="214"/>
      <c r="L38" s="214"/>
      <c r="M38" s="214"/>
      <c r="N38" s="214"/>
      <c r="O38" s="214"/>
      <c r="P38" s="214"/>
    </row>
    <row r="40" spans="1:16" ht="87.75" customHeight="1" x14ac:dyDescent="0.25">
      <c r="A40" s="501" t="s">
        <v>163</v>
      </c>
      <c r="B40" s="501"/>
      <c r="C40" s="501"/>
      <c r="D40" s="501"/>
      <c r="E40" s="501"/>
      <c r="F40" s="501"/>
      <c r="G40" s="501"/>
      <c r="H40" s="501"/>
      <c r="I40" s="501"/>
      <c r="J40" s="501"/>
    </row>
  </sheetData>
  <sheetProtection password="C712" sheet="1" objects="1" scenarios="1"/>
  <mergeCells count="16">
    <mergeCell ref="B31:J31"/>
    <mergeCell ref="B29:J29"/>
    <mergeCell ref="B36:H36"/>
    <mergeCell ref="A40:J40"/>
    <mergeCell ref="B33:J33"/>
    <mergeCell ref="B34:J34"/>
    <mergeCell ref="B37:J37"/>
    <mergeCell ref="B38:J38"/>
    <mergeCell ref="B35:H35"/>
    <mergeCell ref="J35:P35"/>
    <mergeCell ref="B30:J30"/>
    <mergeCell ref="C3:F4"/>
    <mergeCell ref="G3:H4"/>
    <mergeCell ref="A5:A7"/>
    <mergeCell ref="B5:B7"/>
    <mergeCell ref="C5:C6"/>
  </mergeCells>
  <hyperlinks>
    <hyperlink ref="B27" location="ARAUCA!A42" display="Ver Nota Informativa"/>
  </hyperlinks>
  <pageMargins left="0.7" right="0.7" top="0.75" bottom="0.75" header="0.3" footer="0.3"/>
  <pageSetup orientation="portrait" r:id="rId1"/>
  <ignoredErrors>
    <ignoredError sqref="C11:H11 C22:H25 C12:C21" formula="1"/>
    <ignoredError sqref="D12:H21" numberStoredAsText="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RUBROS</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everis</cp:lastModifiedBy>
  <dcterms:created xsi:type="dcterms:W3CDTF">2019-03-31T15:51:33Z</dcterms:created>
  <dcterms:modified xsi:type="dcterms:W3CDTF">2020-03-05T15:04:38Z</dcterms:modified>
</cp:coreProperties>
</file>