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GRE_GPI PRECIOS\COMBUSTIBLES\2019\11Noviembre\Publicación\"/>
    </mc:Choice>
  </mc:AlternateContent>
  <workbookProtection workbookPassword="C712" lockStructure="1"/>
  <bookViews>
    <workbookView xWindow="0" yWindow="0" windowWidth="19200" windowHeight="7455" firstSheet="7" activeTab="7"/>
  </bookViews>
  <sheets>
    <sheet name="RUBROS" sheetId="2" state="hidden" r:id="rId1"/>
    <sheet name="SP" sheetId="1" state="hidden" r:id="rId2"/>
    <sheet name="Calculo IP ZDF" sheetId="3" state="hidden" r:id="rId3"/>
    <sheet name="COMBUSTIBLES" sheetId="4" state="hidden" r:id="rId4"/>
    <sheet name="GAS CTE" sheetId="5" state="hidden" r:id="rId5"/>
    <sheet name="GAS EXTRA" sheetId="6" state="hidden" r:id="rId6"/>
    <sheet name="BIODIESEL" sheetId="7" state="hidden" r:id="rId7"/>
    <sheet name="AMAZONAS" sheetId="9" r:id="rId8"/>
    <sheet name="ARAUCA" sheetId="10" r:id="rId9"/>
    <sheet name="BOYACA" sheetId="11" r:id="rId10"/>
    <sheet name="CESAR" sheetId="12" r:id="rId11"/>
    <sheet name="CHOCO" sheetId="15" r:id="rId12"/>
    <sheet name="GUAINIA" sheetId="17" r:id="rId13"/>
    <sheet name="LA GUAJIRA" sheetId="19" r:id="rId14"/>
    <sheet name="NARIÑO" sheetId="20" r:id="rId15"/>
    <sheet name="NORTE SANTANDER" sheetId="21" r:id="rId16"/>
    <sheet name="PUTUMAYO" sheetId="27" r:id="rId17"/>
    <sheet name="VAUPES" sheetId="23" r:id="rId18"/>
    <sheet name="VICHADA" sheetId="28" r:id="rId19"/>
    <sheet name="ELECTROCOMBUSTIBLE" sheetId="24" r:id="rId20"/>
    <sheet name="BI ECP " sheetId="30" state="hidden" r:id="rId21"/>
    <sheet name="BI REFICAR" sheetId="29" state="hidden" r:id="rId22"/>
  </sheets>
  <externalReferences>
    <externalReference r:id="rId23"/>
    <externalReference r:id="rId24"/>
    <externalReference r:id="rId25"/>
    <externalReference r:id="rId26"/>
    <externalReference r:id="rId27"/>
    <externalReference r:id="rId28"/>
  </externalReferences>
  <definedNames>
    <definedName name="\A" localSheetId="2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7">#REF!</definedName>
    <definedName name="\A" localSheetId="18">#REF!</definedName>
    <definedName name="\A">#REF!</definedName>
    <definedName name="\L" localSheetId="20">#REF!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7">#REF!</definedName>
    <definedName name="\L" localSheetId="18">#REF!</definedName>
    <definedName name="\L">#REF!</definedName>
    <definedName name="\P" localSheetId="20">#REF!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17">#REF!</definedName>
    <definedName name="\P" localSheetId="18">#REF!</definedName>
    <definedName name="\P">#REF!</definedName>
    <definedName name="_xlnm._FilterDatabase" localSheetId="20" hidden="1">'BI ECP '!$A$1:$V$43</definedName>
    <definedName name="_xlnm._FilterDatabase" localSheetId="21" hidden="1">'BI REFICAR'!$A$1:$V$21</definedName>
    <definedName name="a" localSheetId="20">[1]TARIF2002!#REF!</definedName>
    <definedName name="a" localSheetId="11">[1]TARIF2002!#REF!</definedName>
    <definedName name="a" localSheetId="12">[1]TARIF2002!#REF!</definedName>
    <definedName name="a" localSheetId="13">[1]TARIF2002!#REF!</definedName>
    <definedName name="a" localSheetId="14">[1]TARIF2002!#REF!</definedName>
    <definedName name="a" localSheetId="15">[1]TARIF2002!#REF!</definedName>
    <definedName name="a" localSheetId="17">[1]TARIF2002!#REF!</definedName>
    <definedName name="a" localSheetId="18">[1]TARIF2002!#REF!</definedName>
    <definedName name="a">[1]TARIF2002!#REF!</definedName>
    <definedName name="A_IMPRESIÓN_IM" localSheetId="2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17">#REF!</definedName>
    <definedName name="A_IMPRESIÓN_IM" localSheetId="18">#REF!</definedName>
    <definedName name="A_IMPRESIÓN_IM">#REF!</definedName>
    <definedName name="aa" localSheetId="20">#REF!</definedName>
    <definedName name="aa" localSheetId="17">#REF!</definedName>
    <definedName name="aa" localSheetId="18">#REF!</definedName>
    <definedName name="aa">#REF!</definedName>
    <definedName name="ADI" localSheetId="20">#REF!</definedName>
    <definedName name="ADI" localSheetId="11">#REF!</definedName>
    <definedName name="ADI" localSheetId="12">#REF!</definedName>
    <definedName name="ADI" localSheetId="13">#REF!</definedName>
    <definedName name="ADI" localSheetId="14">#REF!</definedName>
    <definedName name="ADI" localSheetId="15">#REF!</definedName>
    <definedName name="ADI" localSheetId="17">#REF!</definedName>
    <definedName name="ADI" localSheetId="18">#REF!</definedName>
    <definedName name="ADI">#REF!</definedName>
    <definedName name="base" localSheetId="20">#REF!</definedName>
    <definedName name="base" localSheetId="11">#REF!</definedName>
    <definedName name="base" localSheetId="12">#REF!</definedName>
    <definedName name="base" localSheetId="13">#REF!</definedName>
    <definedName name="base" localSheetId="14">#REF!</definedName>
    <definedName name="base" localSheetId="15">#REF!</definedName>
    <definedName name="base" localSheetId="17">#REF!</definedName>
    <definedName name="base" localSheetId="18">#REF!</definedName>
    <definedName name="base">#REF!</definedName>
    <definedName name="base_VaR" localSheetId="20">#REF!</definedName>
    <definedName name="base_VaR" localSheetId="11">#REF!</definedName>
    <definedName name="base_VaR" localSheetId="12">#REF!</definedName>
    <definedName name="base_VaR" localSheetId="13">#REF!</definedName>
    <definedName name="base_VaR" localSheetId="14">#REF!</definedName>
    <definedName name="base_VaR" localSheetId="15">#REF!</definedName>
    <definedName name="base_VaR" localSheetId="17">#REF!</definedName>
    <definedName name="base_VaR" localSheetId="18">#REF!</definedName>
    <definedName name="base_VaR">#REF!</definedName>
    <definedName name="cc" localSheetId="20">#REF!</definedName>
    <definedName name="cc" localSheetId="17">#REF!</definedName>
    <definedName name="cc" localSheetId="18">#REF!</definedName>
    <definedName name="cc">#REF!</definedName>
    <definedName name="CONTADO" localSheetId="20">#REF!</definedName>
    <definedName name="CONTADO" localSheetId="11">#REF!</definedName>
    <definedName name="CONTADO" localSheetId="12">#REF!</definedName>
    <definedName name="CONTADO" localSheetId="13">#REF!</definedName>
    <definedName name="CONTADO" localSheetId="14">#REF!</definedName>
    <definedName name="CONTADO" localSheetId="15">#REF!</definedName>
    <definedName name="CONTADO" localSheetId="17">#REF!</definedName>
    <definedName name="CONTADO" localSheetId="18">#REF!</definedName>
    <definedName name="CONTADO">#REF!</definedName>
    <definedName name="CREDITO" localSheetId="20">#REF!</definedName>
    <definedName name="CREDITO" localSheetId="11">#REF!</definedName>
    <definedName name="CREDITO" localSheetId="12">#REF!</definedName>
    <definedName name="CREDITO" localSheetId="13">#REF!</definedName>
    <definedName name="CREDITO" localSheetId="14">#REF!</definedName>
    <definedName name="CREDITO" localSheetId="15">#REF!</definedName>
    <definedName name="CREDITO" localSheetId="17">#REF!</definedName>
    <definedName name="CREDITO" localSheetId="18">#REF!</definedName>
    <definedName name="CREDITO">#REF!</definedName>
    <definedName name="DAT" localSheetId="20">#REF!</definedName>
    <definedName name="DAT" localSheetId="11">#REF!</definedName>
    <definedName name="DAT" localSheetId="12">#REF!</definedName>
    <definedName name="DAT" localSheetId="13">#REF!</definedName>
    <definedName name="DAT" localSheetId="14">#REF!</definedName>
    <definedName name="DAT" localSheetId="15">#REF!</definedName>
    <definedName name="DAT" localSheetId="17">#REF!</definedName>
    <definedName name="DAT" localSheetId="18">#REF!</definedName>
    <definedName name="DAT">#REF!</definedName>
    <definedName name="dd" localSheetId="20">#REF!</definedName>
    <definedName name="dd" localSheetId="17">#REF!</definedName>
    <definedName name="dd" localSheetId="18">#REF!</definedName>
    <definedName name="dd">#REF!</definedName>
    <definedName name="E_03" localSheetId="20">#REF!</definedName>
    <definedName name="E_03" localSheetId="11">#REF!</definedName>
    <definedName name="E_03" localSheetId="12">#REF!</definedName>
    <definedName name="E_03" localSheetId="13">#REF!</definedName>
    <definedName name="E_03" localSheetId="14">#REF!</definedName>
    <definedName name="E_03" localSheetId="15">#REF!</definedName>
    <definedName name="E_03" localSheetId="17">#REF!</definedName>
    <definedName name="E_03" localSheetId="18">#REF!</definedName>
    <definedName name="E_03">#REF!</definedName>
    <definedName name="ee" localSheetId="20">#REF!</definedName>
    <definedName name="ee" localSheetId="17">#REF!</definedName>
    <definedName name="ee" localSheetId="18">#REF!</definedName>
    <definedName name="ee">#REF!</definedName>
    <definedName name="ERR" localSheetId="20">[2]TARIF2002!#REF!</definedName>
    <definedName name="ERR" localSheetId="11">[2]TARIF2002!#REF!</definedName>
    <definedName name="ERR" localSheetId="12">[2]TARIF2002!#REF!</definedName>
    <definedName name="ERR" localSheetId="13">[2]TARIF2002!#REF!</definedName>
    <definedName name="ERR" localSheetId="14">[2]TARIF2002!#REF!</definedName>
    <definedName name="ERR" localSheetId="15">[2]TARIF2002!#REF!</definedName>
    <definedName name="ERR" localSheetId="17">[2]TARIF2002!#REF!</definedName>
    <definedName name="ERR" localSheetId="18">[2]TARIF2002!#REF!</definedName>
    <definedName name="ERR">[2]TARIF2002!#REF!</definedName>
    <definedName name="ERROR" localSheetId="20">#REF!</definedName>
    <definedName name="ERROR" localSheetId="11">#REF!</definedName>
    <definedName name="ERROR" localSheetId="12">#REF!</definedName>
    <definedName name="ERROR" localSheetId="13">#REF!</definedName>
    <definedName name="ERROR" localSheetId="14">#REF!</definedName>
    <definedName name="ERROR" localSheetId="15">#REF!</definedName>
    <definedName name="ERROR" localSheetId="17">#REF!</definedName>
    <definedName name="ERROR" localSheetId="18">#REF!</definedName>
    <definedName name="ERROR">#REF!</definedName>
    <definedName name="ERROR1" localSheetId="20">#REF!</definedName>
    <definedName name="ERROR1" localSheetId="11">#REF!</definedName>
    <definedName name="ERROR1" localSheetId="12">#REF!</definedName>
    <definedName name="ERROR1" localSheetId="13">#REF!</definedName>
    <definedName name="ERROR1" localSheetId="14">#REF!</definedName>
    <definedName name="ERROR1" localSheetId="15">#REF!</definedName>
    <definedName name="ERROR1" localSheetId="17">#REF!</definedName>
    <definedName name="ERROR1" localSheetId="18">#REF!</definedName>
    <definedName name="ERROR1">#REF!</definedName>
    <definedName name="ERROR2" localSheetId="20">#REF!</definedName>
    <definedName name="ERROR2" localSheetId="11">#REF!</definedName>
    <definedName name="ERROR2" localSheetId="12">#REF!</definedName>
    <definedName name="ERROR2" localSheetId="13">#REF!</definedName>
    <definedName name="ERROR2" localSheetId="14">#REF!</definedName>
    <definedName name="ERROR2" localSheetId="15">#REF!</definedName>
    <definedName name="ERROR2" localSheetId="17">#REF!</definedName>
    <definedName name="ERROR2" localSheetId="18">#REF!</definedName>
    <definedName name="ERROR2">#REF!</definedName>
    <definedName name="ERROR3" localSheetId="20">[2]TARIF2002!#REF!</definedName>
    <definedName name="ERROR3" localSheetId="11">[2]TARIF2002!#REF!</definedName>
    <definedName name="ERROR3" localSheetId="12">[2]TARIF2002!#REF!</definedName>
    <definedName name="ERROR3" localSheetId="13">[2]TARIF2002!#REF!</definedName>
    <definedName name="ERROR3" localSheetId="14">[2]TARIF2002!#REF!</definedName>
    <definedName name="ERROR3" localSheetId="15">[2]TARIF2002!#REF!</definedName>
    <definedName name="ERROR3" localSheetId="17">[2]TARIF2002!#REF!</definedName>
    <definedName name="ERROR3" localSheetId="18">[2]TARIF2002!#REF!</definedName>
    <definedName name="ERROR3">[2]TARIF2002!#REF!</definedName>
    <definedName name="ERROR5" localSheetId="20">[2]TARIF2002!#REF!</definedName>
    <definedName name="ERROR5" localSheetId="11">[2]TARIF2002!#REF!</definedName>
    <definedName name="ERROR5" localSheetId="12">[2]TARIF2002!#REF!</definedName>
    <definedName name="ERROR5" localSheetId="13">[2]TARIF2002!#REF!</definedName>
    <definedName name="ERROR5" localSheetId="14">[2]TARIF2002!#REF!</definedName>
    <definedName name="ERROR5" localSheetId="15">[2]TARIF2002!#REF!</definedName>
    <definedName name="ERROR5" localSheetId="17">[2]TARIF2002!#REF!</definedName>
    <definedName name="ERROR5" localSheetId="18">[2]TARIF2002!#REF!</definedName>
    <definedName name="ERROR5">[2]TARIF2002!#REF!</definedName>
    <definedName name="fdffda" localSheetId="20">#REF!</definedName>
    <definedName name="fdffda" localSheetId="17">#REF!</definedName>
    <definedName name="fdffda" localSheetId="18">#REF!</definedName>
    <definedName name="fdffda">#REF!</definedName>
    <definedName name="ff" localSheetId="20">#REF!</definedName>
    <definedName name="ff" localSheetId="17">#REF!</definedName>
    <definedName name="ff" localSheetId="18">#REF!</definedName>
    <definedName name="ff">#REF!</definedName>
    <definedName name="fff" localSheetId="20">#REF!</definedName>
    <definedName name="fff" localSheetId="17">#REF!</definedName>
    <definedName name="fff" localSheetId="18">#REF!</definedName>
    <definedName name="fff">#REF!</definedName>
    <definedName name="ffg" localSheetId="20">#REF!</definedName>
    <definedName name="ffg" localSheetId="17">#REF!</definedName>
    <definedName name="ffg" localSheetId="18">#REF!</definedName>
    <definedName name="ffg">#REF!</definedName>
    <definedName name="gggg" localSheetId="20">#REF!</definedName>
    <definedName name="gggg" localSheetId="17">#REF!</definedName>
    <definedName name="gggg" localSheetId="18">#REF!</definedName>
    <definedName name="gggg">#REF!</definedName>
    <definedName name="ggggg" localSheetId="20">[2]TARIF2002!#REF!</definedName>
    <definedName name="ggggg" localSheetId="17">[2]TARIF2002!#REF!</definedName>
    <definedName name="ggggg" localSheetId="18">[2]TARIF2002!#REF!</definedName>
    <definedName name="ggggg">[2]TARIF2002!#REF!</definedName>
    <definedName name="GHGDHDH" localSheetId="20">[2]TARIF2002!#REF!</definedName>
    <definedName name="GHGDHDH" localSheetId="18">[2]TARIF2002!#REF!</definedName>
    <definedName name="GHGDHDH">[2]TARIF2002!#REF!</definedName>
    <definedName name="GHGHDH" localSheetId="20">[2]TARIF2002!#REF!</definedName>
    <definedName name="GHGHDH" localSheetId="18">[2]TARIF2002!#REF!</definedName>
    <definedName name="GHGHDH">[2]TARIF2002!#REF!</definedName>
    <definedName name="GHGHH" localSheetId="20">[2]TARIF2002!#REF!</definedName>
    <definedName name="GHGHH" localSheetId="18">[2]TARIF2002!#REF!</definedName>
    <definedName name="GHGHH">[2]TARIF2002!#REF!</definedName>
    <definedName name="GHHDHDFH" localSheetId="20">#REF!</definedName>
    <definedName name="GHHDHDFH" localSheetId="18">#REF!</definedName>
    <definedName name="GHHDHDFH">#REF!</definedName>
    <definedName name="HDGHH" localSheetId="20">[2]TARIF2002!#REF!</definedName>
    <definedName name="HDGHH" localSheetId="18">[2]TARIF2002!#REF!</definedName>
    <definedName name="HDGHH">[2]TARIF2002!#REF!</definedName>
    <definedName name="HFDGHH" localSheetId="20">[2]TARIF2002!#REF!</definedName>
    <definedName name="HFDGHH" localSheetId="18">[2]TARIF2002!#REF!</definedName>
    <definedName name="HFDGHH">[2]TARIF2002!#REF!</definedName>
    <definedName name="HGFHFH" localSheetId="20">#REF!</definedName>
    <definedName name="HGFHFH" localSheetId="18">#REF!</definedName>
    <definedName name="HGFHFH">#REF!</definedName>
    <definedName name="HGFHGFHGFH" localSheetId="20">#REF!</definedName>
    <definedName name="HGFHGFHGFH" localSheetId="18">#REF!</definedName>
    <definedName name="HGFHGFHGFH">#REF!</definedName>
    <definedName name="HGFHGH" localSheetId="20">[2]TARIF2002!#REF!</definedName>
    <definedName name="HGFHGH" localSheetId="18">[2]TARIF2002!#REF!</definedName>
    <definedName name="HGFHGH">[2]TARIF2002!#REF!</definedName>
    <definedName name="HGFHH" localSheetId="20">#REF!</definedName>
    <definedName name="HGFHH" localSheetId="18">#REF!</definedName>
    <definedName name="HGFHH">#REF!</definedName>
    <definedName name="HGFHSHFH" localSheetId="20">#REF!</definedName>
    <definedName name="HGFHSHFH" localSheetId="18">#REF!</definedName>
    <definedName name="HGFHSHFH">#REF!</definedName>
    <definedName name="HGHDGHDH" localSheetId="20">[2]TARIF2002!#REF!</definedName>
    <definedName name="HGHDGHDH" localSheetId="18">[2]TARIF2002!#REF!</definedName>
    <definedName name="HGHDGHDH">[2]TARIF2002!#REF!</definedName>
    <definedName name="HGHGDFH" localSheetId="20">#REF!</definedName>
    <definedName name="HGHGDFH" localSheetId="18">#REF!</definedName>
    <definedName name="HGHGDFH">#REF!</definedName>
    <definedName name="HGHGH" localSheetId="20">[2]TARIF2002!#REF!</definedName>
    <definedName name="HGHGH" localSheetId="18">[2]TARIF2002!#REF!</definedName>
    <definedName name="HGHGH">[2]TARIF2002!#REF!</definedName>
    <definedName name="HGHGHH" localSheetId="20">[3]TARIF2002!#REF!</definedName>
    <definedName name="HGHGHH" localSheetId="18">[3]TARIF2002!#REF!</definedName>
    <definedName name="HGHGHH">[3]TARIF2002!#REF!</definedName>
    <definedName name="hhhh" localSheetId="20">[2]TARIF2002!#REF!</definedName>
    <definedName name="hhhh" localSheetId="17">[2]TARIF2002!#REF!</definedName>
    <definedName name="hhhh" localSheetId="18">[2]TARIF2002!#REF!</definedName>
    <definedName name="hhhh">[2]TARIF2002!#REF!</definedName>
    <definedName name="hkkkk" localSheetId="20">[2]TARIF2002!#REF!</definedName>
    <definedName name="hkkkk" localSheetId="17">[2]TARIF2002!#REF!</definedName>
    <definedName name="hkkkk" localSheetId="18">[2]TARIF2002!#REF!</definedName>
    <definedName name="hkkkk">[2]TARIF2002!#REF!</definedName>
    <definedName name="j" localSheetId="20">#REF!</definedName>
    <definedName name="j" localSheetId="11">#REF!</definedName>
    <definedName name="j" localSheetId="12">#REF!</definedName>
    <definedName name="j" localSheetId="13">#REF!</definedName>
    <definedName name="j" localSheetId="14">#REF!</definedName>
    <definedName name="j" localSheetId="15">#REF!</definedName>
    <definedName name="j" localSheetId="17">#REF!</definedName>
    <definedName name="j" localSheetId="18">#REF!</definedName>
    <definedName name="j">#REF!</definedName>
    <definedName name="JA" localSheetId="20">#REF!</definedName>
    <definedName name="JA" localSheetId="11">#REF!</definedName>
    <definedName name="JA" localSheetId="12">#REF!</definedName>
    <definedName name="JA" localSheetId="13">#REF!</definedName>
    <definedName name="JA" localSheetId="14">#REF!</definedName>
    <definedName name="JA" localSheetId="15">#REF!</definedName>
    <definedName name="JA" localSheetId="17">#REF!</definedName>
    <definedName name="JA" localSheetId="18">#REF!</definedName>
    <definedName name="JA">#REF!</definedName>
    <definedName name="jjj" localSheetId="20">[3]TARIF2002!#REF!</definedName>
    <definedName name="jjj" localSheetId="17">[3]TARIF2002!#REF!</definedName>
    <definedName name="jjj" localSheetId="18">[3]TARIF2002!#REF!</definedName>
    <definedName name="jjj">[3]TARIF2002!#REF!</definedName>
    <definedName name="kkhkhk" localSheetId="20">[2]TARIF2002!#REF!</definedName>
    <definedName name="kkhkhk" localSheetId="17">[2]TARIF2002!#REF!</definedName>
    <definedName name="kkhkhk" localSheetId="18">[2]TARIF2002!#REF!</definedName>
    <definedName name="kkhkhk">[2]TARIF2002!#REF!</definedName>
    <definedName name="MATRIZRICS">'[4]RICS NUEVA HOJA DIARIA'!$A$1:$AB$42</definedName>
    <definedName name="MES" localSheetId="20">#REF!</definedName>
    <definedName name="MES" localSheetId="11">#REF!</definedName>
    <definedName name="MES" localSheetId="12">#REF!</definedName>
    <definedName name="MES" localSheetId="13">#REF!</definedName>
    <definedName name="MES" localSheetId="14">#REF!</definedName>
    <definedName name="MES" localSheetId="15">#REF!</definedName>
    <definedName name="MES" localSheetId="17">#REF!</definedName>
    <definedName name="MES" localSheetId="18">#REF!</definedName>
    <definedName name="MES">#REF!</definedName>
    <definedName name="NTE" localSheetId="20">#REF!</definedName>
    <definedName name="NTE" localSheetId="11">#REF!</definedName>
    <definedName name="NTE" localSheetId="12">#REF!</definedName>
    <definedName name="NTE" localSheetId="13">#REF!</definedName>
    <definedName name="NTE" localSheetId="14">#REF!</definedName>
    <definedName name="NTE" localSheetId="15">#REF!</definedName>
    <definedName name="NTE" localSheetId="17">#REF!</definedName>
    <definedName name="NTE" localSheetId="18">#REF!</definedName>
    <definedName name="NTE">#REF!</definedName>
    <definedName name="Q" localSheetId="20">[3]TARIF2002!#REF!</definedName>
    <definedName name="Q" localSheetId="11">[3]TARIF2002!#REF!</definedName>
    <definedName name="Q" localSheetId="12">[3]TARIF2002!#REF!</definedName>
    <definedName name="Q" localSheetId="13">[3]TARIF2002!#REF!</definedName>
    <definedName name="Q" localSheetId="14">[3]TARIF2002!#REF!</definedName>
    <definedName name="Q" localSheetId="15">[3]TARIF2002!#REF!</definedName>
    <definedName name="Q" localSheetId="17">[3]TARIF2002!#REF!</definedName>
    <definedName name="Q" localSheetId="18">[3]TARIF2002!#REF!</definedName>
    <definedName name="Q">[3]TARIF2002!#REF!</definedName>
    <definedName name="QE" localSheetId="20">[2]TARIF2002!#REF!</definedName>
    <definedName name="QE" localSheetId="11">[2]TARIF2002!#REF!</definedName>
    <definedName name="QE" localSheetId="12">[2]TARIF2002!#REF!</definedName>
    <definedName name="QE" localSheetId="13">[2]TARIF2002!#REF!</definedName>
    <definedName name="QE" localSheetId="14">[2]TARIF2002!#REF!</definedName>
    <definedName name="QE" localSheetId="15">[2]TARIF2002!#REF!</definedName>
    <definedName name="QE" localSheetId="17">[2]TARIF2002!#REF!</definedName>
    <definedName name="QE" localSheetId="18">[2]TARIF2002!#REF!</definedName>
    <definedName name="QE">[2]TARIF2002!#REF!</definedName>
    <definedName name="QE_TE" localSheetId="20">[2]TARIF2002!#REF!</definedName>
    <definedName name="QE_TE" localSheetId="11">[2]TARIF2002!#REF!</definedName>
    <definedName name="QE_TE" localSheetId="12">[2]TARIF2002!#REF!</definedName>
    <definedName name="QE_TE" localSheetId="13">[2]TARIF2002!#REF!</definedName>
    <definedName name="QE_TE" localSheetId="14">[2]TARIF2002!#REF!</definedName>
    <definedName name="QE_TE" localSheetId="15">[2]TARIF2002!#REF!</definedName>
    <definedName name="QE_TE" localSheetId="17">[2]TARIF2002!#REF!</definedName>
    <definedName name="QE_TE" localSheetId="18">[2]TARIF2002!#REF!</definedName>
    <definedName name="QE_TE">[2]TARIF2002!#REF!</definedName>
    <definedName name="QI" localSheetId="20">[2]TARIF2002!#REF!</definedName>
    <definedName name="QI" localSheetId="11">[2]TARIF2002!#REF!</definedName>
    <definedName name="QI" localSheetId="12">[2]TARIF2002!#REF!</definedName>
    <definedName name="QI" localSheetId="13">[2]TARIF2002!#REF!</definedName>
    <definedName name="QI" localSheetId="14">[2]TARIF2002!#REF!</definedName>
    <definedName name="QI" localSheetId="15">[2]TARIF2002!#REF!</definedName>
    <definedName name="QI" localSheetId="17">[2]TARIF2002!#REF!</definedName>
    <definedName name="QI" localSheetId="18">[2]TARIF2002!#REF!</definedName>
    <definedName name="QI">[2]TARIF2002!#REF!</definedName>
    <definedName name="QI_TI" localSheetId="20">[2]TARIF2002!#REF!</definedName>
    <definedName name="QI_TI" localSheetId="11">[2]TARIF2002!#REF!</definedName>
    <definedName name="QI_TI" localSheetId="12">[2]TARIF2002!#REF!</definedName>
    <definedName name="QI_TI" localSheetId="13">[2]TARIF2002!#REF!</definedName>
    <definedName name="QI_TI" localSheetId="14">[2]TARIF2002!#REF!</definedName>
    <definedName name="QI_TI" localSheetId="15">[2]TARIF2002!#REF!</definedName>
    <definedName name="QI_TI" localSheetId="17">[2]TARIF2002!#REF!</definedName>
    <definedName name="QI_TI" localSheetId="18">[2]TARIF2002!#REF!</definedName>
    <definedName name="QI_TI">[2]TARIF2002!#REF!</definedName>
    <definedName name="QN" localSheetId="20">[2]TARIF2002!#REF!</definedName>
    <definedName name="QN" localSheetId="11">[2]TARIF2002!#REF!</definedName>
    <definedName name="QN" localSheetId="12">[2]TARIF2002!#REF!</definedName>
    <definedName name="QN" localSheetId="13">[2]TARIF2002!#REF!</definedName>
    <definedName name="QN" localSheetId="14">[2]TARIF2002!#REF!</definedName>
    <definedName name="QN" localSheetId="15">[2]TARIF2002!#REF!</definedName>
    <definedName name="QN" localSheetId="17">[2]TARIF2002!#REF!</definedName>
    <definedName name="QN" localSheetId="18">[2]TARIF2002!#REF!</definedName>
    <definedName name="QN">[2]TARIF2002!#REF!</definedName>
    <definedName name="QN_QI" localSheetId="20">[2]TARIF2002!#REF!</definedName>
    <definedName name="QN_QI" localSheetId="11">[2]TARIF2002!#REF!</definedName>
    <definedName name="QN_QI" localSheetId="12">[2]TARIF2002!#REF!</definedName>
    <definedName name="QN_QI" localSheetId="13">[2]TARIF2002!#REF!</definedName>
    <definedName name="QN_QI" localSheetId="14">[2]TARIF2002!#REF!</definedName>
    <definedName name="QN_QI" localSheetId="15">[2]TARIF2002!#REF!</definedName>
    <definedName name="QN_QI" localSheetId="17">[2]TARIF2002!#REF!</definedName>
    <definedName name="QN_QI" localSheetId="18">[2]TARIF2002!#REF!</definedName>
    <definedName name="QN_QI">[2]TARIF2002!#REF!</definedName>
    <definedName name="QNS" localSheetId="20">[3]TARIF2002!#REF!</definedName>
    <definedName name="QNS" localSheetId="11">[3]TARIF2002!#REF!</definedName>
    <definedName name="QNS" localSheetId="12">[3]TARIF2002!#REF!</definedName>
    <definedName name="QNS" localSheetId="13">[3]TARIF2002!#REF!</definedName>
    <definedName name="QNS" localSheetId="14">[3]TARIF2002!#REF!</definedName>
    <definedName name="QNS" localSheetId="15">[3]TARIF2002!#REF!</definedName>
    <definedName name="QNS" localSheetId="17">[3]TARIF2002!#REF!</definedName>
    <definedName name="QNS" localSheetId="18">[3]TARIF2002!#REF!</definedName>
    <definedName name="QNS">[3]TARIF2002!#REF!</definedName>
    <definedName name="REG" localSheetId="20">#REF!</definedName>
    <definedName name="REG" localSheetId="11">#REF!</definedName>
    <definedName name="REG" localSheetId="12">#REF!</definedName>
    <definedName name="REG" localSheetId="13">#REF!</definedName>
    <definedName name="REG" localSheetId="14">#REF!</definedName>
    <definedName name="REG" localSheetId="15">#REF!</definedName>
    <definedName name="REG" localSheetId="17">#REF!</definedName>
    <definedName name="REG" localSheetId="18">#REF!</definedName>
    <definedName name="REG">#REF!</definedName>
    <definedName name="REGULAR" localSheetId="20">#REF!</definedName>
    <definedName name="REGULAR" localSheetId="11">#REF!</definedName>
    <definedName name="REGULAR" localSheetId="12">#REF!</definedName>
    <definedName name="REGULAR" localSheetId="13">#REF!</definedName>
    <definedName name="REGULAR" localSheetId="14">#REF!</definedName>
    <definedName name="REGULAR" localSheetId="15">#REF!</definedName>
    <definedName name="REGULAR" localSheetId="17">#REF!</definedName>
    <definedName name="REGULAR" localSheetId="18">#REF!</definedName>
    <definedName name="REGULAR">#REF!</definedName>
    <definedName name="SOL" localSheetId="20">#REF!</definedName>
    <definedName name="SOL" localSheetId="11">#REF!</definedName>
    <definedName name="SOL" localSheetId="12">#REF!</definedName>
    <definedName name="SOL" localSheetId="13">#REF!</definedName>
    <definedName name="SOL" localSheetId="14">#REF!</definedName>
    <definedName name="SOL" localSheetId="15">#REF!</definedName>
    <definedName name="SOL" localSheetId="17">#REF!</definedName>
    <definedName name="SOL" localSheetId="18">#REF!</definedName>
    <definedName name="SOL">#REF!</definedName>
    <definedName name="TE" localSheetId="20">[2]TARIF2002!#REF!</definedName>
    <definedName name="TE" localSheetId="11">[2]TARIF2002!#REF!</definedName>
    <definedName name="TE" localSheetId="12">[2]TARIF2002!#REF!</definedName>
    <definedName name="TE" localSheetId="13">[2]TARIF2002!#REF!</definedName>
    <definedName name="TE" localSheetId="14">[2]TARIF2002!#REF!</definedName>
    <definedName name="TE" localSheetId="15">[2]TARIF2002!#REF!</definedName>
    <definedName name="TE" localSheetId="17">[2]TARIF2002!#REF!</definedName>
    <definedName name="TE" localSheetId="18">[2]TARIF2002!#REF!</definedName>
    <definedName name="TE">[2]TARIF2002!#REF!</definedName>
    <definedName name="TI" localSheetId="20">[2]TARIF2002!#REF!</definedName>
    <definedName name="TI" localSheetId="11">[2]TARIF2002!#REF!</definedName>
    <definedName name="TI" localSheetId="12">[2]TARIF2002!#REF!</definedName>
    <definedName name="TI" localSheetId="13">[2]TARIF2002!#REF!</definedName>
    <definedName name="TI" localSheetId="14">[2]TARIF2002!#REF!</definedName>
    <definedName name="TI" localSheetId="15">[2]TARIF2002!#REF!</definedName>
    <definedName name="TI" localSheetId="17">[2]TARIF2002!#REF!</definedName>
    <definedName name="TI" localSheetId="18">[2]TARIF2002!#REF!</definedName>
    <definedName name="TI">[2]TARIF2002!#REF!</definedName>
    <definedName name="TITU" localSheetId="20">#REF!</definedName>
    <definedName name="TITU" localSheetId="11">#REF!</definedName>
    <definedName name="TITU" localSheetId="12">#REF!</definedName>
    <definedName name="TITU" localSheetId="13">#REF!</definedName>
    <definedName name="TITU" localSheetId="14">#REF!</definedName>
    <definedName name="TITU" localSheetId="15">#REF!</definedName>
    <definedName name="TITU" localSheetId="17">#REF!</definedName>
    <definedName name="TITU" localSheetId="18">#REF!</definedName>
    <definedName name="TITU">#REF!</definedName>
    <definedName name="TOT" localSheetId="20">#REF!</definedName>
    <definedName name="TOT" localSheetId="11">#REF!</definedName>
    <definedName name="TOT" localSheetId="12">#REF!</definedName>
    <definedName name="TOT" localSheetId="13">#REF!</definedName>
    <definedName name="TOT" localSheetId="14">#REF!</definedName>
    <definedName name="TOT" localSheetId="15">#REF!</definedName>
    <definedName name="TOT" localSheetId="17">#REF!</definedName>
    <definedName name="TOT" localSheetId="18">#REF!</definedName>
    <definedName name="TOT">#REF!</definedName>
    <definedName name="VAPUES" localSheetId="20">#REF!</definedName>
    <definedName name="VAPUES" localSheetId="18">#REF!</definedName>
    <definedName name="VAPUES">#REF!</definedName>
    <definedName name="VAUPES2" localSheetId="20">#REF!</definedName>
    <definedName name="VAUPES2" localSheetId="11">#REF!</definedName>
    <definedName name="VAUPES2" localSheetId="12">#REF!</definedName>
    <definedName name="VAUPES2" localSheetId="13">#REF!</definedName>
    <definedName name="VAUPES2" localSheetId="14">#REF!</definedName>
    <definedName name="VAUPES2" localSheetId="15">#REF!</definedName>
    <definedName name="VAUPES2" localSheetId="17">#REF!</definedName>
    <definedName name="VAUPES2" localSheetId="18">#REF!</definedName>
    <definedName name="VAUPES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D27" i="3"/>
  <c r="D28" i="3"/>
  <c r="D29" i="3"/>
  <c r="D30" i="3"/>
  <c r="D31" i="3"/>
  <c r="D32" i="3"/>
  <c r="D33" i="3"/>
  <c r="D34" i="3"/>
  <c r="D35" i="3"/>
  <c r="D36" i="3"/>
  <c r="D37" i="3"/>
  <c r="D38" i="3"/>
  <c r="D25" i="3"/>
  <c r="I9" i="7" l="1"/>
  <c r="H6" i="9"/>
  <c r="H5" i="9"/>
  <c r="P43" i="30" l="1"/>
  <c r="F36" i="19" l="1"/>
  <c r="F33" i="19"/>
  <c r="E31" i="19"/>
  <c r="E30" i="19"/>
  <c r="F11" i="19"/>
  <c r="E11" i="19"/>
  <c r="J11" i="7"/>
  <c r="J10" i="7"/>
  <c r="F6" i="12"/>
  <c r="F30" i="12" s="1"/>
  <c r="F6" i="11"/>
  <c r="H6" i="11" s="1"/>
  <c r="F5" i="11"/>
  <c r="H5" i="11" s="1"/>
  <c r="H6" i="10"/>
  <c r="F6" i="10"/>
  <c r="F5" i="10"/>
  <c r="H5" i="10" s="1"/>
  <c r="F6" i="15" l="1"/>
  <c r="K6" i="12"/>
  <c r="K30" i="12" s="1"/>
  <c r="F5" i="12"/>
  <c r="H11" i="19"/>
  <c r="H36" i="19" s="1"/>
  <c r="H9" i="19"/>
  <c r="H34" i="19" s="1"/>
  <c r="H8" i="19"/>
  <c r="H33" i="19" s="1"/>
  <c r="F6" i="17" l="1"/>
  <c r="I6" i="15"/>
  <c r="K5" i="12"/>
  <c r="K29" i="12" s="1"/>
  <c r="F5" i="15"/>
  <c r="F29" i="12"/>
  <c r="E36" i="19"/>
  <c r="H6" i="17" l="1"/>
  <c r="F6" i="19"/>
  <c r="I5" i="15"/>
  <c r="F5" i="17"/>
  <c r="E33" i="19"/>
  <c r="H6" i="19" l="1"/>
  <c r="H31" i="19" s="1"/>
  <c r="F6" i="20"/>
  <c r="F32" i="19"/>
  <c r="F5" i="19"/>
  <c r="H5" i="17"/>
  <c r="M16" i="29"/>
  <c r="M15" i="29"/>
  <c r="M14" i="29"/>
  <c r="M13" i="29"/>
  <c r="M12" i="29"/>
  <c r="I8" i="12"/>
  <c r="H8" i="12"/>
  <c r="F6" i="21" l="1"/>
  <c r="K6" i="20"/>
  <c r="H5" i="19"/>
  <c r="F5" i="20"/>
  <c r="F30" i="19"/>
  <c r="H30" i="19" s="1"/>
  <c r="B21" i="3"/>
  <c r="H6" i="21" l="1"/>
  <c r="F6" i="27"/>
  <c r="F5" i="21"/>
  <c r="K5" i="20"/>
  <c r="O10" i="30"/>
  <c r="O23" i="30" s="1"/>
  <c r="M19" i="30"/>
  <c r="M32" i="30" s="1"/>
  <c r="M18" i="30"/>
  <c r="M31" i="30" s="1"/>
  <c r="M11" i="29"/>
  <c r="M21" i="29" s="1"/>
  <c r="M7" i="29"/>
  <c r="M17" i="29" s="1"/>
  <c r="M6" i="29"/>
  <c r="M5" i="29"/>
  <c r="M10" i="29" s="1"/>
  <c r="M20" i="29" s="1"/>
  <c r="M4" i="29"/>
  <c r="M9" i="29" s="1"/>
  <c r="M19" i="29" s="1"/>
  <c r="M8" i="29"/>
  <c r="M18" i="29" s="1"/>
  <c r="M39" i="30"/>
  <c r="M38" i="30"/>
  <c r="M37" i="30"/>
  <c r="M36" i="30"/>
  <c r="M35" i="30"/>
  <c r="M34" i="30"/>
  <c r="M33" i="30"/>
  <c r="M30" i="30"/>
  <c r="M29" i="30"/>
  <c r="O28" i="30"/>
  <c r="O29" i="30" s="1"/>
  <c r="O30" i="30" s="1"/>
  <c r="O31" i="30" s="1"/>
  <c r="O32" i="30" s="1"/>
  <c r="O33" i="30" s="1"/>
  <c r="O34" i="30" s="1"/>
  <c r="O35" i="30" s="1"/>
  <c r="O36" i="30" s="1"/>
  <c r="O37" i="30" s="1"/>
  <c r="O38" i="30" s="1"/>
  <c r="O39" i="30" s="1"/>
  <c r="M28" i="30"/>
  <c r="M27" i="30"/>
  <c r="M26" i="30"/>
  <c r="M25" i="30"/>
  <c r="M24" i="30"/>
  <c r="M22" i="30"/>
  <c r="M23" i="30" s="1"/>
  <c r="M21" i="30"/>
  <c r="M20" i="30"/>
  <c r="M17" i="30"/>
  <c r="M16" i="30"/>
  <c r="M15" i="30"/>
  <c r="M14" i="30"/>
  <c r="M13" i="30"/>
  <c r="M12" i="30"/>
  <c r="M11" i="30"/>
  <c r="M9" i="30"/>
  <c r="M10" i="30" s="1"/>
  <c r="M8" i="30"/>
  <c r="M7" i="30"/>
  <c r="M4" i="30"/>
  <c r="M3" i="30"/>
  <c r="V2" i="30"/>
  <c r="V3" i="30" s="1"/>
  <c r="V4" i="30" s="1"/>
  <c r="V5" i="30" s="1"/>
  <c r="V6" i="30" s="1"/>
  <c r="V7" i="30" s="1"/>
  <c r="V8" i="30" s="1"/>
  <c r="V9" i="30" s="1"/>
  <c r="V11" i="30" s="1"/>
  <c r="V12" i="30" s="1"/>
  <c r="V13" i="30" s="1"/>
  <c r="V14" i="30" s="1"/>
  <c r="V15" i="30" s="1"/>
  <c r="V16" i="30" s="1"/>
  <c r="V17" i="30" s="1"/>
  <c r="V18" i="30" s="1"/>
  <c r="V19" i="30" s="1"/>
  <c r="V20" i="30" s="1"/>
  <c r="V21" i="30" s="1"/>
  <c r="V22"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U2" i="30"/>
  <c r="U3" i="30" s="1"/>
  <c r="U4" i="30" s="1"/>
  <c r="U5" i="30" s="1"/>
  <c r="U6" i="30" s="1"/>
  <c r="U7" i="30" s="1"/>
  <c r="U8" i="30" s="1"/>
  <c r="U9" i="30" s="1"/>
  <c r="U11" i="30" s="1"/>
  <c r="U12" i="30" s="1"/>
  <c r="U13" i="30" s="1"/>
  <c r="U14" i="30" s="1"/>
  <c r="U15" i="30" s="1"/>
  <c r="U16" i="30" s="1"/>
  <c r="U17" i="30" s="1"/>
  <c r="U18" i="30" s="1"/>
  <c r="U19" i="30" s="1"/>
  <c r="U20" i="30" s="1"/>
  <c r="U21" i="30" s="1"/>
  <c r="U22" i="30" s="1"/>
  <c r="U24" i="30" s="1"/>
  <c r="U25" i="30" s="1"/>
  <c r="U26" i="30" s="1"/>
  <c r="U27" i="30" s="1"/>
  <c r="U28" i="30" s="1"/>
  <c r="U29" i="30" s="1"/>
  <c r="U30" i="30" s="1"/>
  <c r="U31" i="30" s="1"/>
  <c r="U32" i="30" s="1"/>
  <c r="U33" i="30" s="1"/>
  <c r="U34" i="30" s="1"/>
  <c r="U35" i="30" s="1"/>
  <c r="U36" i="30" s="1"/>
  <c r="U37" i="30" s="1"/>
  <c r="U38" i="30" s="1"/>
  <c r="U39" i="30" s="1"/>
  <c r="U40" i="30" s="1"/>
  <c r="U41" i="30" s="1"/>
  <c r="U42" i="30" s="1"/>
  <c r="U43" i="30" s="1"/>
  <c r="O2" i="30"/>
  <c r="O3" i="30" s="1"/>
  <c r="O4" i="30" s="1"/>
  <c r="O5" i="30" s="1"/>
  <c r="O6" i="30" s="1"/>
  <c r="O7" i="30" s="1"/>
  <c r="O8" i="30" s="1"/>
  <c r="O9" i="30" s="1"/>
  <c r="M2" i="30"/>
  <c r="F6" i="23" l="1"/>
  <c r="H6" i="27"/>
  <c r="F5" i="27"/>
  <c r="H5" i="21"/>
  <c r="U23" i="30"/>
  <c r="V23" i="30"/>
  <c r="O11" i="30"/>
  <c r="O12" i="30"/>
  <c r="O13" i="30" s="1"/>
  <c r="O14" i="30" s="1"/>
  <c r="O15" i="30" s="1"/>
  <c r="O16" i="30" s="1"/>
  <c r="O17" i="30" s="1"/>
  <c r="O18" i="30" s="1"/>
  <c r="O19" i="30" s="1"/>
  <c r="O20" i="30" s="1"/>
  <c r="O21" i="30" s="1"/>
  <c r="O22" i="30" s="1"/>
  <c r="O24" i="30" s="1"/>
  <c r="O25" i="30" s="1"/>
  <c r="O26" i="30" s="1"/>
  <c r="O27" i="30" s="1"/>
  <c r="U10" i="30"/>
  <c r="V10" i="30"/>
  <c r="V2" i="29"/>
  <c r="U2" i="29"/>
  <c r="H6" i="23" l="1"/>
  <c r="F6" i="28"/>
  <c r="F5" i="23"/>
  <c r="H5" i="27"/>
  <c r="U3" i="29"/>
  <c r="U4" i="29" s="1"/>
  <c r="U5" i="29" s="1"/>
  <c r="U6" i="29" s="1"/>
  <c r="U7" i="29" s="1"/>
  <c r="U8" i="29" s="1"/>
  <c r="U9" i="29" s="1"/>
  <c r="U10" i="29" s="1"/>
  <c r="U11" i="29" s="1"/>
  <c r="U12" i="29" s="1"/>
  <c r="U13" i="29" s="1"/>
  <c r="U14" i="29" s="1"/>
  <c r="U15" i="29" s="1"/>
  <c r="U16" i="29" s="1"/>
  <c r="U17" i="29" s="1"/>
  <c r="U18" i="29" s="1"/>
  <c r="U19" i="29" s="1"/>
  <c r="U20" i="29" s="1"/>
  <c r="U21" i="29" s="1"/>
  <c r="V3" i="29"/>
  <c r="V4" i="29" s="1"/>
  <c r="V5" i="29" s="1"/>
  <c r="V6" i="29" s="1"/>
  <c r="V7" i="29" s="1"/>
  <c r="V8" i="29" s="1"/>
  <c r="V9" i="29" s="1"/>
  <c r="V10" i="29" s="1"/>
  <c r="V11" i="29" s="1"/>
  <c r="V12" i="29" s="1"/>
  <c r="V13" i="29" s="1"/>
  <c r="V14" i="29" s="1"/>
  <c r="V15" i="29" s="1"/>
  <c r="V16" i="29" s="1"/>
  <c r="V17" i="29" s="1"/>
  <c r="V18" i="29" s="1"/>
  <c r="V19" i="29" s="1"/>
  <c r="V20" i="29" s="1"/>
  <c r="V21" i="29" s="1"/>
  <c r="F30" i="28" l="1"/>
  <c r="H30" i="28" s="1"/>
  <c r="H6" i="28"/>
  <c r="F5" i="28"/>
  <c r="H5" i="23"/>
  <c r="H38" i="28"/>
  <c r="G38" i="28"/>
  <c r="H37" i="28"/>
  <c r="G37" i="28"/>
  <c r="H36" i="28"/>
  <c r="G36" i="28"/>
  <c r="F38" i="28"/>
  <c r="F37" i="28"/>
  <c r="F36" i="28"/>
  <c r="F34" i="28"/>
  <c r="F33" i="28"/>
  <c r="E38" i="28"/>
  <c r="E37" i="28"/>
  <c r="E36" i="28"/>
  <c r="E34" i="28"/>
  <c r="E33" i="28"/>
  <c r="D38" i="28"/>
  <c r="D37" i="28"/>
  <c r="D36" i="28"/>
  <c r="D34" i="28"/>
  <c r="D33" i="28"/>
  <c r="C38" i="28"/>
  <c r="C37" i="28"/>
  <c r="C36" i="28"/>
  <c r="C34" i="28"/>
  <c r="C33" i="28"/>
  <c r="E47" i="28"/>
  <c r="F47" i="28" s="1"/>
  <c r="G47" i="28" s="1"/>
  <c r="H47" i="28" s="1"/>
  <c r="C47" i="28"/>
  <c r="G46" i="28"/>
  <c r="C46" i="28"/>
  <c r="G45" i="28"/>
  <c r="D45" i="28"/>
  <c r="E45" i="28" s="1"/>
  <c r="F45" i="28" s="1"/>
  <c r="E43" i="28"/>
  <c r="F43" i="28" s="1"/>
  <c r="H43" i="28" s="1"/>
  <c r="C43" i="28"/>
  <c r="G42" i="28"/>
  <c r="C42" i="28"/>
  <c r="G41" i="28"/>
  <c r="F41" i="28"/>
  <c r="E41" i="28"/>
  <c r="D41" i="28"/>
  <c r="C14" i="28"/>
  <c r="E14" i="28" s="1"/>
  <c r="G13" i="28"/>
  <c r="C13" i="28"/>
  <c r="D13" i="28" s="1"/>
  <c r="E13" i="28" s="1"/>
  <c r="F13" i="28" s="1"/>
  <c r="H8" i="23"/>
  <c r="G8" i="23"/>
  <c r="K8" i="12"/>
  <c r="J11" i="12"/>
  <c r="J9" i="12"/>
  <c r="H8" i="28"/>
  <c r="H32" i="28" s="1"/>
  <c r="G8" i="28"/>
  <c r="G32" i="28" s="1"/>
  <c r="E23" i="28"/>
  <c r="F23" i="28" s="1"/>
  <c r="G23" i="28" s="1"/>
  <c r="H23" i="28" s="1"/>
  <c r="C23" i="28"/>
  <c r="G22" i="28"/>
  <c r="C22" i="28"/>
  <c r="G21" i="28"/>
  <c r="D21" i="28"/>
  <c r="E21" i="28" s="1"/>
  <c r="F21" i="28" s="1"/>
  <c r="E19" i="28"/>
  <c r="F19" i="28" s="1"/>
  <c r="H19" i="28" s="1"/>
  <c r="C19" i="28"/>
  <c r="G18" i="28"/>
  <c r="C18" i="28"/>
  <c r="G17" i="28"/>
  <c r="F17" i="28"/>
  <c r="E17" i="28"/>
  <c r="D17" i="28"/>
  <c r="C15" i="28"/>
  <c r="F15" i="28" s="1"/>
  <c r="F39" i="28" s="1"/>
  <c r="G14" i="28"/>
  <c r="F14" i="28"/>
  <c r="G12" i="28"/>
  <c r="C12" i="28"/>
  <c r="H11" i="28"/>
  <c r="H35" i="28" s="1"/>
  <c r="G11" i="28"/>
  <c r="G35" i="28" s="1"/>
  <c r="F11" i="28"/>
  <c r="F35" i="28" s="1"/>
  <c r="E11" i="28"/>
  <c r="E35" i="28" s="1"/>
  <c r="D11" i="28"/>
  <c r="D35" i="28" s="1"/>
  <c r="C11" i="28"/>
  <c r="C35" i="28" s="1"/>
  <c r="H10" i="28"/>
  <c r="H34" i="28" s="1"/>
  <c r="G10" i="28"/>
  <c r="G34" i="28" s="1"/>
  <c r="C10" i="28"/>
  <c r="H9" i="28"/>
  <c r="H33" i="28" s="1"/>
  <c r="G9" i="28"/>
  <c r="G33" i="28" s="1"/>
  <c r="C9" i="28"/>
  <c r="B1" i="28"/>
  <c r="E8" i="5"/>
  <c r="F29" i="28" l="1"/>
  <c r="H29" i="28" s="1"/>
  <c r="H5" i="28"/>
  <c r="C39" i="28"/>
  <c r="G43" i="28"/>
  <c r="D14" i="28"/>
  <c r="H14" i="28"/>
  <c r="H13" i="28"/>
  <c r="G15" i="28"/>
  <c r="G39" i="28" s="1"/>
  <c r="D15" i="28"/>
  <c r="D39" i="28" s="1"/>
  <c r="H15" i="28"/>
  <c r="G19" i="28"/>
  <c r="G16" i="28"/>
  <c r="G20" i="28" s="1"/>
  <c r="E15" i="28"/>
  <c r="E39" i="28" s="1"/>
  <c r="H16" i="28" l="1"/>
  <c r="H20" i="28" s="1"/>
  <c r="H39" i="28"/>
  <c r="H40" i="28" s="1"/>
  <c r="H44" i="28" s="1"/>
  <c r="G40" i="28"/>
  <c r="G44" i="28" s="1"/>
  <c r="E57" i="20" l="1"/>
  <c r="D57" i="20"/>
  <c r="F57" i="20" s="1"/>
  <c r="F56" i="20"/>
  <c r="D56" i="20"/>
  <c r="E56" i="20" s="1"/>
  <c r="C14" i="20"/>
  <c r="L14" i="20" s="1"/>
  <c r="J13" i="20"/>
  <c r="C13" i="20"/>
  <c r="J14" i="20" l="1"/>
  <c r="K14" i="20"/>
  <c r="D14" i="20"/>
  <c r="E14" i="20" s="1"/>
  <c r="F14" i="20" s="1"/>
  <c r="G14" i="20" s="1"/>
  <c r="H14" i="20" s="1"/>
  <c r="I14" i="20" s="1"/>
  <c r="C35" i="12"/>
  <c r="C15" i="27" l="1"/>
  <c r="H15" i="27" s="1"/>
  <c r="E24" i="27"/>
  <c r="F24" i="27" s="1"/>
  <c r="G24" i="27" s="1"/>
  <c r="H24" i="27" s="1"/>
  <c r="C24" i="27"/>
  <c r="G23" i="27"/>
  <c r="C23" i="27"/>
  <c r="G22" i="27"/>
  <c r="D22" i="27"/>
  <c r="E22" i="27" s="1"/>
  <c r="F22" i="27" s="1"/>
  <c r="E20" i="27"/>
  <c r="F20" i="27" s="1"/>
  <c r="H20" i="27" s="1"/>
  <c r="C20" i="27"/>
  <c r="G19" i="27"/>
  <c r="C19" i="27"/>
  <c r="G18" i="27"/>
  <c r="F18" i="27"/>
  <c r="E18" i="27"/>
  <c r="D18" i="27"/>
  <c r="C16" i="27"/>
  <c r="F16" i="27" s="1"/>
  <c r="G14" i="27"/>
  <c r="H14" i="27" s="1"/>
  <c r="E14" i="27"/>
  <c r="D14" i="27"/>
  <c r="F13" i="27"/>
  <c r="H13" i="27" s="1"/>
  <c r="C13" i="27"/>
  <c r="G12" i="27"/>
  <c r="C12" i="27"/>
  <c r="F11" i="27"/>
  <c r="H11" i="27" s="1"/>
  <c r="E11" i="27"/>
  <c r="D11" i="27"/>
  <c r="G11" i="27" s="1"/>
  <c r="C11" i="27"/>
  <c r="H10" i="27"/>
  <c r="G10" i="27"/>
  <c r="C10" i="27"/>
  <c r="H9" i="27"/>
  <c r="G9" i="27"/>
  <c r="C9" i="27"/>
  <c r="H8" i="27"/>
  <c r="G8" i="27"/>
  <c r="B1" i="27"/>
  <c r="E15" i="27" l="1"/>
  <c r="F14" i="27"/>
  <c r="H17" i="27"/>
  <c r="H21" i="27" s="1"/>
  <c r="F15" i="27"/>
  <c r="D16" i="27"/>
  <c r="H16" i="27"/>
  <c r="G20" i="27"/>
  <c r="G15" i="27"/>
  <c r="E16" i="27"/>
  <c r="G16" i="27"/>
  <c r="D15" i="27"/>
  <c r="G17" i="27" l="1"/>
  <c r="G21" i="27" s="1"/>
  <c r="F50" i="20"/>
  <c r="E50" i="20"/>
  <c r="H9" i="15"/>
  <c r="I8" i="15"/>
  <c r="H8" i="15"/>
  <c r="J8" i="12"/>
  <c r="H10" i="9"/>
  <c r="H12" i="9"/>
  <c r="G12" i="9"/>
  <c r="F12" i="9"/>
  <c r="E12" i="9"/>
  <c r="D12" i="9"/>
  <c r="B10" i="24"/>
  <c r="B13" i="24"/>
  <c r="B11" i="24"/>
  <c r="B8" i="24"/>
  <c r="C8" i="24"/>
  <c r="C10" i="24"/>
  <c r="C11" i="24"/>
  <c r="D11" i="24" s="1"/>
  <c r="C13" i="24"/>
  <c r="D13" i="24" s="1"/>
  <c r="D10" i="24"/>
  <c r="D8" i="24"/>
  <c r="A5" i="24"/>
  <c r="E23" i="23"/>
  <c r="F23" i="23" s="1"/>
  <c r="G23" i="23" s="1"/>
  <c r="H23" i="23" s="1"/>
  <c r="C23" i="23"/>
  <c r="G22" i="23"/>
  <c r="C22" i="23"/>
  <c r="G21" i="23"/>
  <c r="D21" i="23"/>
  <c r="E21" i="23" s="1"/>
  <c r="F21" i="23" s="1"/>
  <c r="E19" i="23"/>
  <c r="F19" i="23" s="1"/>
  <c r="H19" i="23" s="1"/>
  <c r="C19" i="23"/>
  <c r="G18" i="23"/>
  <c r="C18" i="23"/>
  <c r="G17" i="23"/>
  <c r="F17" i="23"/>
  <c r="E17" i="23"/>
  <c r="D17" i="23"/>
  <c r="C15" i="23"/>
  <c r="F15" i="23" s="1"/>
  <c r="F14" i="23"/>
  <c r="E14" i="23"/>
  <c r="H14" i="23"/>
  <c r="D13" i="23"/>
  <c r="E13" i="23" s="1"/>
  <c r="F13" i="23" s="1"/>
  <c r="G12" i="23"/>
  <c r="C12" i="23"/>
  <c r="H11" i="23"/>
  <c r="G11" i="23"/>
  <c r="F11" i="23"/>
  <c r="E11" i="23"/>
  <c r="D11" i="23"/>
  <c r="C11" i="23"/>
  <c r="H10" i="23"/>
  <c r="G10" i="23"/>
  <c r="C10" i="23"/>
  <c r="H9" i="23"/>
  <c r="G9" i="23"/>
  <c r="C9" i="23"/>
  <c r="B1" i="23"/>
  <c r="F15" i="21"/>
  <c r="E15" i="21"/>
  <c r="C15" i="21"/>
  <c r="H15" i="21" s="1"/>
  <c r="V57" i="2"/>
  <c r="U57" i="2"/>
  <c r="T57" i="2"/>
  <c r="T52" i="2"/>
  <c r="C14" i="21"/>
  <c r="F14" i="21" s="1"/>
  <c r="G13" i="21"/>
  <c r="H13" i="21" s="1"/>
  <c r="C13" i="21"/>
  <c r="D13" i="21" s="1"/>
  <c r="E13" i="21" s="1"/>
  <c r="H11" i="21"/>
  <c r="G11" i="21"/>
  <c r="E24" i="21"/>
  <c r="F24" i="21" s="1"/>
  <c r="G24" i="21" s="1"/>
  <c r="H24" i="21" s="1"/>
  <c r="C24" i="21"/>
  <c r="G23" i="21"/>
  <c r="C23" i="21"/>
  <c r="G22" i="21"/>
  <c r="D22" i="21"/>
  <c r="E22" i="21" s="1"/>
  <c r="F22" i="21" s="1"/>
  <c r="E20" i="21"/>
  <c r="F20" i="21" s="1"/>
  <c r="H20" i="21" s="1"/>
  <c r="C20" i="21"/>
  <c r="G19" i="21"/>
  <c r="C19" i="21"/>
  <c r="G18" i="21"/>
  <c r="F18" i="21"/>
  <c r="E18" i="21"/>
  <c r="D18" i="21"/>
  <c r="C16" i="21"/>
  <c r="F16" i="21" s="1"/>
  <c r="G12" i="21"/>
  <c r="C12" i="21"/>
  <c r="F11" i="21"/>
  <c r="E11" i="21"/>
  <c r="D11" i="21"/>
  <c r="C11" i="21"/>
  <c r="H10" i="21"/>
  <c r="G10" i="21"/>
  <c r="C10" i="21"/>
  <c r="H9" i="21"/>
  <c r="G9" i="21"/>
  <c r="C9" i="21"/>
  <c r="H8" i="21"/>
  <c r="G8" i="21"/>
  <c r="B1" i="21"/>
  <c r="G15" i="23" l="1"/>
  <c r="D15" i="23"/>
  <c r="H15" i="23"/>
  <c r="G19" i="23"/>
  <c r="G13" i="23"/>
  <c r="H13" i="23" s="1"/>
  <c r="G14" i="23"/>
  <c r="E15" i="23"/>
  <c r="D14" i="23"/>
  <c r="G15" i="21"/>
  <c r="D15" i="21"/>
  <c r="G14" i="21"/>
  <c r="H14" i="21" s="1"/>
  <c r="F13" i="21"/>
  <c r="G16" i="21"/>
  <c r="D14" i="21"/>
  <c r="D16" i="21"/>
  <c r="H16" i="21"/>
  <c r="H17" i="21" s="1"/>
  <c r="H21" i="21" s="1"/>
  <c r="G20" i="21"/>
  <c r="E14" i="21"/>
  <c r="E16" i="21"/>
  <c r="D50" i="20"/>
  <c r="C50" i="20"/>
  <c r="B43" i="20"/>
  <c r="G17" i="21" l="1"/>
  <c r="G21" i="21" s="1"/>
  <c r="C58" i="20"/>
  <c r="D58" i="20"/>
  <c r="G13" i="20" l="1"/>
  <c r="L8" i="20"/>
  <c r="K8" i="20"/>
  <c r="J8" i="20"/>
  <c r="L24" i="20"/>
  <c r="K24" i="20"/>
  <c r="J24" i="20"/>
  <c r="I24" i="20"/>
  <c r="H24" i="20"/>
  <c r="G24" i="20"/>
  <c r="F24" i="20"/>
  <c r="E24" i="20"/>
  <c r="D24" i="20"/>
  <c r="F23" i="20"/>
  <c r="D23" i="20"/>
  <c r="G20" i="20"/>
  <c r="H20" i="20" s="1"/>
  <c r="I20" i="20" s="1"/>
  <c r="E20" i="20"/>
  <c r="H19" i="20"/>
  <c r="I19" i="20" s="1"/>
  <c r="J19" i="20" s="1"/>
  <c r="K19" i="20" s="1"/>
  <c r="L19" i="20" s="1"/>
  <c r="G19" i="20"/>
  <c r="F19" i="20"/>
  <c r="E19" i="20"/>
  <c r="D19" i="20"/>
  <c r="E18" i="20"/>
  <c r="E22" i="20" s="1"/>
  <c r="D18" i="20"/>
  <c r="C16" i="20"/>
  <c r="C15" i="20"/>
  <c r="H15" i="20" s="1"/>
  <c r="G12" i="20"/>
  <c r="H12" i="20" s="1"/>
  <c r="F12" i="20"/>
  <c r="I12" i="20" s="1"/>
  <c r="E12" i="20"/>
  <c r="L12" i="20" s="1"/>
  <c r="J12" i="20" s="1"/>
  <c r="D12" i="20"/>
  <c r="K12" i="20" s="1"/>
  <c r="I11" i="20"/>
  <c r="L11" i="20" s="1"/>
  <c r="H11" i="20"/>
  <c r="G11" i="20"/>
  <c r="F11" i="20"/>
  <c r="K11" i="20" s="1"/>
  <c r="E11" i="20"/>
  <c r="D11" i="20"/>
  <c r="C11" i="20"/>
  <c r="J11" i="20" s="1"/>
  <c r="L10" i="20"/>
  <c r="K10" i="20"/>
  <c r="J10" i="20"/>
  <c r="C10" i="20"/>
  <c r="L9" i="20"/>
  <c r="K9" i="20"/>
  <c r="J9" i="20"/>
  <c r="C9" i="20"/>
  <c r="I8" i="20"/>
  <c r="H8" i="20"/>
  <c r="B1" i="20"/>
  <c r="D47" i="19"/>
  <c r="G44" i="19"/>
  <c r="H44" i="19" s="1"/>
  <c r="C38" i="19"/>
  <c r="E38" i="19" s="1"/>
  <c r="F13" i="19"/>
  <c r="E13" i="19"/>
  <c r="C13" i="19"/>
  <c r="H13" i="19" s="1"/>
  <c r="C36" i="19"/>
  <c r="G34" i="19"/>
  <c r="D33" i="19"/>
  <c r="G33" i="19" s="1"/>
  <c r="C33" i="19"/>
  <c r="G23" i="19"/>
  <c r="C22" i="19"/>
  <c r="H20" i="19"/>
  <c r="F20" i="19"/>
  <c r="E20" i="19"/>
  <c r="D20" i="19"/>
  <c r="H19" i="19"/>
  <c r="G19" i="19"/>
  <c r="H18" i="19"/>
  <c r="H22" i="19" s="1"/>
  <c r="E18" i="19"/>
  <c r="F18" i="19" s="1"/>
  <c r="C15" i="19"/>
  <c r="C14" i="19"/>
  <c r="F14" i="19" s="1"/>
  <c r="G12" i="19"/>
  <c r="C11" i="19"/>
  <c r="G11" i="19" s="1"/>
  <c r="G9" i="19"/>
  <c r="G8" i="19"/>
  <c r="C49" i="19"/>
  <c r="H48" i="19"/>
  <c r="F48" i="19"/>
  <c r="C48" i="19"/>
  <c r="C47" i="19"/>
  <c r="H47" i="19" s="1"/>
  <c r="F44" i="19"/>
  <c r="E44" i="19"/>
  <c r="D44" i="19"/>
  <c r="D43" i="19"/>
  <c r="E43" i="19" s="1"/>
  <c r="C41" i="19"/>
  <c r="G41" i="19" s="1"/>
  <c r="G40" i="19"/>
  <c r="F40" i="19"/>
  <c r="E40" i="19"/>
  <c r="D40" i="19"/>
  <c r="F38" i="19"/>
  <c r="C37" i="19"/>
  <c r="F37" i="19" s="1"/>
  <c r="D36" i="19"/>
  <c r="G36" i="19" s="1"/>
  <c r="H24" i="19"/>
  <c r="H49" i="19" s="1"/>
  <c r="G24" i="19"/>
  <c r="G49" i="19" s="1"/>
  <c r="F24" i="19"/>
  <c r="F49" i="19" s="1"/>
  <c r="E24" i="19"/>
  <c r="E49" i="19" s="1"/>
  <c r="D24" i="19"/>
  <c r="D49" i="19" s="1"/>
  <c r="E48" i="19"/>
  <c r="D23" i="19"/>
  <c r="F19" i="19"/>
  <c r="E19" i="19"/>
  <c r="D19" i="19"/>
  <c r="D18" i="19"/>
  <c r="D22" i="19" s="1"/>
  <c r="C16" i="19"/>
  <c r="G16" i="19" s="1"/>
  <c r="D14" i="19"/>
  <c r="F12" i="19"/>
  <c r="E12" i="19"/>
  <c r="D12" i="19"/>
  <c r="H12" i="19" s="1"/>
  <c r="D11" i="19"/>
  <c r="H10" i="19"/>
  <c r="G10" i="19"/>
  <c r="G35" i="19" s="1"/>
  <c r="B1" i="19"/>
  <c r="C16" i="17"/>
  <c r="H16" i="17" s="1"/>
  <c r="E15" i="17"/>
  <c r="C15" i="17"/>
  <c r="F15" i="17" s="1"/>
  <c r="G14" i="17"/>
  <c r="H14" i="17" s="1"/>
  <c r="C14" i="17"/>
  <c r="D14" i="17" s="1"/>
  <c r="H9" i="17"/>
  <c r="G9" i="17"/>
  <c r="G8" i="17"/>
  <c r="E25" i="17"/>
  <c r="F25" i="17" s="1"/>
  <c r="G25" i="17" s="1"/>
  <c r="H25" i="17" s="1"/>
  <c r="C25" i="17"/>
  <c r="G24" i="17"/>
  <c r="C24" i="17"/>
  <c r="G23" i="17"/>
  <c r="D23" i="17"/>
  <c r="E23" i="17" s="1"/>
  <c r="F23" i="17" s="1"/>
  <c r="E21" i="17"/>
  <c r="F21" i="17" s="1"/>
  <c r="H21" i="17" s="1"/>
  <c r="C21" i="17"/>
  <c r="G20" i="17"/>
  <c r="C20" i="17"/>
  <c r="G19" i="17"/>
  <c r="F19" i="17"/>
  <c r="E19" i="17"/>
  <c r="D19" i="17"/>
  <c r="C17" i="17"/>
  <c r="F17" i="17" s="1"/>
  <c r="F13" i="17"/>
  <c r="H13" i="17" s="1"/>
  <c r="C13" i="17"/>
  <c r="G12" i="17"/>
  <c r="C12" i="17"/>
  <c r="F11" i="17"/>
  <c r="H11" i="17" s="1"/>
  <c r="E11" i="17"/>
  <c r="D11" i="17"/>
  <c r="G11" i="17" s="1"/>
  <c r="C11" i="17"/>
  <c r="H10" i="17"/>
  <c r="G10" i="17"/>
  <c r="C10" i="17"/>
  <c r="C9" i="17"/>
  <c r="H8" i="17"/>
  <c r="B1" i="17"/>
  <c r="H18" i="15"/>
  <c r="H13" i="20" l="1"/>
  <c r="I13" i="20"/>
  <c r="D13" i="20"/>
  <c r="E13" i="20"/>
  <c r="F13" i="20"/>
  <c r="E15" i="20"/>
  <c r="L18" i="20"/>
  <c r="K18" i="20" s="1"/>
  <c r="F15" i="20"/>
  <c r="I15" i="20"/>
  <c r="J15" i="20"/>
  <c r="K15" i="20" s="1"/>
  <c r="J16" i="20"/>
  <c r="F16" i="20"/>
  <c r="I16" i="20"/>
  <c r="E16" i="20"/>
  <c r="K16" i="20"/>
  <c r="D16" i="20"/>
  <c r="D22" i="20"/>
  <c r="C22" i="20"/>
  <c r="I23" i="20"/>
  <c r="H23" i="20"/>
  <c r="G16" i="20"/>
  <c r="D20" i="20"/>
  <c r="C20" i="20"/>
  <c r="F22" i="20"/>
  <c r="L16" i="20"/>
  <c r="H16" i="20"/>
  <c r="H17" i="20" s="1"/>
  <c r="G18" i="20"/>
  <c r="F18" i="20"/>
  <c r="F20" i="20"/>
  <c r="G15" i="20"/>
  <c r="D15" i="20"/>
  <c r="G43" i="19"/>
  <c r="H43" i="19" s="1"/>
  <c r="F43" i="19"/>
  <c r="F22" i="19"/>
  <c r="G18" i="19"/>
  <c r="G22" i="19" s="1"/>
  <c r="G37" i="19"/>
  <c r="G38" i="19"/>
  <c r="H38" i="19" s="1"/>
  <c r="E47" i="19"/>
  <c r="D38" i="19"/>
  <c r="G14" i="19"/>
  <c r="G13" i="19"/>
  <c r="C39" i="19"/>
  <c r="G47" i="19"/>
  <c r="E22" i="19"/>
  <c r="D13" i="19"/>
  <c r="H14" i="19"/>
  <c r="E14" i="19"/>
  <c r="D37" i="19"/>
  <c r="H37" i="19" s="1"/>
  <c r="H40" i="19"/>
  <c r="C42" i="19"/>
  <c r="E37" i="19"/>
  <c r="G48" i="19"/>
  <c r="H35" i="19"/>
  <c r="G17" i="19"/>
  <c r="G21" i="19" s="1"/>
  <c r="F47" i="19"/>
  <c r="F16" i="19"/>
  <c r="H16" i="19"/>
  <c r="H17" i="19" s="1"/>
  <c r="F41" i="19"/>
  <c r="H41" i="19"/>
  <c r="E15" i="19"/>
  <c r="G15" i="19"/>
  <c r="D16" i="19"/>
  <c r="D41" i="19"/>
  <c r="D48" i="19"/>
  <c r="F15" i="19"/>
  <c r="D15" i="19"/>
  <c r="E16" i="19"/>
  <c r="E41" i="19"/>
  <c r="E14" i="17"/>
  <c r="G15" i="17"/>
  <c r="E16" i="17"/>
  <c r="F14" i="17"/>
  <c r="D15" i="17"/>
  <c r="H15" i="17"/>
  <c r="F16" i="17"/>
  <c r="G16" i="17"/>
  <c r="D16" i="17"/>
  <c r="G17" i="17"/>
  <c r="D17" i="17"/>
  <c r="H17" i="17"/>
  <c r="H18" i="17" s="1"/>
  <c r="H22" i="17" s="1"/>
  <c r="G21" i="17"/>
  <c r="E17" i="17"/>
  <c r="I13" i="15"/>
  <c r="H13" i="15"/>
  <c r="H12" i="15"/>
  <c r="I23" i="15"/>
  <c r="H23" i="15"/>
  <c r="G23" i="15"/>
  <c r="F23" i="15"/>
  <c r="E23" i="15"/>
  <c r="D23" i="15"/>
  <c r="F22" i="15"/>
  <c r="D22" i="15"/>
  <c r="H22" i="15" s="1"/>
  <c r="G19" i="15"/>
  <c r="E19" i="15"/>
  <c r="D19" i="15" s="1"/>
  <c r="G18" i="15"/>
  <c r="I18" i="15" s="1"/>
  <c r="F18" i="15"/>
  <c r="E18" i="15"/>
  <c r="D18" i="15"/>
  <c r="E17" i="15"/>
  <c r="G17" i="15" s="1"/>
  <c r="I17" i="15" s="1"/>
  <c r="D17" i="15"/>
  <c r="C15" i="15"/>
  <c r="H15" i="15" s="1"/>
  <c r="C14" i="15"/>
  <c r="E14" i="15" s="1"/>
  <c r="G13" i="15"/>
  <c r="F13" i="15"/>
  <c r="E13" i="15"/>
  <c r="D13" i="15"/>
  <c r="G12" i="15"/>
  <c r="F12" i="15"/>
  <c r="E12" i="15"/>
  <c r="D12" i="15"/>
  <c r="I12" i="15" s="1"/>
  <c r="G11" i="15"/>
  <c r="F11" i="15"/>
  <c r="I11" i="15" s="1"/>
  <c r="E11" i="15"/>
  <c r="D11" i="15"/>
  <c r="C11" i="15"/>
  <c r="H11" i="15" s="1"/>
  <c r="I10" i="15"/>
  <c r="H10" i="15"/>
  <c r="C10" i="15"/>
  <c r="I9" i="15"/>
  <c r="C9" i="15"/>
  <c r="B1" i="15"/>
  <c r="I48" i="12"/>
  <c r="C48" i="12"/>
  <c r="L23" i="12"/>
  <c r="L48" i="12" s="1"/>
  <c r="K23" i="12"/>
  <c r="K48" i="12" s="1"/>
  <c r="J23" i="12"/>
  <c r="J48" i="12" s="1"/>
  <c r="I23" i="12"/>
  <c r="H23" i="12"/>
  <c r="H48" i="12" s="1"/>
  <c r="G23" i="12"/>
  <c r="G48" i="12" s="1"/>
  <c r="F23" i="12"/>
  <c r="F48" i="12" s="1"/>
  <c r="E23" i="12"/>
  <c r="E48" i="12" s="1"/>
  <c r="D23" i="12"/>
  <c r="D48" i="12" s="1"/>
  <c r="K47" i="12"/>
  <c r="G47" i="12"/>
  <c r="E47" i="12"/>
  <c r="C47" i="12"/>
  <c r="D22" i="12"/>
  <c r="D47" i="12" s="1"/>
  <c r="E17" i="12"/>
  <c r="D17" i="12"/>
  <c r="E42" i="12"/>
  <c r="L42" i="12" s="1"/>
  <c r="D42" i="12"/>
  <c r="C46" i="12"/>
  <c r="I46" i="12" s="1"/>
  <c r="H43" i="12"/>
  <c r="I43" i="12" s="1"/>
  <c r="J43" i="12" s="1"/>
  <c r="K43" i="12" s="1"/>
  <c r="L43" i="12" s="1"/>
  <c r="G43" i="12"/>
  <c r="F43" i="12"/>
  <c r="E43" i="12"/>
  <c r="D43" i="12"/>
  <c r="H18" i="12"/>
  <c r="I18" i="12" s="1"/>
  <c r="J18" i="12" s="1"/>
  <c r="K18" i="12" s="1"/>
  <c r="L18" i="12" s="1"/>
  <c r="G18" i="12"/>
  <c r="F18" i="12"/>
  <c r="E18" i="12"/>
  <c r="D18" i="12"/>
  <c r="C36" i="12"/>
  <c r="G36" i="12" s="1"/>
  <c r="G12" i="12"/>
  <c r="F12" i="12"/>
  <c r="E12" i="12"/>
  <c r="D12" i="12"/>
  <c r="C40" i="12"/>
  <c r="I40" i="12" s="1"/>
  <c r="I37" i="12"/>
  <c r="J37" i="12" s="1"/>
  <c r="K37" i="12" s="1"/>
  <c r="L37" i="12" s="1"/>
  <c r="H37" i="12"/>
  <c r="G37" i="12"/>
  <c r="F37" i="12"/>
  <c r="E37" i="12"/>
  <c r="D37" i="12"/>
  <c r="I35" i="12"/>
  <c r="L35" i="12" s="1"/>
  <c r="H35" i="12"/>
  <c r="G35" i="12"/>
  <c r="F35" i="12"/>
  <c r="K35" i="12" s="1"/>
  <c r="E35" i="12"/>
  <c r="D35" i="12"/>
  <c r="J35" i="12" s="1"/>
  <c r="L33" i="12"/>
  <c r="K33" i="12"/>
  <c r="J33" i="12"/>
  <c r="K32" i="12"/>
  <c r="J32" i="12"/>
  <c r="I32" i="12"/>
  <c r="L32" i="12" s="1"/>
  <c r="H32" i="12"/>
  <c r="I39" i="12"/>
  <c r="H39" i="12"/>
  <c r="E39" i="12"/>
  <c r="D39" i="12"/>
  <c r="G39" i="12"/>
  <c r="I38" i="12"/>
  <c r="L38" i="12" s="1"/>
  <c r="H38" i="12"/>
  <c r="G38" i="12"/>
  <c r="F38" i="12"/>
  <c r="E38" i="12"/>
  <c r="D38" i="12"/>
  <c r="C34" i="12"/>
  <c r="C33" i="12"/>
  <c r="B1" i="12"/>
  <c r="C15" i="12"/>
  <c r="L15" i="12" s="1"/>
  <c r="C14" i="12"/>
  <c r="G14" i="12" s="1"/>
  <c r="I13" i="12"/>
  <c r="L13" i="12" s="1"/>
  <c r="H13" i="12"/>
  <c r="G13" i="12"/>
  <c r="F13" i="12"/>
  <c r="E13" i="12"/>
  <c r="D13" i="12"/>
  <c r="L9" i="12"/>
  <c r="K9" i="12"/>
  <c r="I11" i="12"/>
  <c r="L11" i="12" s="1"/>
  <c r="H11" i="12"/>
  <c r="G11" i="12"/>
  <c r="F11" i="12"/>
  <c r="K11" i="12" s="1"/>
  <c r="E11" i="12"/>
  <c r="D11" i="12"/>
  <c r="C11" i="12"/>
  <c r="L8" i="12"/>
  <c r="B1" i="11"/>
  <c r="F22" i="12"/>
  <c r="F47" i="12" s="1"/>
  <c r="G19" i="12"/>
  <c r="E19" i="12"/>
  <c r="D19" i="12" s="1"/>
  <c r="L10" i="12"/>
  <c r="K10" i="12"/>
  <c r="J10" i="12"/>
  <c r="C10" i="12"/>
  <c r="C9" i="12"/>
  <c r="C15" i="11"/>
  <c r="C14" i="11"/>
  <c r="D14" i="11" s="1"/>
  <c r="E14" i="11" s="1"/>
  <c r="F11" i="11"/>
  <c r="E11" i="11"/>
  <c r="D11" i="11"/>
  <c r="C11" i="11"/>
  <c r="H9" i="11"/>
  <c r="G9" i="11"/>
  <c r="H8" i="11"/>
  <c r="G8" i="11"/>
  <c r="E24" i="11"/>
  <c r="F24" i="11" s="1"/>
  <c r="G24" i="11" s="1"/>
  <c r="H24" i="11" s="1"/>
  <c r="C24" i="11"/>
  <c r="G23" i="11"/>
  <c r="C23" i="11"/>
  <c r="G22" i="11"/>
  <c r="D22" i="11"/>
  <c r="E22" i="11" s="1"/>
  <c r="F22" i="11" s="1"/>
  <c r="E20" i="11"/>
  <c r="F20" i="11" s="1"/>
  <c r="H20" i="11" s="1"/>
  <c r="C20" i="11"/>
  <c r="G19" i="11"/>
  <c r="C19" i="11"/>
  <c r="G18" i="11"/>
  <c r="F18" i="11"/>
  <c r="E18" i="11"/>
  <c r="D18" i="11"/>
  <c r="C16" i="11"/>
  <c r="F16" i="11" s="1"/>
  <c r="D15" i="11"/>
  <c r="G14" i="11"/>
  <c r="H14" i="11" s="1"/>
  <c r="F13" i="11"/>
  <c r="H13" i="11" s="1"/>
  <c r="C13" i="11"/>
  <c r="G12" i="11"/>
  <c r="C12" i="11"/>
  <c r="H11" i="11"/>
  <c r="G11" i="11"/>
  <c r="H10" i="11"/>
  <c r="G10" i="11"/>
  <c r="C10" i="11"/>
  <c r="C9" i="11"/>
  <c r="F11" i="10"/>
  <c r="E11" i="10"/>
  <c r="D11" i="10"/>
  <c r="C11" i="10"/>
  <c r="H22" i="12" l="1"/>
  <c r="H47" i="12" s="1"/>
  <c r="F58" i="20"/>
  <c r="E58" i="20"/>
  <c r="L22" i="20"/>
  <c r="K22" i="20" s="1"/>
  <c r="L13" i="20"/>
  <c r="K13" i="20"/>
  <c r="K17" i="20" s="1"/>
  <c r="I17" i="20"/>
  <c r="L15" i="20"/>
  <c r="J18" i="20"/>
  <c r="J17" i="20"/>
  <c r="J23" i="20"/>
  <c r="L23" i="20"/>
  <c r="G22" i="20"/>
  <c r="H22" i="20" s="1"/>
  <c r="I22" i="20" s="1"/>
  <c r="H18" i="20"/>
  <c r="I18" i="20" s="1"/>
  <c r="J20" i="20"/>
  <c r="L20" i="20" s="1"/>
  <c r="K20" i="20" s="1"/>
  <c r="E42" i="19"/>
  <c r="E39" i="19"/>
  <c r="G39" i="19"/>
  <c r="G42" i="19" s="1"/>
  <c r="F39" i="19"/>
  <c r="F42" i="19" s="1"/>
  <c r="D39" i="19"/>
  <c r="H39" i="19"/>
  <c r="D42" i="19"/>
  <c r="H42" i="19"/>
  <c r="H15" i="19"/>
  <c r="C45" i="19"/>
  <c r="G20" i="19"/>
  <c r="G18" i="17"/>
  <c r="G22" i="17" s="1"/>
  <c r="H17" i="15"/>
  <c r="F17" i="15"/>
  <c r="E21" i="15"/>
  <c r="D21" i="15" s="1"/>
  <c r="G21" i="15"/>
  <c r="H21" i="15" s="1"/>
  <c r="I15" i="15"/>
  <c r="F14" i="15"/>
  <c r="H14" i="15"/>
  <c r="D15" i="15"/>
  <c r="F19" i="15"/>
  <c r="G15" i="15"/>
  <c r="G14" i="15"/>
  <c r="E15" i="15"/>
  <c r="C19" i="15"/>
  <c r="C21" i="15"/>
  <c r="I21" i="15" s="1"/>
  <c r="D14" i="15"/>
  <c r="F15" i="15"/>
  <c r="I22" i="12"/>
  <c r="D36" i="12"/>
  <c r="E36" i="12"/>
  <c r="F36" i="12"/>
  <c r="F42" i="12"/>
  <c r="G42" i="12"/>
  <c r="G46" i="12" s="1"/>
  <c r="H46" i="12" s="1"/>
  <c r="J13" i="12"/>
  <c r="E46" i="12"/>
  <c r="C19" i="12"/>
  <c r="K13" i="12"/>
  <c r="J38" i="12"/>
  <c r="K38" i="12"/>
  <c r="J34" i="12"/>
  <c r="F40" i="12"/>
  <c r="J40" i="12"/>
  <c r="L36" i="12"/>
  <c r="J36" i="12" s="1"/>
  <c r="K42" i="12"/>
  <c r="J42" i="12"/>
  <c r="L46" i="12"/>
  <c r="H36" i="12"/>
  <c r="F39" i="12"/>
  <c r="J39" i="12"/>
  <c r="D40" i="12"/>
  <c r="H40" i="12"/>
  <c r="L40" i="12"/>
  <c r="H42" i="12"/>
  <c r="I42" i="12" s="1"/>
  <c r="G40" i="12"/>
  <c r="K40" i="12"/>
  <c r="E40" i="12"/>
  <c r="F14" i="12"/>
  <c r="D14" i="12"/>
  <c r="H14" i="12"/>
  <c r="E15" i="12"/>
  <c r="I15" i="12"/>
  <c r="E14" i="12"/>
  <c r="I14" i="12"/>
  <c r="F15" i="12"/>
  <c r="J15" i="12"/>
  <c r="G15" i="12"/>
  <c r="K15" i="12"/>
  <c r="D15" i="12"/>
  <c r="H15" i="12"/>
  <c r="L17" i="12"/>
  <c r="J17" i="12" s="1"/>
  <c r="F19" i="12"/>
  <c r="L12" i="12"/>
  <c r="J12" i="12" s="1"/>
  <c r="F17" i="12"/>
  <c r="H19" i="12"/>
  <c r="I19" i="12" s="1"/>
  <c r="H12" i="12"/>
  <c r="J14" i="12"/>
  <c r="E21" i="12"/>
  <c r="G17" i="12"/>
  <c r="E15" i="11"/>
  <c r="F14" i="11"/>
  <c r="F15" i="11"/>
  <c r="D16" i="11"/>
  <c r="H16" i="11"/>
  <c r="G20" i="11"/>
  <c r="G15" i="11"/>
  <c r="H15" i="11" s="1"/>
  <c r="E16" i="11"/>
  <c r="G16" i="11"/>
  <c r="H17" i="11" l="1"/>
  <c r="H21" i="11" s="1"/>
  <c r="J22" i="20"/>
  <c r="L17" i="20"/>
  <c r="L21" i="20" s="1"/>
  <c r="I21" i="20"/>
  <c r="J21" i="20"/>
  <c r="K21" i="20"/>
  <c r="H21" i="20"/>
  <c r="H45" i="19"/>
  <c r="E45" i="19"/>
  <c r="D45" i="19"/>
  <c r="D46" i="19" s="1"/>
  <c r="F45" i="19"/>
  <c r="G45" i="19"/>
  <c r="E46" i="19"/>
  <c r="C46" i="19"/>
  <c r="F21" i="15"/>
  <c r="I14" i="15"/>
  <c r="I16" i="15" s="1"/>
  <c r="I20" i="15" s="1"/>
  <c r="H16" i="15"/>
  <c r="H20" i="15" s="1"/>
  <c r="H19" i="15"/>
  <c r="I19" i="15" s="1"/>
  <c r="L22" i="12"/>
  <c r="L47" i="12" s="1"/>
  <c r="I47" i="12"/>
  <c r="J22" i="12"/>
  <c r="J47" i="12" s="1"/>
  <c r="J19" i="12"/>
  <c r="L19" i="12" s="1"/>
  <c r="K19" i="12" s="1"/>
  <c r="C44" i="12"/>
  <c r="L21" i="12"/>
  <c r="K21" i="12" s="1"/>
  <c r="K17" i="12"/>
  <c r="D46" i="12"/>
  <c r="F46" i="12"/>
  <c r="J41" i="12"/>
  <c r="J45" i="12" s="1"/>
  <c r="H16" i="12"/>
  <c r="H20" i="12" s="1"/>
  <c r="L34" i="12"/>
  <c r="K34" i="12"/>
  <c r="K39" i="12"/>
  <c r="L39" i="12"/>
  <c r="H41" i="12"/>
  <c r="H45" i="12" s="1"/>
  <c r="K46" i="12"/>
  <c r="J46" i="12"/>
  <c r="L14" i="12"/>
  <c r="L16" i="12" s="1"/>
  <c r="L20" i="12" s="1"/>
  <c r="K14" i="12"/>
  <c r="G21" i="12"/>
  <c r="H21" i="12" s="1"/>
  <c r="I21" i="12" s="1"/>
  <c r="H17" i="12"/>
  <c r="F21" i="12"/>
  <c r="D21" i="12"/>
  <c r="C21" i="12"/>
  <c r="J16" i="12"/>
  <c r="J20" i="12" s="1"/>
  <c r="G17" i="11"/>
  <c r="G21" i="11" s="1"/>
  <c r="G46" i="19" l="1"/>
  <c r="F46" i="19"/>
  <c r="J21" i="12"/>
  <c r="I44" i="12"/>
  <c r="G44" i="12"/>
  <c r="E44" i="12"/>
  <c r="F44" i="12" s="1"/>
  <c r="J44" i="12"/>
  <c r="L44" i="12" s="1"/>
  <c r="K44" i="12" s="1"/>
  <c r="D44" i="12"/>
  <c r="L41" i="12"/>
  <c r="L45" i="12" s="1"/>
  <c r="I17" i="12"/>
  <c r="K36" i="12"/>
  <c r="K41" i="12" s="1"/>
  <c r="K45" i="12" s="1"/>
  <c r="I36" i="12"/>
  <c r="I41" i="12" s="1"/>
  <c r="I45" i="12" s="1"/>
  <c r="I12" i="12"/>
  <c r="K12" i="12"/>
  <c r="H46" i="19" l="1"/>
  <c r="H44" i="12"/>
  <c r="I16" i="12"/>
  <c r="I20" i="12" s="1"/>
  <c r="F11" i="9"/>
  <c r="H11" i="9" s="1"/>
  <c r="E11" i="9"/>
  <c r="D11" i="9"/>
  <c r="G11" i="9" s="1"/>
  <c r="C11" i="9"/>
  <c r="E24" i="10" l="1"/>
  <c r="F24" i="10" s="1"/>
  <c r="G24" i="10" s="1"/>
  <c r="H24" i="10" s="1"/>
  <c r="E20" i="10"/>
  <c r="F20" i="10" s="1"/>
  <c r="G23" i="10"/>
  <c r="D23" i="9"/>
  <c r="D22" i="10"/>
  <c r="E22" i="10" s="1"/>
  <c r="F22" i="10" s="1"/>
  <c r="F18" i="10"/>
  <c r="E18" i="10"/>
  <c r="D18" i="10"/>
  <c r="C16" i="10"/>
  <c r="E16" i="10" s="1"/>
  <c r="C15" i="10"/>
  <c r="F15" i="10" s="1"/>
  <c r="G14" i="10"/>
  <c r="H14" i="10" s="1"/>
  <c r="C14" i="10"/>
  <c r="D14" i="10" s="1"/>
  <c r="G13" i="10"/>
  <c r="H13" i="10" s="1"/>
  <c r="C13" i="10"/>
  <c r="D13" i="10" s="1"/>
  <c r="E13" i="10" s="1"/>
  <c r="F13" i="10" s="1"/>
  <c r="G12" i="10"/>
  <c r="H11" i="10"/>
  <c r="G11" i="10"/>
  <c r="H10" i="10"/>
  <c r="G10" i="10"/>
  <c r="H9" i="10"/>
  <c r="G9" i="10"/>
  <c r="H8" i="10"/>
  <c r="G8" i="10"/>
  <c r="C24" i="10"/>
  <c r="C23" i="10"/>
  <c r="G22" i="10"/>
  <c r="C20" i="10"/>
  <c r="G19" i="10"/>
  <c r="C19" i="10"/>
  <c r="G18" i="10"/>
  <c r="C12" i="10"/>
  <c r="C10" i="10"/>
  <c r="C9" i="10"/>
  <c r="B1" i="10"/>
  <c r="E15" i="9"/>
  <c r="F15" i="9" s="1"/>
  <c r="C15" i="9"/>
  <c r="G15" i="9" s="1"/>
  <c r="C14" i="9"/>
  <c r="H14" i="9" s="1"/>
  <c r="G13" i="9"/>
  <c r="H13" i="9" s="1"/>
  <c r="C13" i="9"/>
  <c r="F13" i="9" s="1"/>
  <c r="H9" i="9"/>
  <c r="G9" i="9"/>
  <c r="H8" i="9"/>
  <c r="G8" i="9"/>
  <c r="E21" i="3"/>
  <c r="D21" i="3"/>
  <c r="C21" i="3"/>
  <c r="C38" i="3" l="1"/>
  <c r="H38" i="3" s="1"/>
  <c r="C33" i="3"/>
  <c r="H33" i="3" s="1"/>
  <c r="E27" i="3"/>
  <c r="P17" i="30" s="1"/>
  <c r="E31" i="3"/>
  <c r="P21" i="30" s="1"/>
  <c r="E35" i="3"/>
  <c r="P25" i="30" s="1"/>
  <c r="E25" i="3"/>
  <c r="P15" i="30" s="1"/>
  <c r="E26" i="3"/>
  <c r="P16" i="30" s="1"/>
  <c r="E38" i="3"/>
  <c r="E28" i="3"/>
  <c r="E32" i="3"/>
  <c r="P20" i="29" s="1"/>
  <c r="E36" i="3"/>
  <c r="P26" i="30" s="1"/>
  <c r="E34" i="3"/>
  <c r="E29" i="3"/>
  <c r="E33" i="3"/>
  <c r="E37" i="3"/>
  <c r="P27" i="30" s="1"/>
  <c r="E30" i="3"/>
  <c r="B25" i="3"/>
  <c r="B38" i="3"/>
  <c r="B26" i="3"/>
  <c r="P29" i="30" s="1"/>
  <c r="B33" i="3"/>
  <c r="P40" i="30" s="1"/>
  <c r="B35" i="3"/>
  <c r="P37" i="30" s="1"/>
  <c r="C26" i="3"/>
  <c r="H26" i="3" s="1"/>
  <c r="C35" i="3"/>
  <c r="H35" i="3" s="1"/>
  <c r="E13" i="9"/>
  <c r="C29" i="3"/>
  <c r="H29" i="3" s="1"/>
  <c r="C27" i="3"/>
  <c r="H27" i="3" s="1"/>
  <c r="C36" i="3"/>
  <c r="H36" i="3" s="1"/>
  <c r="C31" i="3"/>
  <c r="H31" i="3" s="1"/>
  <c r="G14" i="9"/>
  <c r="E14" i="9"/>
  <c r="D13" i="9"/>
  <c r="F14" i="9"/>
  <c r="D15" i="9"/>
  <c r="H15" i="9"/>
  <c r="D14" i="9"/>
  <c r="H20" i="10"/>
  <c r="G20" i="10"/>
  <c r="E14" i="10"/>
  <c r="F16" i="10"/>
  <c r="F14" i="10"/>
  <c r="G16" i="10"/>
  <c r="D16" i="10"/>
  <c r="H16" i="10"/>
  <c r="D15" i="10"/>
  <c r="E15" i="10"/>
  <c r="G15" i="10"/>
  <c r="C25" i="3"/>
  <c r="H25" i="3" s="1"/>
  <c r="B36" i="3"/>
  <c r="P38" i="30" s="1"/>
  <c r="B31" i="3"/>
  <c r="P34" i="30" s="1"/>
  <c r="B29" i="3"/>
  <c r="B27" i="3"/>
  <c r="P30" i="30" s="1"/>
  <c r="C37" i="3"/>
  <c r="H37" i="3" s="1"/>
  <c r="C34" i="3"/>
  <c r="H34" i="3" s="1"/>
  <c r="C32" i="3"/>
  <c r="C30" i="3"/>
  <c r="H30" i="3" s="1"/>
  <c r="C28" i="3"/>
  <c r="H28" i="3" s="1"/>
  <c r="B37" i="3"/>
  <c r="P39" i="30" s="1"/>
  <c r="B34" i="3"/>
  <c r="P36" i="30" s="1"/>
  <c r="B32" i="3"/>
  <c r="B30" i="3"/>
  <c r="B28" i="3"/>
  <c r="H32" i="3" l="1"/>
  <c r="F8" i="19" s="1"/>
  <c r="F17" i="19" s="1"/>
  <c r="F21" i="19" s="1"/>
  <c r="P42" i="30"/>
  <c r="H21" i="19"/>
  <c r="P28" i="30"/>
  <c r="G25" i="3"/>
  <c r="P20" i="30"/>
  <c r="P19" i="29"/>
  <c r="P22" i="30"/>
  <c r="P21" i="29"/>
  <c r="P19" i="30"/>
  <c r="P18" i="29"/>
  <c r="P18" i="30"/>
  <c r="P17" i="29"/>
  <c r="P4" i="30"/>
  <c r="P2" i="30"/>
  <c r="F8" i="9"/>
  <c r="P13" i="30"/>
  <c r="P12" i="30"/>
  <c r="F8" i="27"/>
  <c r="P11" i="30"/>
  <c r="P14" i="30"/>
  <c r="F8" i="28"/>
  <c r="F16" i="28" s="1"/>
  <c r="F20" i="28" s="1"/>
  <c r="F38" i="3"/>
  <c r="E32" i="28" s="1"/>
  <c r="E40" i="28" s="1"/>
  <c r="E44" i="28" s="1"/>
  <c r="F32" i="28"/>
  <c r="F40" i="28" s="1"/>
  <c r="F44" i="28" s="1"/>
  <c r="P24" i="30"/>
  <c r="P23" i="30"/>
  <c r="C8" i="10"/>
  <c r="C17" i="10" s="1"/>
  <c r="C21" i="10" s="1"/>
  <c r="P10" i="29"/>
  <c r="P4" i="29"/>
  <c r="P11" i="29"/>
  <c r="P35" i="30"/>
  <c r="P5" i="29"/>
  <c r="P8" i="29"/>
  <c r="P32" i="30"/>
  <c r="P7" i="29"/>
  <c r="P31" i="30"/>
  <c r="P6" i="29"/>
  <c r="P9" i="29"/>
  <c r="P33" i="30"/>
  <c r="P2" i="29"/>
  <c r="P3" i="29"/>
  <c r="G26" i="3"/>
  <c r="D8" i="10" s="1"/>
  <c r="D17" i="10" s="1"/>
  <c r="D21" i="10" s="1"/>
  <c r="K49" i="1"/>
  <c r="P15" i="29"/>
  <c r="K47" i="1"/>
  <c r="F30" i="3"/>
  <c r="F32" i="12"/>
  <c r="F41" i="12" s="1"/>
  <c r="F45" i="12" s="1"/>
  <c r="F36" i="3"/>
  <c r="E8" i="23" s="1"/>
  <c r="E16" i="23" s="1"/>
  <c r="E20" i="23" s="1"/>
  <c r="F8" i="10"/>
  <c r="F17" i="10" s="1"/>
  <c r="F21" i="10" s="1"/>
  <c r="P3" i="30"/>
  <c r="G37" i="3"/>
  <c r="D8" i="28" s="1"/>
  <c r="D16" i="28" s="1"/>
  <c r="D20" i="28" s="1"/>
  <c r="C8" i="28"/>
  <c r="C16" i="28" s="1"/>
  <c r="C20" i="28" s="1"/>
  <c r="G38" i="3"/>
  <c r="D32" i="28" s="1"/>
  <c r="D40" i="28" s="1"/>
  <c r="D44" i="28" s="1"/>
  <c r="F8" i="5"/>
  <c r="F9" i="5" s="1"/>
  <c r="C32" i="28"/>
  <c r="C40" i="28" s="1"/>
  <c r="C44" i="28" s="1"/>
  <c r="G35" i="3"/>
  <c r="D8" i="27" s="1"/>
  <c r="C8" i="27"/>
  <c r="C17" i="27" s="1"/>
  <c r="C21" i="27" s="1"/>
  <c r="G32" i="12"/>
  <c r="G41" i="12" s="1"/>
  <c r="G45" i="12" s="1"/>
  <c r="K48" i="1"/>
  <c r="F8" i="23"/>
  <c r="F8" i="11"/>
  <c r="F17" i="11" s="1"/>
  <c r="F21" i="11" s="1"/>
  <c r="C8" i="15"/>
  <c r="C16" i="15" s="1"/>
  <c r="C20" i="15" s="1"/>
  <c r="G30" i="3"/>
  <c r="D8" i="15" s="1"/>
  <c r="D16" i="15" s="1"/>
  <c r="D20" i="15" s="1"/>
  <c r="G8" i="12"/>
  <c r="G16" i="12" s="1"/>
  <c r="G20" i="12" s="1"/>
  <c r="F8" i="12"/>
  <c r="F16" i="12" s="1"/>
  <c r="F20" i="12" s="1"/>
  <c r="C8" i="17"/>
  <c r="C18" i="17" s="1"/>
  <c r="C22" i="17" s="1"/>
  <c r="G31" i="3"/>
  <c r="C8" i="19"/>
  <c r="C17" i="19" s="1"/>
  <c r="C21" i="19" s="1"/>
  <c r="G32" i="3"/>
  <c r="D8" i="19" s="1"/>
  <c r="D17" i="19" s="1"/>
  <c r="D21" i="19" s="1"/>
  <c r="G8" i="15"/>
  <c r="G16" i="15" s="1"/>
  <c r="G20" i="15" s="1"/>
  <c r="F8" i="15"/>
  <c r="F16" i="15" s="1"/>
  <c r="F20" i="15" s="1"/>
  <c r="E8" i="15"/>
  <c r="E16" i="15" s="1"/>
  <c r="E20" i="15" s="1"/>
  <c r="C8" i="9"/>
  <c r="D8" i="9"/>
  <c r="C8" i="20"/>
  <c r="C17" i="20" s="1"/>
  <c r="C21" i="20" s="1"/>
  <c r="G33" i="3"/>
  <c r="D8" i="20" s="1"/>
  <c r="D17" i="20" s="1"/>
  <c r="D21" i="20" s="1"/>
  <c r="C8" i="21"/>
  <c r="G34" i="3"/>
  <c r="D8" i="21" s="1"/>
  <c r="D17" i="21" s="1"/>
  <c r="D21" i="21" s="1"/>
  <c r="C8" i="11"/>
  <c r="C17" i="11" s="1"/>
  <c r="C21" i="11" s="1"/>
  <c r="G27" i="3"/>
  <c r="D8" i="11" s="1"/>
  <c r="D17" i="11" s="1"/>
  <c r="D21" i="11" s="1"/>
  <c r="C8" i="23"/>
  <c r="G36" i="3"/>
  <c r="D8" i="23" s="1"/>
  <c r="G8" i="20"/>
  <c r="G17" i="20" s="1"/>
  <c r="G21" i="20" s="1"/>
  <c r="F8" i="20"/>
  <c r="F17" i="20" s="1"/>
  <c r="F21" i="20" s="1"/>
  <c r="C8" i="12"/>
  <c r="C16" i="12" s="1"/>
  <c r="C20" i="12" s="1"/>
  <c r="G28" i="3"/>
  <c r="D8" i="12" s="1"/>
  <c r="F8" i="21"/>
  <c r="F17" i="21" s="1"/>
  <c r="F21" i="21" s="1"/>
  <c r="C32" i="12"/>
  <c r="C41" i="12" s="1"/>
  <c r="C45" i="12" s="1"/>
  <c r="G29" i="3"/>
  <c r="D32" i="12" s="1"/>
  <c r="D41" i="12" s="1"/>
  <c r="D45" i="12" s="1"/>
  <c r="G17" i="10"/>
  <c r="G21" i="10" s="1"/>
  <c r="H15" i="10"/>
  <c r="H17" i="10" s="1"/>
  <c r="H21" i="10" s="1"/>
  <c r="F34" i="3" l="1"/>
  <c r="F27" i="3"/>
  <c r="E8" i="11" s="1"/>
  <c r="E17" i="11" s="1"/>
  <c r="E21" i="11" s="1"/>
  <c r="F35" i="3"/>
  <c r="E8" i="27" s="1"/>
  <c r="E17" i="27" s="1"/>
  <c r="E21" i="27" s="1"/>
  <c r="F25" i="3"/>
  <c r="E8" i="9" s="1"/>
  <c r="E16" i="9" s="1"/>
  <c r="E21" i="9" s="1"/>
  <c r="P5" i="30"/>
  <c r="P12" i="29"/>
  <c r="P7" i="30"/>
  <c r="P14" i="29"/>
  <c r="P8" i="30"/>
  <c r="F31" i="3"/>
  <c r="E8" i="17" s="1"/>
  <c r="E18" i="17" s="1"/>
  <c r="E22" i="17" s="1"/>
  <c r="F37" i="3"/>
  <c r="E8" i="28" s="1"/>
  <c r="E16" i="28" s="1"/>
  <c r="E20" i="28" s="1"/>
  <c r="P6" i="30"/>
  <c r="P13" i="29"/>
  <c r="P9" i="30"/>
  <c r="P10" i="30" s="1"/>
  <c r="P16" i="29"/>
  <c r="F28" i="3"/>
  <c r="E8" i="12" s="1"/>
  <c r="E16" i="12" s="1"/>
  <c r="E20" i="12" s="1"/>
  <c r="F26" i="3"/>
  <c r="F33" i="3"/>
  <c r="E8" i="21"/>
  <c r="E17" i="21" s="1"/>
  <c r="E21" i="21" s="1"/>
  <c r="F29" i="3"/>
  <c r="F32" i="3"/>
  <c r="E8" i="19" s="1"/>
  <c r="E17" i="19" s="1"/>
  <c r="E21" i="19" s="1"/>
  <c r="F16" i="23"/>
  <c r="F20" i="23" s="1"/>
  <c r="H16" i="23"/>
  <c r="H20" i="23" s="1"/>
  <c r="C16" i="23"/>
  <c r="C20" i="23" s="1"/>
  <c r="D16" i="23"/>
  <c r="D20" i="23" s="1"/>
  <c r="G16" i="23"/>
  <c r="G20" i="23" s="1"/>
  <c r="C17" i="21"/>
  <c r="C21" i="21" s="1"/>
  <c r="F17" i="27"/>
  <c r="F21" i="27" s="1"/>
  <c r="F8" i="17"/>
  <c r="F18" i="17" s="1"/>
  <c r="F22" i="17" s="1"/>
  <c r="K16" i="12"/>
  <c r="K20" i="12" s="1"/>
  <c r="D16" i="12"/>
  <c r="D20" i="12" s="1"/>
  <c r="D17" i="27"/>
  <c r="D21" i="27" s="1"/>
  <c r="D8" i="17"/>
  <c r="D18" i="17" s="1"/>
  <c r="D22" i="17" s="1"/>
  <c r="E24" i="9"/>
  <c r="F24" i="9" s="1"/>
  <c r="F23" i="9"/>
  <c r="E20" i="9"/>
  <c r="F20" i="9" s="1"/>
  <c r="C20" i="9"/>
  <c r="E19" i="9"/>
  <c r="F19" i="9" s="1"/>
  <c r="E18" i="9"/>
  <c r="C18" i="9" s="1"/>
  <c r="E17" i="9"/>
  <c r="E8" i="20" l="1"/>
  <c r="E17" i="20" s="1"/>
  <c r="E21" i="20" s="1"/>
  <c r="E32" i="12"/>
  <c r="E41" i="12" s="1"/>
  <c r="E45" i="12" s="1"/>
  <c r="E8" i="10"/>
  <c r="E17" i="10" s="1"/>
  <c r="E21" i="10" s="1"/>
  <c r="D20" i="9"/>
  <c r="G20" i="9"/>
  <c r="H20" i="9"/>
  <c r="H19" i="9"/>
  <c r="G19" i="9"/>
  <c r="D19" i="9"/>
  <c r="G24" i="9"/>
  <c r="D24" i="9"/>
  <c r="H24" i="9"/>
  <c r="F17" i="9"/>
  <c r="C17" i="9"/>
  <c r="E22" i="9"/>
  <c r="G23" i="9"/>
  <c r="C24" i="9"/>
  <c r="F18" i="9"/>
  <c r="B5" i="7"/>
  <c r="G5" i="7" s="1"/>
  <c r="A1" i="7"/>
  <c r="A1" i="6"/>
  <c r="E5" i="7" l="1"/>
  <c r="H18" i="9"/>
  <c r="H22" i="9" s="1"/>
  <c r="G18" i="9"/>
  <c r="G22" i="9" s="1"/>
  <c r="H17" i="9"/>
  <c r="G17" i="9"/>
  <c r="D18" i="9"/>
  <c r="H16" i="9"/>
  <c r="H21" i="9" s="1"/>
  <c r="D16" i="9"/>
  <c r="D21" i="9" s="1"/>
  <c r="D17" i="9"/>
  <c r="F16" i="9"/>
  <c r="F21" i="9" s="1"/>
  <c r="F22" i="9"/>
  <c r="D22" i="9" s="1"/>
  <c r="C22" i="9"/>
  <c r="G16" i="9"/>
  <c r="G21" i="9" s="1"/>
  <c r="C16" i="9"/>
  <c r="C21" i="9" s="1"/>
  <c r="F5" i="7"/>
  <c r="C5" i="7"/>
  <c r="D5" i="7" s="1"/>
  <c r="A1" i="5"/>
  <c r="A2" i="4" l="1"/>
  <c r="P88" i="2" l="1"/>
  <c r="S88" i="2" s="1"/>
  <c r="N88" i="2"/>
  <c r="Q88" i="2" s="1"/>
  <c r="N87" i="2"/>
  <c r="Q87" i="2" s="1"/>
  <c r="J87" i="2"/>
  <c r="M87" i="2" s="1"/>
  <c r="P87" i="2" s="1"/>
  <c r="S87" i="2" s="1"/>
  <c r="H87" i="2"/>
  <c r="K87" i="2" s="1"/>
  <c r="G87" i="2"/>
  <c r="E87" i="2"/>
  <c r="P86" i="2"/>
  <c r="S86" i="2" s="1"/>
  <c r="G86" i="2"/>
  <c r="J86" i="2" s="1"/>
  <c r="M86" i="2" s="1"/>
  <c r="G85" i="2"/>
  <c r="J85" i="2" s="1"/>
  <c r="M85" i="2" s="1"/>
  <c r="P85" i="2" s="1"/>
  <c r="S85" i="2" s="1"/>
  <c r="N84" i="2"/>
  <c r="Q84" i="2" s="1"/>
  <c r="J84" i="2"/>
  <c r="M84" i="2" s="1"/>
  <c r="P84" i="2" s="1"/>
  <c r="S84" i="2" s="1"/>
  <c r="H84" i="2"/>
  <c r="K84" i="2" s="1"/>
  <c r="G84" i="2"/>
  <c r="E84" i="2"/>
  <c r="G83" i="2"/>
  <c r="J83" i="2" s="1"/>
  <c r="M83" i="2" s="1"/>
  <c r="P83" i="2" s="1"/>
  <c r="S83" i="2" s="1"/>
  <c r="E83" i="2"/>
  <c r="H83" i="2" s="1"/>
  <c r="K83" i="2" s="1"/>
  <c r="N83" i="2" s="1"/>
  <c r="Q83" i="2" s="1"/>
  <c r="J82" i="2"/>
  <c r="M82" i="2" s="1"/>
  <c r="P82" i="2" s="1"/>
  <c r="S82" i="2" s="1"/>
  <c r="G82" i="2"/>
  <c r="J81" i="2"/>
  <c r="M81" i="2" s="1"/>
  <c r="P81" i="2" s="1"/>
  <c r="S81" i="2" s="1"/>
  <c r="G81" i="2"/>
  <c r="E81" i="2"/>
  <c r="H81" i="2" s="1"/>
  <c r="K81" i="2" s="1"/>
  <c r="N81" i="2" s="1"/>
  <c r="Q81" i="2" s="1"/>
  <c r="G80" i="2"/>
  <c r="J80" i="2" s="1"/>
  <c r="M80" i="2" s="1"/>
  <c r="P80" i="2" s="1"/>
  <c r="S80" i="2" s="1"/>
  <c r="P71" i="2"/>
  <c r="S71" i="2" s="1"/>
  <c r="N71" i="2"/>
  <c r="Q71" i="2" s="1"/>
  <c r="K71" i="2"/>
  <c r="P70" i="2"/>
  <c r="S70" i="2" s="1"/>
  <c r="J70" i="2"/>
  <c r="M70" i="2" s="1"/>
  <c r="G70" i="2"/>
  <c r="E70" i="2"/>
  <c r="H70" i="2" s="1"/>
  <c r="K70" i="2" s="1"/>
  <c r="N70" i="2" s="1"/>
  <c r="Q70" i="2" s="1"/>
  <c r="S69" i="2"/>
  <c r="G69" i="2"/>
  <c r="J69" i="2" s="1"/>
  <c r="M69" i="2" s="1"/>
  <c r="P69" i="2" s="1"/>
  <c r="J68" i="2"/>
  <c r="M68" i="2" s="1"/>
  <c r="P68" i="2" s="1"/>
  <c r="S68" i="2" s="1"/>
  <c r="G68" i="2"/>
  <c r="P67" i="2"/>
  <c r="S67" i="2" s="1"/>
  <c r="K67" i="2"/>
  <c r="N67" i="2" s="1"/>
  <c r="Q67" i="2" s="1"/>
  <c r="J67" i="2"/>
  <c r="M67" i="2" s="1"/>
  <c r="H67" i="2"/>
  <c r="P66" i="2"/>
  <c r="S66" i="2" s="1"/>
  <c r="J66" i="2"/>
  <c r="M66" i="2" s="1"/>
  <c r="G66" i="2"/>
  <c r="E66" i="2"/>
  <c r="H66" i="2" s="1"/>
  <c r="K66" i="2" s="1"/>
  <c r="N66" i="2" s="1"/>
  <c r="Q66" i="2" s="1"/>
  <c r="S65" i="2"/>
  <c r="G65" i="2"/>
  <c r="J65" i="2" s="1"/>
  <c r="M65" i="2" s="1"/>
  <c r="P65" i="2" s="1"/>
  <c r="J64" i="2"/>
  <c r="M64" i="2" s="1"/>
  <c r="P64" i="2" s="1"/>
  <c r="S64" i="2" s="1"/>
  <c r="H64" i="2"/>
  <c r="K64" i="2" s="1"/>
  <c r="N64" i="2" s="1"/>
  <c r="Q64" i="2" s="1"/>
  <c r="G64" i="2"/>
  <c r="E64" i="2"/>
  <c r="G63" i="2"/>
  <c r="J63" i="2" s="1"/>
  <c r="M63" i="2" s="1"/>
  <c r="P63" i="2" s="1"/>
  <c r="S63" i="2" s="1"/>
  <c r="R57" i="2"/>
  <c r="P57" i="2"/>
  <c r="S57" i="2" s="1"/>
  <c r="O57" i="2"/>
  <c r="N57" i="2"/>
  <c r="Q57" i="2" s="1"/>
  <c r="O56" i="2"/>
  <c r="R56" i="2" s="1"/>
  <c r="U56" i="2" s="1"/>
  <c r="I56" i="2"/>
  <c r="L56" i="2" s="1"/>
  <c r="G56" i="2"/>
  <c r="J56" i="2" s="1"/>
  <c r="M56" i="2" s="1"/>
  <c r="P56" i="2" s="1"/>
  <c r="S56" i="2" s="1"/>
  <c r="V56" i="2" s="1"/>
  <c r="F56" i="2"/>
  <c r="E56" i="2"/>
  <c r="H56" i="2" s="1"/>
  <c r="K56" i="2" s="1"/>
  <c r="N56" i="2" s="1"/>
  <c r="Q56" i="2" s="1"/>
  <c r="T56" i="2" s="1"/>
  <c r="M55" i="2"/>
  <c r="P55" i="2" s="1"/>
  <c r="S55" i="2" s="1"/>
  <c r="V55" i="2" s="1"/>
  <c r="I55" i="2"/>
  <c r="L55" i="2" s="1"/>
  <c r="O55" i="2" s="1"/>
  <c r="R55" i="2" s="1"/>
  <c r="U55" i="2" s="1"/>
  <c r="G55" i="2"/>
  <c r="J55" i="2" s="1"/>
  <c r="F55" i="2"/>
  <c r="E55" i="2"/>
  <c r="H55" i="2" s="1"/>
  <c r="K55" i="2" s="1"/>
  <c r="N55" i="2" s="1"/>
  <c r="Q55" i="2" s="1"/>
  <c r="T55" i="2" s="1"/>
  <c r="I54" i="2"/>
  <c r="L54" i="2" s="1"/>
  <c r="O54" i="2" s="1"/>
  <c r="R54" i="2" s="1"/>
  <c r="U54" i="2" s="1"/>
  <c r="G54" i="2"/>
  <c r="J54" i="2" s="1"/>
  <c r="M54" i="2" s="1"/>
  <c r="P54" i="2" s="1"/>
  <c r="S54" i="2" s="1"/>
  <c r="V54" i="2" s="1"/>
  <c r="F54" i="2"/>
  <c r="E54" i="2"/>
  <c r="H54" i="2" s="1"/>
  <c r="K54" i="2" s="1"/>
  <c r="N54" i="2" s="1"/>
  <c r="Q54" i="2" s="1"/>
  <c r="T54" i="2" s="1"/>
  <c r="U53" i="2"/>
  <c r="Q53" i="2"/>
  <c r="T53" i="2" s="1"/>
  <c r="I53" i="2"/>
  <c r="L53" i="2" s="1"/>
  <c r="O53" i="2" s="1"/>
  <c r="R53" i="2" s="1"/>
  <c r="G53" i="2"/>
  <c r="J53" i="2" s="1"/>
  <c r="M53" i="2" s="1"/>
  <c r="P53" i="2" s="1"/>
  <c r="S53" i="2" s="1"/>
  <c r="V53" i="2" s="1"/>
  <c r="F53" i="2"/>
  <c r="E53" i="2"/>
  <c r="H53" i="2" s="1"/>
  <c r="K53" i="2" s="1"/>
  <c r="N53" i="2" s="1"/>
  <c r="O52" i="2"/>
  <c r="R52" i="2" s="1"/>
  <c r="U52" i="2" s="1"/>
  <c r="I52" i="2"/>
  <c r="L52" i="2" s="1"/>
  <c r="G52" i="2"/>
  <c r="J52" i="2" s="1"/>
  <c r="M52" i="2" s="1"/>
  <c r="P52" i="2" s="1"/>
  <c r="S52" i="2" s="1"/>
  <c r="V52" i="2" s="1"/>
  <c r="F52" i="2"/>
  <c r="E52" i="2"/>
  <c r="H52" i="2" s="1"/>
  <c r="K52" i="2" s="1"/>
  <c r="N52" i="2" s="1"/>
  <c r="Q52" i="2" s="1"/>
  <c r="M51" i="2"/>
  <c r="P51" i="2" s="1"/>
  <c r="S51" i="2" s="1"/>
  <c r="V51" i="2" s="1"/>
  <c r="I51" i="2"/>
  <c r="L51" i="2" s="1"/>
  <c r="O51" i="2" s="1"/>
  <c r="R51" i="2" s="1"/>
  <c r="U51" i="2" s="1"/>
  <c r="G51" i="2"/>
  <c r="J51" i="2" s="1"/>
  <c r="F51" i="2"/>
  <c r="E51" i="2"/>
  <c r="H51" i="2" s="1"/>
  <c r="K51" i="2" s="1"/>
  <c r="N51" i="2" s="1"/>
  <c r="Q51" i="2" s="1"/>
  <c r="T51" i="2" s="1"/>
  <c r="I50" i="2"/>
  <c r="L50" i="2" s="1"/>
  <c r="O50" i="2" s="1"/>
  <c r="R50" i="2" s="1"/>
  <c r="U50" i="2" s="1"/>
  <c r="G50" i="2"/>
  <c r="J50" i="2" s="1"/>
  <c r="M50" i="2" s="1"/>
  <c r="P50" i="2" s="1"/>
  <c r="S50" i="2" s="1"/>
  <c r="V50" i="2" s="1"/>
  <c r="F50" i="2"/>
  <c r="E50" i="2"/>
  <c r="H50" i="2" s="1"/>
  <c r="K50" i="2" s="1"/>
  <c r="N50" i="2" s="1"/>
  <c r="Q50" i="2" s="1"/>
  <c r="T50" i="2" s="1"/>
  <c r="U49" i="2"/>
  <c r="Q49" i="2"/>
  <c r="T49" i="2" s="1"/>
  <c r="I49" i="2"/>
  <c r="L49" i="2" s="1"/>
  <c r="O49" i="2" s="1"/>
  <c r="R49" i="2" s="1"/>
  <c r="G49" i="2"/>
  <c r="J49" i="2" s="1"/>
  <c r="M49" i="2" s="1"/>
  <c r="P49" i="2" s="1"/>
  <c r="S49" i="2" s="1"/>
  <c r="V49" i="2" s="1"/>
  <c r="F49" i="2"/>
  <c r="E49" i="2"/>
  <c r="H49" i="2" s="1"/>
  <c r="K49" i="2" s="1"/>
  <c r="N49" i="2" s="1"/>
  <c r="AC42" i="2"/>
  <c r="AH42" i="2" s="1"/>
  <c r="U42" i="2"/>
  <c r="Z42" i="2" s="1"/>
  <c r="AE42" i="2" s="1"/>
  <c r="AJ42" i="2" s="1"/>
  <c r="S42" i="2"/>
  <c r="X42" i="2" s="1"/>
  <c r="Q42" i="2"/>
  <c r="V42" i="2" s="1"/>
  <c r="AA42" i="2" s="1"/>
  <c r="AF42" i="2" s="1"/>
  <c r="P42" i="2"/>
  <c r="O42" i="2"/>
  <c r="T42" i="2" s="1"/>
  <c r="Y42" i="2" s="1"/>
  <c r="AD42" i="2" s="1"/>
  <c r="AI42" i="2" s="1"/>
  <c r="N42" i="2"/>
  <c r="M42" i="2"/>
  <c r="R42" i="2" s="1"/>
  <c r="W42" i="2" s="1"/>
  <c r="AB42" i="2" s="1"/>
  <c r="AG42" i="2" s="1"/>
  <c r="L42" i="2"/>
  <c r="AD41" i="2"/>
  <c r="AI41" i="2" s="1"/>
  <c r="T41" i="2"/>
  <c r="Y41" i="2" s="1"/>
  <c r="R41" i="2"/>
  <c r="W41" i="2" s="1"/>
  <c r="AB41" i="2" s="1"/>
  <c r="AG41" i="2" s="1"/>
  <c r="P41" i="2"/>
  <c r="U41" i="2" s="1"/>
  <c r="Z41" i="2" s="1"/>
  <c r="AE41" i="2" s="1"/>
  <c r="AJ41" i="2" s="1"/>
  <c r="O41" i="2"/>
  <c r="N41" i="2"/>
  <c r="S41" i="2" s="1"/>
  <c r="X41" i="2" s="1"/>
  <c r="AC41" i="2" s="1"/>
  <c r="AH41" i="2" s="1"/>
  <c r="M41" i="2"/>
  <c r="L41" i="2"/>
  <c r="Q41" i="2" s="1"/>
  <c r="V41" i="2" s="1"/>
  <c r="AA41" i="2" s="1"/>
  <c r="AF41" i="2" s="1"/>
  <c r="K41" i="2"/>
  <c r="AB40" i="2"/>
  <c r="AG40" i="2" s="1"/>
  <c r="V40" i="2"/>
  <c r="AA40" i="2" s="1"/>
  <c r="AF40" i="2" s="1"/>
  <c r="T40" i="2"/>
  <c r="Y40" i="2" s="1"/>
  <c r="AD40" i="2" s="1"/>
  <c r="AI40" i="2" s="1"/>
  <c r="R40" i="2"/>
  <c r="W40" i="2" s="1"/>
  <c r="P40" i="2"/>
  <c r="U40" i="2" s="1"/>
  <c r="Z40" i="2" s="1"/>
  <c r="AE40" i="2" s="1"/>
  <c r="AJ40" i="2" s="1"/>
  <c r="O40" i="2"/>
  <c r="N40" i="2"/>
  <c r="S40" i="2" s="1"/>
  <c r="X40" i="2" s="1"/>
  <c r="AC40" i="2" s="1"/>
  <c r="AH40" i="2" s="1"/>
  <c r="M40" i="2"/>
  <c r="L40" i="2"/>
  <c r="Q40" i="2" s="1"/>
  <c r="K40" i="2"/>
  <c r="R39" i="2"/>
  <c r="R43" i="2" s="1"/>
  <c r="W43" i="2" s="1"/>
  <c r="AB43" i="2" s="1"/>
  <c r="AG43" i="2" s="1"/>
  <c r="P39" i="2"/>
  <c r="U39" i="2" s="1"/>
  <c r="U43" i="2" s="1"/>
  <c r="Z43" i="2" s="1"/>
  <c r="AE43" i="2" s="1"/>
  <c r="AJ43" i="2" s="1"/>
  <c r="O39" i="2"/>
  <c r="T39" i="2" s="1"/>
  <c r="N39" i="2"/>
  <c r="S39" i="2" s="1"/>
  <c r="M39" i="2"/>
  <c r="L39" i="2"/>
  <c r="Q39" i="2" s="1"/>
  <c r="V39" i="2" s="1"/>
  <c r="AA39" i="2" s="1"/>
  <c r="AF39" i="2" s="1"/>
  <c r="K39" i="2"/>
  <c r="Q31" i="2"/>
  <c r="V31" i="2" s="1"/>
  <c r="AA31" i="2" s="1"/>
  <c r="AF31" i="2" s="1"/>
  <c r="O31" i="2"/>
  <c r="T31" i="2" s="1"/>
  <c r="Y31" i="2" s="1"/>
  <c r="AD31" i="2" s="1"/>
  <c r="AI31" i="2" s="1"/>
  <c r="N31" i="2"/>
  <c r="S31" i="2" s="1"/>
  <c r="X31" i="2" s="1"/>
  <c r="AC31" i="2" s="1"/>
  <c r="AH31" i="2" s="1"/>
  <c r="M31" i="2"/>
  <c r="R31" i="2" s="1"/>
  <c r="W31" i="2" s="1"/>
  <c r="AB31" i="2" s="1"/>
  <c r="AG31" i="2" s="1"/>
  <c r="L31" i="2"/>
  <c r="K31" i="2"/>
  <c r="P31" i="2" s="1"/>
  <c r="U31" i="2" s="1"/>
  <c r="Z31" i="2" s="1"/>
  <c r="AE31" i="2" s="1"/>
  <c r="S30" i="2"/>
  <c r="X30" i="2" s="1"/>
  <c r="AC30" i="2" s="1"/>
  <c r="AH30" i="2" s="1"/>
  <c r="O30" i="2"/>
  <c r="T30" i="2" s="1"/>
  <c r="Y30" i="2" s="1"/>
  <c r="AD30" i="2" s="1"/>
  <c r="AI30" i="2" s="1"/>
  <c r="N30" i="2"/>
  <c r="M30" i="2"/>
  <c r="R30" i="2" s="1"/>
  <c r="W30" i="2" s="1"/>
  <c r="AB30" i="2" s="1"/>
  <c r="AG30" i="2" s="1"/>
  <c r="L30" i="2"/>
  <c r="Q30" i="2" s="1"/>
  <c r="V30" i="2" s="1"/>
  <c r="AA30" i="2" s="1"/>
  <c r="AF30" i="2" s="1"/>
  <c r="K30" i="2"/>
  <c r="P30" i="2" s="1"/>
  <c r="U30" i="2" s="1"/>
  <c r="Z30" i="2" s="1"/>
  <c r="AE30" i="2" s="1"/>
  <c r="Q29" i="2"/>
  <c r="V29" i="2" s="1"/>
  <c r="AA29" i="2" s="1"/>
  <c r="AF29" i="2" s="1"/>
  <c r="O29" i="2"/>
  <c r="T29" i="2" s="1"/>
  <c r="Y29" i="2" s="1"/>
  <c r="AD29" i="2" s="1"/>
  <c r="AI29" i="2" s="1"/>
  <c r="N29" i="2"/>
  <c r="S29" i="2" s="1"/>
  <c r="X29" i="2" s="1"/>
  <c r="AC29" i="2" s="1"/>
  <c r="AH29" i="2" s="1"/>
  <c r="M29" i="2"/>
  <c r="R29" i="2" s="1"/>
  <c r="W29" i="2" s="1"/>
  <c r="AB29" i="2" s="1"/>
  <c r="AG29" i="2" s="1"/>
  <c r="L29" i="2"/>
  <c r="K29" i="2"/>
  <c r="P29" i="2" s="1"/>
  <c r="U29" i="2" s="1"/>
  <c r="Z29" i="2" s="1"/>
  <c r="AE29" i="2" s="1"/>
  <c r="S28" i="2"/>
  <c r="O28" i="2"/>
  <c r="T28" i="2" s="1"/>
  <c r="N28" i="2"/>
  <c r="M28" i="2"/>
  <c r="R28" i="2" s="1"/>
  <c r="L28" i="2"/>
  <c r="Q28" i="2" s="1"/>
  <c r="K28" i="2"/>
  <c r="P28" i="2" s="1"/>
  <c r="U28" i="2" s="1"/>
  <c r="K20" i="2"/>
  <c r="N20" i="2" s="1"/>
  <c r="Q20" i="2" s="1"/>
  <c r="T20" i="2" s="1"/>
  <c r="H20" i="2"/>
  <c r="G20" i="2"/>
  <c r="J20" i="2" s="1"/>
  <c r="M20" i="2" s="1"/>
  <c r="P20" i="2" s="1"/>
  <c r="S20" i="2" s="1"/>
  <c r="V20" i="2" s="1"/>
  <c r="F20" i="2"/>
  <c r="I20" i="2" s="1"/>
  <c r="L20" i="2" s="1"/>
  <c r="O20" i="2" s="1"/>
  <c r="R20" i="2" s="1"/>
  <c r="U20" i="2" s="1"/>
  <c r="E20" i="2"/>
  <c r="Q19" i="2"/>
  <c r="T19" i="2" s="1"/>
  <c r="M19" i="2"/>
  <c r="P19" i="2" s="1"/>
  <c r="S19" i="2" s="1"/>
  <c r="V19" i="2" s="1"/>
  <c r="J19" i="2"/>
  <c r="I19" i="2"/>
  <c r="L19" i="2" s="1"/>
  <c r="O19" i="2" s="1"/>
  <c r="R19" i="2" s="1"/>
  <c r="U19" i="2" s="1"/>
  <c r="G19" i="2"/>
  <c r="F19" i="2"/>
  <c r="E19" i="2"/>
  <c r="H19" i="2" s="1"/>
  <c r="K19" i="2" s="1"/>
  <c r="N19" i="2" s="1"/>
  <c r="S18" i="2"/>
  <c r="V18" i="2" s="1"/>
  <c r="O18" i="2"/>
  <c r="R18" i="2" s="1"/>
  <c r="U18" i="2" s="1"/>
  <c r="L18" i="2"/>
  <c r="K18" i="2"/>
  <c r="N18" i="2" s="1"/>
  <c r="Q18" i="2" s="1"/>
  <c r="T18" i="2" s="1"/>
  <c r="I18" i="2"/>
  <c r="H18" i="2"/>
  <c r="G18" i="2"/>
  <c r="J18" i="2" s="1"/>
  <c r="M18" i="2" s="1"/>
  <c r="P18" i="2" s="1"/>
  <c r="F18" i="2"/>
  <c r="E18" i="2"/>
  <c r="M17" i="2"/>
  <c r="P17" i="2" s="1"/>
  <c r="S17" i="2" s="1"/>
  <c r="V17" i="2" s="1"/>
  <c r="J17" i="2"/>
  <c r="I17" i="2"/>
  <c r="L17" i="2" s="1"/>
  <c r="O17" i="2" s="1"/>
  <c r="R17" i="2" s="1"/>
  <c r="U17" i="2" s="1"/>
  <c r="G17" i="2"/>
  <c r="F17" i="2"/>
  <c r="E17" i="2"/>
  <c r="H17" i="2" s="1"/>
  <c r="K17" i="2" s="1"/>
  <c r="N17" i="2" s="1"/>
  <c r="Q17" i="2" s="1"/>
  <c r="T17" i="2" s="1"/>
  <c r="S16" i="2"/>
  <c r="V16" i="2" s="1"/>
  <c r="O16" i="2"/>
  <c r="R16" i="2" s="1"/>
  <c r="U16" i="2" s="1"/>
  <c r="L16" i="2"/>
  <c r="K16" i="2"/>
  <c r="N16" i="2" s="1"/>
  <c r="Q16" i="2" s="1"/>
  <c r="T16" i="2" s="1"/>
  <c r="I16" i="2"/>
  <c r="H16" i="2"/>
  <c r="G16" i="2"/>
  <c r="J16" i="2" s="1"/>
  <c r="M16" i="2" s="1"/>
  <c r="P16" i="2" s="1"/>
  <c r="F16" i="2"/>
  <c r="E16" i="2"/>
  <c r="M15" i="2"/>
  <c r="P15" i="2" s="1"/>
  <c r="S15" i="2" s="1"/>
  <c r="V15" i="2" s="1"/>
  <c r="J15" i="2"/>
  <c r="I15" i="2"/>
  <c r="L15" i="2" s="1"/>
  <c r="O15" i="2" s="1"/>
  <c r="R15" i="2" s="1"/>
  <c r="U15" i="2" s="1"/>
  <c r="G15" i="2"/>
  <c r="F15" i="2"/>
  <c r="E15" i="2"/>
  <c r="H15" i="2" s="1"/>
  <c r="K15" i="2" s="1"/>
  <c r="N15" i="2" s="1"/>
  <c r="Q15" i="2" s="1"/>
  <c r="T15" i="2" s="1"/>
  <c r="O14" i="2"/>
  <c r="R14" i="2" s="1"/>
  <c r="U14" i="2" s="1"/>
  <c r="L14" i="2"/>
  <c r="K14" i="2"/>
  <c r="N14" i="2" s="1"/>
  <c r="Q14" i="2" s="1"/>
  <c r="T14" i="2" s="1"/>
  <c r="I14" i="2"/>
  <c r="H14" i="2"/>
  <c r="G14" i="2"/>
  <c r="J14" i="2" s="1"/>
  <c r="M14" i="2" s="1"/>
  <c r="P14" i="2" s="1"/>
  <c r="S14" i="2" s="1"/>
  <c r="V14" i="2" s="1"/>
  <c r="F14" i="2"/>
  <c r="E14" i="2"/>
  <c r="Q13" i="2"/>
  <c r="T13" i="2" s="1"/>
  <c r="M13" i="2"/>
  <c r="J13" i="2"/>
  <c r="I13" i="2"/>
  <c r="L13" i="2" s="1"/>
  <c r="G13" i="2"/>
  <c r="F13" i="2"/>
  <c r="E13" i="2"/>
  <c r="H13" i="2" s="1"/>
  <c r="K13" i="2" s="1"/>
  <c r="N13" i="2" s="1"/>
  <c r="T32" i="2" l="1"/>
  <c r="Y32" i="2" s="1"/>
  <c r="AD32" i="2" s="1"/>
  <c r="AI32" i="2" s="1"/>
  <c r="Y28" i="2"/>
  <c r="AD28" i="2" s="1"/>
  <c r="AI28" i="2" s="1"/>
  <c r="K21" i="2"/>
  <c r="N21" i="2" s="1"/>
  <c r="Q21" i="2" s="1"/>
  <c r="T21" i="2" s="1"/>
  <c r="V28" i="2"/>
  <c r="AA28" i="2" s="1"/>
  <c r="AF28" i="2" s="1"/>
  <c r="Q32" i="2"/>
  <c r="V32" i="2" s="1"/>
  <c r="AA32" i="2" s="1"/>
  <c r="AF32" i="2" s="1"/>
  <c r="S32" i="2"/>
  <c r="X32" i="2" s="1"/>
  <c r="AC32" i="2" s="1"/>
  <c r="AH32" i="2" s="1"/>
  <c r="X28" i="2"/>
  <c r="AC28" i="2" s="1"/>
  <c r="AH28" i="2" s="1"/>
  <c r="P13" i="2"/>
  <c r="S13" i="2" s="1"/>
  <c r="V13" i="2" s="1"/>
  <c r="M21" i="2"/>
  <c r="P21" i="2" s="1"/>
  <c r="S21" i="2" s="1"/>
  <c r="V21" i="2" s="1"/>
  <c r="T43" i="2"/>
  <c r="Y43" i="2" s="1"/>
  <c r="AD43" i="2" s="1"/>
  <c r="AI43" i="2" s="1"/>
  <c r="Y39" i="2"/>
  <c r="AD39" i="2" s="1"/>
  <c r="AI39" i="2" s="1"/>
  <c r="W28" i="2"/>
  <c r="AB28" i="2" s="1"/>
  <c r="AG28" i="2" s="1"/>
  <c r="R32" i="2"/>
  <c r="W32" i="2" s="1"/>
  <c r="AB32" i="2" s="1"/>
  <c r="AG32" i="2" s="1"/>
  <c r="Z28" i="2"/>
  <c r="AE28" i="2" s="1"/>
  <c r="U32" i="2"/>
  <c r="Z32" i="2" s="1"/>
  <c r="AE32" i="2" s="1"/>
  <c r="O13" i="2"/>
  <c r="R13" i="2" s="1"/>
  <c r="U13" i="2" s="1"/>
  <c r="L21" i="2"/>
  <c r="O21" i="2" s="1"/>
  <c r="R21" i="2" s="1"/>
  <c r="U21" i="2" s="1"/>
  <c r="S43" i="2"/>
  <c r="X43" i="2" s="1"/>
  <c r="AC43" i="2" s="1"/>
  <c r="AH43" i="2" s="1"/>
  <c r="X39" i="2"/>
  <c r="AC39" i="2" s="1"/>
  <c r="AH39" i="2" s="1"/>
  <c r="W39" i="2"/>
  <c r="AB39" i="2" s="1"/>
  <c r="AG39" i="2" s="1"/>
  <c r="Q43" i="2"/>
  <c r="V43" i="2" s="1"/>
  <c r="AA43" i="2" s="1"/>
  <c r="AF43" i="2" s="1"/>
  <c r="Z39" i="2"/>
  <c r="AE39" i="2" s="1"/>
  <c r="AJ39" i="2" s="1"/>
</calcChain>
</file>

<file path=xl/comments1.xml><?xml version="1.0" encoding="utf-8"?>
<comments xmlns="http://schemas.openxmlformats.org/spreadsheetml/2006/main">
  <authors>
    <author>Jose Antonio Zuluaga Guerrero</author>
    <author>Daniel Hernando Devis Chaparro</author>
  </authors>
  <commentList>
    <comment ref="F5" authorId="0" shapeId="0">
      <text>
        <r>
          <rPr>
            <sz val="9"/>
            <color indexed="81"/>
            <rFont val="Tahoma"/>
            <family val="2"/>
          </rPr>
          <t>Inflación Año 2017</t>
        </r>
      </text>
    </comment>
    <comment ref="G25" authorId="1" shapeId="0">
      <text>
        <r>
          <rPr>
            <b/>
            <sz val="9"/>
            <color indexed="81"/>
            <rFont val="Tahoma"/>
            <family val="2"/>
          </rPr>
          <t>Modificado por la Resolución 9 1349del 28 de noviembre de 2014</t>
        </r>
      </text>
    </comment>
    <comment ref="L25" authorId="1" shapeId="0">
      <text>
        <r>
          <rPr>
            <b/>
            <sz val="9"/>
            <color indexed="81"/>
            <rFont val="Tahoma"/>
            <family val="2"/>
          </rPr>
          <t>Modificado por la Resolución 9 1349del 28 de noviembre de 2014</t>
        </r>
      </text>
    </comment>
    <comment ref="Q25" authorId="1" shapeId="0">
      <text>
        <r>
          <rPr>
            <b/>
            <sz val="9"/>
            <color indexed="81"/>
            <rFont val="Tahoma"/>
            <family val="2"/>
          </rPr>
          <t>Modificado por la Resolución 9 1349del 28 de noviembre de 2014</t>
        </r>
      </text>
    </comment>
    <comment ref="V25" authorId="1" shapeId="0">
      <text>
        <r>
          <rPr>
            <b/>
            <sz val="9"/>
            <color indexed="81"/>
            <rFont val="Tahoma"/>
            <family val="2"/>
          </rPr>
          <t>Modificado por la Resolución 9 1349del 28 de noviembre de 2014</t>
        </r>
      </text>
    </comment>
    <comment ref="AA25" authorId="1" shapeId="0">
      <text>
        <r>
          <rPr>
            <b/>
            <sz val="9"/>
            <color indexed="81"/>
            <rFont val="Tahoma"/>
            <family val="2"/>
          </rPr>
          <t>Modificado por la Resolución 9 1349del 28 de noviembre de 2014</t>
        </r>
      </text>
    </comment>
    <comment ref="AF25" authorId="1" shapeId="0">
      <text>
        <r>
          <rPr>
            <b/>
            <sz val="9"/>
            <color indexed="81"/>
            <rFont val="Tahoma"/>
            <family val="2"/>
          </rPr>
          <t>Modificado por la Resolución 9 1349del 28 de noviembre de 2014</t>
        </r>
      </text>
    </comment>
  </commentList>
</comments>
</file>

<file path=xl/sharedStrings.xml><?xml version="1.0" encoding="utf-8"?>
<sst xmlns="http://schemas.openxmlformats.org/spreadsheetml/2006/main" count="2682" uniqueCount="456">
  <si>
    <t>Nombre del parámetro en el sistema de precios</t>
  </si>
  <si>
    <t>CELDA</t>
  </si>
  <si>
    <t>Hoja donde se encuentra la celda con el valor</t>
  </si>
  <si>
    <t>e7</t>
  </si>
  <si>
    <t>b7</t>
  </si>
  <si>
    <t>2) Se ponen fechas:</t>
  </si>
  <si>
    <t xml:space="preserve">                                    Fecha Referencia: Cualquiera del mes que calculamos</t>
  </si>
  <si>
    <t xml:space="preserve">                                    Fecha Vigencia: del 1 del mes al 31 del mes</t>
  </si>
  <si>
    <t>3) Se comparan resultados con el archivo de Daniel Devis de acuerdo al cuadro siguiente:</t>
  </si>
  <si>
    <t>Nombre del precio en el sistema de precios</t>
  </si>
  <si>
    <t>e8</t>
  </si>
  <si>
    <t>e9</t>
  </si>
  <si>
    <t>f8</t>
  </si>
  <si>
    <r>
      <t>ETIQUETA DE ACTUALIZACIÓN MASIVA :</t>
    </r>
    <r>
      <rPr>
        <b/>
        <sz val="14"/>
        <color theme="1"/>
        <rFont val="Calibri"/>
        <family val="2"/>
      </rPr>
      <t xml:space="preserve"> </t>
    </r>
    <r>
      <rPr>
        <b/>
        <sz val="16"/>
        <color theme="1"/>
        <rFont val="Calibri"/>
        <family val="2"/>
      </rPr>
      <t>NORTE DE SANTANDER (zonas de frontera)</t>
    </r>
  </si>
  <si>
    <t>Archivo: ZONAS DE FRONTERA (Daniel Devis)</t>
  </si>
  <si>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</si>
  <si>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</si>
  <si>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</si>
  <si>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</si>
  <si>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</si>
  <si>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</si>
  <si>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</si>
  <si>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</si>
  <si>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</si>
  <si>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</si>
  <si>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</si>
  <si>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</si>
  <si>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</si>
  <si>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</si>
  <si>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</si>
  <si>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</si>
  <si>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</si>
  <si>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</si>
  <si>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</si>
  <si>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</si>
  <si>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</si>
  <si>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</si>
  <si>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</si>
  <si>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</si>
  <si>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</si>
  <si>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</si>
  <si>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</si>
  <si>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</si>
  <si>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</si>
  <si>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</si>
  <si>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</si>
  <si>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</si>
  <si>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</si>
  <si>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</si>
  <si>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</si>
  <si>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</si>
  <si>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</si>
  <si>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</si>
  <si>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</si>
  <si>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</si>
  <si>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</si>
  <si>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</si>
  <si>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</si>
  <si>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</si>
  <si>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</si>
  <si>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</si>
  <si>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</si>
  <si>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</si>
  <si>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</si>
  <si>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</si>
  <si>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</si>
  <si>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</si>
  <si>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</si>
  <si>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</si>
  <si>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</si>
  <si>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</si>
  <si>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</si>
  <si>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</si>
  <si>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</si>
  <si>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Estructuras algunos rubros Zonas de Frontera - Resolución 90302 del 30 de abril de 2013</t>
  </si>
  <si>
    <t>Reajuste cada 1° de Febrero con base en el IPC del año anterior</t>
  </si>
  <si>
    <t>IPC</t>
  </si>
  <si>
    <t>IPC Ultimos 12 meses (Ajuste Margen Mayorista Junio)</t>
  </si>
  <si>
    <t>Fuente: Dane</t>
  </si>
  <si>
    <t>Recuperación de costos de la Gasolina Corriente, Corriente Oxigenada, ACPM y ACPM con Biocombustibles</t>
  </si>
  <si>
    <t>Zona</t>
  </si>
  <si>
    <t>Combustible exento</t>
  </si>
  <si>
    <t>Combustible sin exención</t>
  </si>
  <si>
    <t>Producto importado</t>
  </si>
  <si>
    <t>Amazonas</t>
  </si>
  <si>
    <t>Arauca</t>
  </si>
  <si>
    <t>Cubará (Boyacá)</t>
  </si>
  <si>
    <t>Guainía</t>
  </si>
  <si>
    <t>La Guajira</t>
  </si>
  <si>
    <t>Nariño</t>
  </si>
  <si>
    <t>Putumayo</t>
  </si>
  <si>
    <t>Puerto Carreño (Vichada)</t>
  </si>
  <si>
    <t>Norte de Santander</t>
  </si>
  <si>
    <t>Marcación de la Gasolina Motor Corriente, Corriente Oxigenada, ACPM y ACPM con Biocombustibles</t>
  </si>
  <si>
    <t>Punto medio meta inflación Banrep 2015</t>
  </si>
  <si>
    <t>Punto medio meta inflación Banrep 2016</t>
  </si>
  <si>
    <t>Punto medio meta inflación Banrep 2017</t>
  </si>
  <si>
    <t>Gasolina Corriente</t>
  </si>
  <si>
    <t>ACPM B2</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</si>
  <si>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</si>
  <si>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</si>
  <si>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</si>
  <si>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</si>
  <si>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</si>
  <si>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</si>
  <si>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</si>
  <si>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</si>
  <si>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</si>
  <si>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ACEM</t>
  </si>
  <si>
    <t>AMAZONAS</t>
  </si>
  <si>
    <t>CESAR</t>
  </si>
  <si>
    <t>NORTE DE SANTANDER</t>
  </si>
  <si>
    <t>NARIÑO</t>
  </si>
  <si>
    <t>LA GUAJIRA</t>
  </si>
  <si>
    <t>BOYACÁ (Cubará)</t>
  </si>
  <si>
    <t>CESAR (Río de Oro)</t>
  </si>
  <si>
    <t>VICHADA (Puerto Carreño)</t>
  </si>
  <si>
    <t>ARAUCA</t>
  </si>
  <si>
    <t>GUAINÍA</t>
  </si>
  <si>
    <t>VAUPES</t>
  </si>
  <si>
    <t>GASOLINA</t>
  </si>
  <si>
    <t xml:space="preserve">% ZDF </t>
  </si>
  <si>
    <t>DEPARTAMENTO</t>
  </si>
  <si>
    <t>CHOCÓ</t>
  </si>
  <si>
    <t>($/Galón)</t>
  </si>
  <si>
    <t>ITEM</t>
  </si>
  <si>
    <t>Gasolina Extra</t>
  </si>
  <si>
    <t>Diesel (ACPM-ACEM)</t>
  </si>
  <si>
    <r>
      <t xml:space="preserve">Avigás </t>
    </r>
    <r>
      <rPr>
        <sz val="8"/>
        <color theme="0"/>
        <rFont val="Arial"/>
        <family val="2"/>
      </rPr>
      <t>(1)</t>
    </r>
  </si>
  <si>
    <t>Ecopetrol</t>
  </si>
  <si>
    <t>Reficar</t>
  </si>
  <si>
    <t>Barranca</t>
  </si>
  <si>
    <t>Ingreso al productor</t>
  </si>
  <si>
    <t>Tarifa de marcación</t>
  </si>
  <si>
    <t>Tarifa de transporte por poliductos y/o manejo</t>
  </si>
  <si>
    <t>(*)</t>
  </si>
  <si>
    <r>
      <t xml:space="preserve">Margen plan de continuidad </t>
    </r>
    <r>
      <rPr>
        <b/>
        <vertAlign val="superscript"/>
        <sz val="11"/>
        <rFont val="Arial"/>
        <family val="2"/>
      </rPr>
      <t>(a)</t>
    </r>
  </si>
  <si>
    <t>Impuesto Nacional a la Gasolina y al ACPM</t>
  </si>
  <si>
    <t>Impuesto sobre las Ventas</t>
  </si>
  <si>
    <t>(3)</t>
  </si>
  <si>
    <t>Impuesto al carbono</t>
  </si>
  <si>
    <t>Precio máximo de venta al Distribuidor Mayorista</t>
  </si>
  <si>
    <t>(**)</t>
  </si>
  <si>
    <t xml:space="preserve">Margen mayorista </t>
  </si>
  <si>
    <t>(***)</t>
  </si>
  <si>
    <t>Sobretasa</t>
  </si>
  <si>
    <t> </t>
  </si>
  <si>
    <t>Precio de venta en planta de abasto mayorista</t>
  </si>
  <si>
    <t xml:space="preserve">Margen minorista </t>
  </si>
  <si>
    <t>Pérdida evaporación</t>
  </si>
  <si>
    <t>(****)</t>
  </si>
  <si>
    <t>Transporte planta de abasto a estación de servicio</t>
  </si>
  <si>
    <t>Precio de venta al público</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</si>
  <si>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</si>
  <si>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</si>
  <si>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</si>
  <si>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</si>
  <si>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(a)  Dicho margen está dirigido a remunerar a CENIT Transporte y Logística de Hidrocarburos S.A.S. en la forma establecida en la Resolución 90228 del 1° de Abril de 2013.</t>
  </si>
  <si>
    <t xml:space="preserve">(*****)  Los precios de facturación son los vigentes en la fecha de despacho del producto y pueden variar sin previo aviso </t>
  </si>
  <si>
    <t>(1) El precio publicado, corresponde al precio de venta para clientes de ECOPETROL con contrato</t>
  </si>
  <si>
    <t>(3) Es el valor que se obtiene conforme se establece en el Artículo 467 del Estatuto Tributario, modificado por el Artículo 183 de la Ley 1819 del 29 de diciembre de 2016, a las</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</si>
  <si>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</si>
  <si>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</si>
  <si>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</si>
  <si>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Alcohol Carburante</t>
  </si>
  <si>
    <t xml:space="preserve">Gasolina Corriente Base para Oxigenar </t>
  </si>
  <si>
    <t>Gasolina Corriente Oxigenada</t>
  </si>
  <si>
    <t xml:space="preserve">Proporción Ingreso al productor de la Gasolina Motor Corriente </t>
  </si>
  <si>
    <t xml:space="preserve">Proporción Ingreso al productor del Alcohol Carburante </t>
  </si>
  <si>
    <t>Ingreso al productor de la Gasolina Motor Corriente Oxigenada</t>
  </si>
  <si>
    <t xml:space="preserve">Proporción Tarifa de transporte por poliductos de Gasolina Motor Corriente </t>
  </si>
  <si>
    <t xml:space="preserve">Proporción tarifa de transporte del Alcohol Carburante </t>
  </si>
  <si>
    <t>Precio máximo de venta al distribuidor mayorista</t>
  </si>
  <si>
    <t>Margen al distribuidor mayorista</t>
  </si>
  <si>
    <t xml:space="preserve"> </t>
  </si>
  <si>
    <t>Precio máximo en planta de abastecimiento mayorista</t>
  </si>
  <si>
    <t>Margen del distribuidor minorista</t>
  </si>
  <si>
    <t>Perdida por evaporación</t>
  </si>
  <si>
    <t>(*****)</t>
  </si>
  <si>
    <t>Precio máximo de venta por galón incluida la sobretasa</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</si>
  <si>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</si>
  <si>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</si>
  <si>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</si>
  <si>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</si>
  <si>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</si>
  <si>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Gasolina Extra  Base para Oxigenar</t>
  </si>
  <si>
    <t>Gasolina Extra Oxigenada</t>
  </si>
  <si>
    <t>Tarifa de Marcación</t>
  </si>
  <si>
    <t>Precio de venta al distribuidor Mayorista</t>
  </si>
  <si>
    <t>Margen mayorista</t>
  </si>
  <si>
    <t>Margen minorista</t>
  </si>
  <si>
    <t>BIOCOMBUSTIBLE B100</t>
  </si>
  <si>
    <t>ACPM Base para Mezcla al 10% (1)</t>
  </si>
  <si>
    <t>ACPM Base para Mezcla al 8% (2)</t>
  </si>
  <si>
    <t xml:space="preserve">Biodiesel B2 con destino a mezcla </t>
  </si>
  <si>
    <t>Biodiesel B4</t>
  </si>
  <si>
    <t xml:space="preserve">Proporción Ingreso al productor del ACPM </t>
  </si>
  <si>
    <t xml:space="preserve">Proporción Ingreso al productor del Biocombustible </t>
  </si>
  <si>
    <t>Ingreso al productor de la mezcla de ACPM- Biocombustible (B2, B4, B8, B10)</t>
  </si>
  <si>
    <t>Proporción Tarifa de transporte por poliductos (*)</t>
  </si>
  <si>
    <t>Tarifa de transporte del biocombustible (**)</t>
  </si>
  <si>
    <t>Transporte de la planta de abastecimiento mayorista a estación</t>
  </si>
  <si>
    <t>ESTRUCTURA DE PRECIOS DE COMBUSTIBLES LÍQUIDOS PARA ZONAS DE FRONTERA</t>
  </si>
  <si>
    <t>Con cupo ZDF</t>
  </si>
  <si>
    <t>ID</t>
  </si>
  <si>
    <t>Ítem</t>
  </si>
  <si>
    <t>$/Galón</t>
  </si>
  <si>
    <t>IP</t>
  </si>
  <si>
    <t>Ingreso al Productor</t>
  </si>
  <si>
    <t>PN</t>
  </si>
  <si>
    <t>Impuesto Nacional a la gasolina y al ACPM</t>
  </si>
  <si>
    <t>------------------</t>
  </si>
  <si>
    <t>Tt</t>
  </si>
  <si>
    <t>(1)</t>
  </si>
  <si>
    <t>Cc</t>
  </si>
  <si>
    <t xml:space="preserve">Recuperación costos </t>
  </si>
  <si>
    <t>Ce</t>
  </si>
  <si>
    <t>Costo de cesión</t>
  </si>
  <si>
    <t>Tma</t>
  </si>
  <si>
    <t>Tarifa de marcación (1)</t>
  </si>
  <si>
    <t>Margen plan de continuidad</t>
  </si>
  <si>
    <t>PMI</t>
  </si>
  <si>
    <t>Precio Máx. de Venta al Distribuidor Mayorista</t>
  </si>
  <si>
    <t>MD</t>
  </si>
  <si>
    <t xml:space="preserve">Margen del distribuidor mayorista </t>
  </si>
  <si>
    <t>Ti</t>
  </si>
  <si>
    <t>Transporte plantas no interconectadas</t>
  </si>
  <si>
    <t>PS</t>
  </si>
  <si>
    <t>Sobretasa***</t>
  </si>
  <si>
    <t>PMIL</t>
  </si>
  <si>
    <t>Precio Máximo en Planta de Abasto Mayorista</t>
  </si>
  <si>
    <t>MDM</t>
  </si>
  <si>
    <t>E</t>
  </si>
  <si>
    <t>Pérdida por evaporación</t>
  </si>
  <si>
    <t>N.A</t>
  </si>
  <si>
    <t>FI</t>
  </si>
  <si>
    <t>Transporte planta abasto mayorista a estación</t>
  </si>
  <si>
    <t>PMV</t>
  </si>
  <si>
    <t xml:space="preserve">Precio de Venta al público por galón </t>
  </si>
  <si>
    <t>Según punto de entrega</t>
  </si>
  <si>
    <t>(2)</t>
  </si>
  <si>
    <t>(4)</t>
  </si>
  <si>
    <t>DEPARTAMENTO DE AMAZONAS</t>
  </si>
  <si>
    <t>Por encima del cupo*</t>
  </si>
  <si>
    <t>Planta de Abasto: Leticia</t>
  </si>
  <si>
    <t>MPN</t>
  </si>
  <si>
    <t>Costo de la utilización de la planta de abastecimiento de Neiva</t>
  </si>
  <si>
    <t>Margen del distribuidor mayorista planta Leticia</t>
  </si>
  <si>
    <t>TPL</t>
  </si>
  <si>
    <t>Tarifa de transporte vía fluvial entre Puerto Asis y Leticia</t>
  </si>
  <si>
    <t>Precio Máximo en Planta en la cuidad de Leticia</t>
  </si>
  <si>
    <t>Ver Nota Informativa</t>
  </si>
  <si>
    <t>Para ventas sobre el cupo a estaciones de servicio, previa autorización del Ministerio de Minas y Energía, aplica la estructura nacional</t>
  </si>
  <si>
    <t>**</t>
  </si>
  <si>
    <t>El rubro será fijado de común acuerdo entre el Cesionario y el distribuidor mayorista al cual cedan las actividades de distribución, para lo cual presentarán al Ministerio de Minas y Energía - Dirección de Hidrocarburos la información respectiva</t>
  </si>
  <si>
    <t>***</t>
  </si>
  <si>
    <t>Será el señalado en la Resolución 182336 del 28 de 2011 y 91657 de 2012, o en la norma que la modifique o sustituya</t>
  </si>
  <si>
    <t>****</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</si>
  <si>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</si>
  <si>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t>
  </si>
  <si>
    <t xml:space="preserve">Valor de referencia de sobretasa según Resolución vigente de Minminas. </t>
  </si>
  <si>
    <t>******</t>
  </si>
  <si>
    <t>Corresponde a la pérdida por evaporación de que trata la Ley 26 de 1989, definida como el 0.4% del Precio Máximo de Venta en Planta de Abastecimiento Mayorista.</t>
  </si>
  <si>
    <t>*******</t>
  </si>
  <si>
    <t>Será el valor correspondiente al Flete desde la Planta de Abastecimiento de Leticia hasta las estaciones de servicio de los diferentes municipios. Este valor será definido por el Comité Local de Precios del respectivo municipio</t>
  </si>
  <si>
    <t>En los departamentos y en las circunstancias donde se aplique doble marcación se deberá cobrar una tarifa adicional de $3.5 por galón.</t>
  </si>
  <si>
    <t>Gasolina Corriente Base para Oxigenar</t>
  </si>
  <si>
    <t>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</si>
  <si>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IP ZDF</t>
  </si>
  <si>
    <t>DIESEL</t>
  </si>
  <si>
    <t>IP NACIONAL</t>
  </si>
  <si>
    <t>BIODIESEL</t>
  </si>
  <si>
    <t>ETANOL</t>
  </si>
  <si>
    <t>Margen plan de continuidad (a)</t>
  </si>
  <si>
    <t>DEPARTAMENTO DE ARAUCA</t>
  </si>
  <si>
    <t>Por encima del cupo *</t>
  </si>
  <si>
    <t>Tarifa de transporte por poliductos</t>
  </si>
  <si>
    <t>Fb</t>
  </si>
  <si>
    <t>Tarifa de Ttransporte terrestre</t>
  </si>
  <si>
    <t>N.A.</t>
  </si>
  <si>
    <t>N,A</t>
  </si>
  <si>
    <t>Valor correspondiente al flete desde la planta de abastecimiento mayorista hasta las estaciones de servicio de los diferentes municipios. El valor lo define el Comité Local de Precios de cada municipio</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</si>
  <si>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</si>
  <si>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Valor del transporte desde la plantas de abastecimiento (Chimitá, Mansilla, Tocancipá, Apiay) hasta la Planta de Arauca (Arauca)</t>
  </si>
  <si>
    <t>DEPARTAMENTO DE BOYACÁ (Municipio de Cubará)</t>
  </si>
  <si>
    <t>PLANTA DE ABASTO: Chimitá</t>
  </si>
  <si>
    <t>En los departamentos y en las plantas de abastacimiento donde se aplique doble marcación se deberá cobrar una tarifa adicional de $3.5 por galón.</t>
  </si>
  <si>
    <t>En el evento que el Departamento se abaste de una planta no interconectada, corresponde al valor del transporte desde la planta de abastecimiento no interconectada</t>
  </si>
  <si>
    <t>DEPARTAMENTO DE CESAR</t>
  </si>
  <si>
    <t>Oxigenada 10%</t>
  </si>
  <si>
    <t>Margen del distribuidor mayorista</t>
  </si>
  <si>
    <t>Mediante Resolución 124012 del 26 de febrero de 2012, se incluyó al distribuidor mayorista Discowacoop Ltda, dentro del plan de abastecimiento de distribución de los  GC y GCINI ubicados en el municipio de Valledupar (Cesar).</t>
  </si>
  <si>
    <t xml:space="preserve">Valor de referencia de sobretasa según Resolución Minminas. </t>
  </si>
  <si>
    <t>Valor del transporte de las plantas de abasto a las estaciones de servicio</t>
  </si>
  <si>
    <t>Acpm mezcla al  10%</t>
  </si>
  <si>
    <t>DEPARTAMENTO DE CESAR (Rió de Oro)</t>
  </si>
  <si>
    <r>
      <t>Tarifa de transporte</t>
    </r>
    <r>
      <rPr>
        <b/>
        <i/>
        <sz val="10"/>
        <rFont val="Calibri"/>
        <family val="2"/>
        <scheme val="minor"/>
      </rPr>
      <t xml:space="preserve"> (a. poliductos y b. biocombustibles)</t>
    </r>
  </si>
  <si>
    <t>a) Según punto de entrega  b) 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</si>
  <si>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Será el señalado en la Resolución 182336 del 28 de 2011 y 91657 de 2012, o en la norma que la modifique o sustituya, Para la gasolina extra definido libremente por el distribuidor mayorista/minorista</t>
  </si>
  <si>
    <r>
      <t xml:space="preserve">ORIGEN: Refinería de Cartagena y Barrancabermeja            PLANTA DE ABASTO: Galapa - Baranoa, Lizama,  Ayacucho, Cartagena ,  Baranquilla Discowacoop (Maicao - La Guajira) </t>
    </r>
    <r>
      <rPr>
        <b/>
        <vertAlign val="superscript"/>
        <sz val="10"/>
        <color theme="0"/>
        <rFont val="Calibri"/>
        <family val="2"/>
      </rPr>
      <t xml:space="preserve">2 </t>
    </r>
  </si>
  <si>
    <t xml:space="preserve">ORIGEN: Refinería de Cartagena y Barrancabermeja            PLANTA DE ABASTO: Galapa - Baranoa, Lizama,  Ayacucho, Cartagena ,  Baranquilla </t>
  </si>
  <si>
    <t>DEPARTAMENTO DE CHOCÓ</t>
  </si>
  <si>
    <r>
      <t xml:space="preserve">ORIGEN: Refinería de Cartagena y Barrancabermeja            PLANTA DE ABASTO: Plantas autorizadas por el plan de </t>
    </r>
    <r>
      <rPr>
        <b/>
        <sz val="11"/>
        <color theme="0"/>
        <rFont val="Calibri"/>
        <family val="2"/>
        <scheme val="minor"/>
      </rPr>
      <t xml:space="preserve">abastecimiento ubicadas en Cartagena y Barranquilla </t>
    </r>
    <r>
      <rPr>
        <b/>
        <vertAlign val="superscript"/>
        <sz val="11"/>
        <color theme="0"/>
        <rFont val="Calibri"/>
        <family val="2"/>
      </rPr>
      <t xml:space="preserve"> </t>
    </r>
    <r>
      <rPr>
        <b/>
        <vertAlign val="superscript"/>
        <sz val="16"/>
        <color theme="0"/>
        <rFont val="Calibri"/>
        <family val="2"/>
      </rPr>
      <t>(municipios de Acandí, Unguía y Riosucio)                         Planta de Abasto Buenaventura ( muricipio de Jurado)</t>
    </r>
  </si>
  <si>
    <t>DEPARTAMENTO DE GUAINIA</t>
  </si>
  <si>
    <t>PLANTA DE ABASTO: Puerto Inírida</t>
  </si>
  <si>
    <t>Valor del transporte de la planta de Inirida a las estaciones de servicio</t>
  </si>
  <si>
    <t>DEPARTAMENTO DE LA GUAJIRA</t>
  </si>
  <si>
    <t>ORIGEN: Refinería de Cartagena                                                PLANTA DE ABASTO:Ayatawocoop  y Discowacoop- ubicadas en el municipio de Maicao; abastecidas desde Galapa  y Baranoa</t>
  </si>
  <si>
    <t xml:space="preserve">ORIGEN: Refinería de Cartagena                                                   PLANTA DE ABASTO: Galapa - Baranoa, Lizama,  Ayacucho, Cartagena ,  Baranquilla </t>
  </si>
  <si>
    <t>DEPARTAMENTO DE LA GUAJIRA - GRANDES CONSUMIDORES</t>
  </si>
  <si>
    <t>Corresponde al valor del transporte desde la planta de abastecimiento (punto de entrega del poliducto) hasta las plantas de Maicao</t>
  </si>
  <si>
    <t>ORIGEN: Refinería de Cartagena y Barrancabermeja            PLANTA DE ABASTO: : Yumbo, Mulalo, Petrodecol</t>
  </si>
  <si>
    <t>DEPARTAMENTO DE NARIÑO</t>
  </si>
  <si>
    <r>
      <t xml:space="preserve">Tarifa de marcación </t>
    </r>
    <r>
      <rPr>
        <u/>
        <sz val="10"/>
        <color rgb="FFFF0000"/>
        <rFont val="Calibri"/>
        <family val="2"/>
        <scheme val="minor"/>
      </rPr>
      <t>(1)</t>
    </r>
  </si>
  <si>
    <t>ACPM</t>
  </si>
  <si>
    <t>Origen Importado</t>
  </si>
  <si>
    <r>
      <t xml:space="preserve">Tarifa de marcación  </t>
    </r>
    <r>
      <rPr>
        <b/>
        <sz val="10"/>
        <color rgb="FFFF0000"/>
        <rFont val="Calibri"/>
        <family val="2"/>
        <scheme val="minor"/>
      </rPr>
      <t>(1)</t>
    </r>
  </si>
  <si>
    <t>Transporte de las plantas de abasto  a las EDS</t>
  </si>
  <si>
    <t>DEPARTAMENTO NORTE DE SANTANDER</t>
  </si>
  <si>
    <t>PLANTA DE ABASTO: Chimitá y Agualinda</t>
  </si>
  <si>
    <t>Tarifa de transporte (a. poliductos y b. biocombustibles)</t>
  </si>
  <si>
    <t>Valor correspondiente al flete desde la planta de abastecimiento mayorista hasta las estaciones de servicio de los diferentes municipios.</t>
  </si>
  <si>
    <t>DEPARTAMENTO VAUPES</t>
  </si>
  <si>
    <t>PLANTA DE ABASTO: San José del Guaviare</t>
  </si>
  <si>
    <t>Valor del transporte desde la Planta de Mansilla a la Planta de San Jose del Guaviare</t>
  </si>
  <si>
    <t>Transporte desde San Jose del Guaviare a las EDS</t>
  </si>
  <si>
    <t>Valor del transporte aéreo de la planta de San José del Guaviare a las estaciones de servicio</t>
  </si>
  <si>
    <t>ESTRUCTURA DE PRECIOS DEL ELECTROCOMBUSTIBLE</t>
  </si>
  <si>
    <t>PARA GENERACIÓN ELECTRICA  EN LAS ZONAS NO INTERCONECTADAS</t>
  </si>
  <si>
    <t xml:space="preserve"> $/Galón</t>
  </si>
  <si>
    <t>COMPONENTES DEL PRECIO</t>
  </si>
  <si>
    <t>1. Ingreso al Productor</t>
  </si>
  <si>
    <t>2. Impuesto sobre las ventas</t>
  </si>
  <si>
    <t>3. Impuesto al carbono</t>
  </si>
  <si>
    <t>4. Tarifa de marcación</t>
  </si>
  <si>
    <t xml:space="preserve">5. Tarifa de Transporte de Combustibles </t>
  </si>
  <si>
    <t>6. Margen plan de continuidad</t>
  </si>
  <si>
    <t>7. Precio Máx. de Venta al Distribuidor Mayorista</t>
  </si>
  <si>
    <t>8. Margen del distribuidor mayorista</t>
  </si>
  <si>
    <t>9. Precio Máximo en Planta de Abasto Mayorista</t>
  </si>
  <si>
    <t xml:space="preserve">10. Transporte planta abasto mayorista  a usuario </t>
  </si>
  <si>
    <t>Resoluciones 18 1191 de 2002 y 18 0088 de 2003 Por la cual se fija el precio de unos derivados del petróleo utilizados en generación de energía eléctrica</t>
  </si>
  <si>
    <t>(*): Se calculará en cada sitio de entrega habilitado dependiendo de la tarifa por poliductos, de transporte terrestre, maritimo o fluvial que le corresponda.</t>
  </si>
  <si>
    <t>(**): Definido libremente por el distribuidor mayorista.</t>
  </si>
  <si>
    <t>(****): Según lo establecido por la Ley 1607 de 2012 y la resolucion de valores de referencia de Minminas</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</si>
  <si>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</si>
  <si>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</si>
  <si>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(B2)</t>
  </si>
  <si>
    <t xml:space="preserve">ELECTROCOMBUSTIBLE </t>
  </si>
  <si>
    <r>
      <t>Tarifa de transporte</t>
    </r>
    <r>
      <rPr>
        <b/>
        <i/>
        <sz val="10"/>
        <rFont val="Calibri"/>
        <family val="2"/>
        <scheme val="minor"/>
      </rPr>
      <t xml:space="preserve"> (poliductos y biocombustibles)</t>
    </r>
  </si>
  <si>
    <t>PLANTA DE ABASTO: Arauca</t>
  </si>
  <si>
    <t>Valor del transporte desde la plantas de abastecimiento (Chimitá, Mansilla, Tocancipá) hasta la Planta de Guainía (Puerto Inírida)</t>
  </si>
  <si>
    <t>PUTUMAYO</t>
  </si>
  <si>
    <t>DEPARTAMENTO DE PUTUMAYO</t>
  </si>
  <si>
    <t>PLANTA DE ABASTO: Puerto Neiva</t>
  </si>
  <si>
    <t>Valor del transporte de la planta de Neiva a la Planta de Puerto Asis</t>
  </si>
  <si>
    <t>1 DE JUNIO 2019</t>
  </si>
  <si>
    <t>ok</t>
  </si>
  <si>
    <t>REVISAR</t>
  </si>
  <si>
    <t>OK</t>
  </si>
  <si>
    <t>ACPM BAJO AZUFRE ZONAS DE FRONTERA 1ZPRE-ZO_NARIÑO - LIS_GRE_ZONAS DE FRONTERA</t>
  </si>
  <si>
    <t>Nariño Reficar</t>
  </si>
  <si>
    <t>PRE-GRE-REAL-ACPM BAJO AZUFRE ZONAS DE FRONTERA 1ZPRE-ZO_CESAR - LIS_GRE_ZONAS DE FRONTERA</t>
  </si>
  <si>
    <t xml:space="preserve">Cesar Reficar </t>
  </si>
  <si>
    <t>PRE-GRE-REAL-ACPM BAJO AZUFRE ZONAS DE FRONTERA 1ZPRE-ZO_GUAJIRA - LIS_GRE_ZONAS DE FRONTERA</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</si>
  <si>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</si>
  <si>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</si>
  <si>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PLANTA DE ABASTO: Puerto Carreño</t>
  </si>
  <si>
    <t>DEPARTAMENTO VJCHADA (Puerto Carreño)</t>
  </si>
  <si>
    <t>DEPARTAMENTO VJCHADA (Cumaribo, La Primavera)</t>
  </si>
  <si>
    <t>Fuente: Resoluciones MME</t>
  </si>
  <si>
    <t>GAS CORRIENTE OXIGENADA E10</t>
  </si>
  <si>
    <t>Proporción Ingreso al productor del ACPM 98%</t>
  </si>
  <si>
    <t>Proporción Ingreso al productor del Biocombustible 2%</t>
  </si>
  <si>
    <t>Z61</t>
  </si>
  <si>
    <t>Z68</t>
  </si>
  <si>
    <t>Z67</t>
  </si>
  <si>
    <t>Z65</t>
  </si>
  <si>
    <t>Z69</t>
  </si>
  <si>
    <t>Z62</t>
  </si>
  <si>
    <t>Z60</t>
  </si>
  <si>
    <t>Z63</t>
  </si>
  <si>
    <t>Z66</t>
  </si>
  <si>
    <t>Z70</t>
  </si>
  <si>
    <t>Clase de condición</t>
  </si>
  <si>
    <t>tabla de condición</t>
  </si>
  <si>
    <t>organización de Ventas</t>
  </si>
  <si>
    <t>Canal de distribución</t>
  </si>
  <si>
    <t>sector</t>
  </si>
  <si>
    <t>centro</t>
  </si>
  <si>
    <t>ruta</t>
  </si>
  <si>
    <t>condición de Pago</t>
  </si>
  <si>
    <t>Destinatario</t>
  </si>
  <si>
    <t>Oficina de Venta</t>
  </si>
  <si>
    <t>rappels en ventas</t>
  </si>
  <si>
    <t>cliente</t>
  </si>
  <si>
    <t>Utilización</t>
  </si>
  <si>
    <t>pagado-numero de cliente</t>
  </si>
  <si>
    <t>Material SAP</t>
  </si>
  <si>
    <t>Importe</t>
  </si>
  <si>
    <t>Unidad de condición</t>
  </si>
  <si>
    <t>Cantidad Base</t>
  </si>
  <si>
    <t>unidad de Medida</t>
  </si>
  <si>
    <t>Regla de Cálculo</t>
  </si>
  <si>
    <t>Valido de</t>
  </si>
  <si>
    <t>Vali hasta</t>
  </si>
  <si>
    <t>ZPRA</t>
  </si>
  <si>
    <t>CO01</t>
  </si>
  <si>
    <t>CO2</t>
  </si>
  <si>
    <t>UG6</t>
  </si>
  <si>
    <t>C</t>
  </si>
  <si>
    <t>ZPRB</t>
  </si>
  <si>
    <t>ZPRE</t>
  </si>
  <si>
    <t>ECOPETROL</t>
  </si>
  <si>
    <t>REFICAR</t>
  </si>
  <si>
    <t>DESCRIPCIÓN</t>
  </si>
  <si>
    <t>BIODISEL B2 EXTRA</t>
  </si>
  <si>
    <t>GASOLINA MOTOR CTE</t>
  </si>
  <si>
    <t>VIGENCIA CARGUE PRECIO</t>
  </si>
  <si>
    <t>GASOLINA CTE BASE PARA OXIGENAR ZDF</t>
  </si>
  <si>
    <t>ACPM BASE PARA MEZCLA ZDF</t>
  </si>
  <si>
    <t>B2 ZDF (Acpm 98% + 2%)</t>
  </si>
  <si>
    <t>Z73</t>
  </si>
  <si>
    <t xml:space="preserve">UTILIZACIÓN SAP </t>
  </si>
  <si>
    <t>SAP ECOPETROL</t>
  </si>
  <si>
    <t>SAP REFICAR</t>
  </si>
  <si>
    <t>MNAL</t>
  </si>
  <si>
    <t>GLS</t>
  </si>
  <si>
    <t>Z51</t>
  </si>
  <si>
    <t xml:space="preserve">Z64  </t>
  </si>
  <si>
    <t>BIODIESEL B2B</t>
  </si>
  <si>
    <t xml:space="preserve">Z03  </t>
  </si>
  <si>
    <t xml:space="preserve">Z64    </t>
  </si>
  <si>
    <t>Z03 (ECP) / Z64 (MNAL)</t>
  </si>
  <si>
    <r>
      <t xml:space="preserve">Z64 </t>
    </r>
    <r>
      <rPr>
        <sz val="8"/>
        <color theme="1"/>
        <rFont val="Calibri"/>
        <family val="2"/>
        <scheme val="minor"/>
      </rPr>
      <t>(ECP)</t>
    </r>
    <r>
      <rPr>
        <sz val="11"/>
        <color theme="1"/>
        <rFont val="Calibri"/>
        <family val="2"/>
        <scheme val="minor"/>
      </rPr>
      <t xml:space="preserve"> / Z51</t>
    </r>
    <r>
      <rPr>
        <sz val="8"/>
        <color theme="1"/>
        <rFont val="Calibri"/>
        <family val="2"/>
        <scheme val="minor"/>
      </rPr>
      <t xml:space="preserve"> (MNAL)</t>
    </r>
  </si>
  <si>
    <r>
      <t xml:space="preserve">VICHADA </t>
    </r>
    <r>
      <rPr>
        <sz val="8"/>
        <color theme="1"/>
        <rFont val="Calibri"/>
        <family val="2"/>
        <scheme val="minor"/>
      </rPr>
      <t>(Cumaribo/Primavera)</t>
    </r>
  </si>
  <si>
    <r>
      <t xml:space="preserve">VICHADA </t>
    </r>
    <r>
      <rPr>
        <sz val="8"/>
        <color theme="1"/>
        <rFont val="Calibri"/>
        <family val="2"/>
        <scheme val="minor"/>
      </rPr>
      <t>(Puerto Carreño)</t>
    </r>
  </si>
  <si>
    <t>13 DE AGOSTO 2019</t>
  </si>
  <si>
    <t>ZMCA</t>
  </si>
  <si>
    <t>Biodiesel B12</t>
  </si>
  <si>
    <t>Gasolina Extra  Base para Oxigenar  Ecopetrol</t>
  </si>
  <si>
    <t>Gasolina Extra  Base para Oxigenar  Reficar</t>
  </si>
  <si>
    <t>1 DE SEPTIEMBRE 2019</t>
  </si>
  <si>
    <t>Biodiesel B2</t>
  </si>
  <si>
    <t>Biodiesel B2 con destino a mezcla</t>
  </si>
  <si>
    <t>Acpm mezcla</t>
  </si>
  <si>
    <t xml:space="preserve">Acpm mezcla </t>
  </si>
  <si>
    <t>ELECTROCOMBUSTIBLE (B6)</t>
  </si>
  <si>
    <t>01.11.2019</t>
  </si>
  <si>
    <t>30.11.2019</t>
  </si>
  <si>
    <t>Vigencia: 7 de Noviembre de 2019; 00:00 horas</t>
  </si>
  <si>
    <t>Biodiesel B8</t>
  </si>
  <si>
    <t>B8 ZDF</t>
  </si>
  <si>
    <t>VICHADA  (Primavera -Cumaribo)</t>
  </si>
  <si>
    <r>
      <t xml:space="preserve">Z03 (GAS CTE) / </t>
    </r>
    <r>
      <rPr>
        <sz val="11"/>
        <color rgb="FFFF0000"/>
        <rFont val="Calibri"/>
        <family val="2"/>
        <scheme val="minor"/>
      </rPr>
      <t>Zxx</t>
    </r>
    <r>
      <rPr>
        <sz val="11"/>
        <color theme="1"/>
        <rFont val="Calibri"/>
        <family val="2"/>
        <scheme val="minor"/>
      </rPr>
      <t>(B2)</t>
    </r>
  </si>
  <si>
    <t>Res_4 0754 del 4 de Noviembre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</si>
</sst>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_-* #,##0.00_-;\-* #,##0.00_-;_-* &quot;-&quot;_-;_-@_-"/>
    <numFmt numFmtId="165" formatCode="_(* #,##0.00_);_(* \(#,##0.00\);_(* &quot;-&quot;??_);_(@_)"/>
    <numFmt numFmtId="166" formatCode="#,##0.00\ &quot;(*****)&quot;"/>
    <numFmt numFmtId="167" formatCode="_-* #,##0.0000_-;\-* #,##0.0000_-;_-* &quot;-&quot;??_-;_-@_-"/>
    <numFmt numFmtId="168" formatCode="&quot;Oxigenada&quot;\ \10\%"/>
    <numFmt numFmtId="169" formatCode="&quot;Oxigenada&quot;\ \8\%"/>
    <numFmt numFmtId="170" formatCode="_-* #,##0.00000_-;\-* #,##0.00000_-;_-* &quot;-&quot;??_-;_-@_-"/>
    <numFmt numFmtId="171" formatCode="dd\.mm\.yyyy"/>
  </numFmts>
  <fonts count="74" x14ac:knownFonts="1">
    <font>
      <sz val="11"/>
      <color theme="1"/>
      <name val="Calibri"/>
      <family val="2"/>
      <scheme val="minor"/>
    </font>
    <font>
      <sz val="11"/>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name val="Calibri"/>
      <family val="2"/>
      <scheme val="minor"/>
    </font>
    <font>
      <sz val="10"/>
      <name val="Arial"/>
      <family val="2"/>
    </font>
    <font>
      <b/>
      <sz val="11"/>
      <color theme="1"/>
      <name val="Calibri"/>
      <family val="2"/>
      <scheme val="minor"/>
    </font>
    <font>
      <sz val="9"/>
      <color indexed="81"/>
      <name val="Tahoma"/>
      <family val="2"/>
    </font>
    <font>
      <b/>
      <sz val="9"/>
      <color indexed="81"/>
      <name val="Tahoma"/>
      <family val="2"/>
    </font>
    <font>
      <b/>
      <sz val="11"/>
      <color theme="0"/>
      <name val="Arial"/>
      <family val="2"/>
    </font>
    <font>
      <sz val="11"/>
      <color theme="0"/>
      <name val="Arial"/>
      <family val="2"/>
    </font>
    <font>
      <sz val="11"/>
      <name val="Arial"/>
      <family val="2"/>
    </font>
    <font>
      <sz val="14"/>
      <color theme="0"/>
      <name val="Arial"/>
      <family val="2"/>
    </font>
    <font>
      <sz val="8"/>
      <color theme="0"/>
      <name val="Arial"/>
      <family val="2"/>
    </font>
    <font>
      <b/>
      <sz val="11"/>
      <name val="Arial"/>
      <family val="2"/>
    </font>
    <font>
      <b/>
      <sz val="11"/>
      <color theme="1"/>
      <name val="Arial"/>
      <family val="2"/>
    </font>
    <font>
      <b/>
      <sz val="11"/>
      <color theme="0" tint="-0.499984740745262"/>
      <name val="Arial"/>
      <family val="2"/>
    </font>
    <font>
      <b/>
      <vertAlign val="superscript"/>
      <sz val="11"/>
      <name val="Arial"/>
      <family val="2"/>
    </font>
    <font>
      <sz val="11"/>
      <color indexed="10"/>
      <name val="Arial"/>
      <family val="2"/>
    </font>
    <font>
      <b/>
      <sz val="11"/>
      <color indexed="10"/>
      <name val="Arial"/>
      <family val="2"/>
    </font>
    <font>
      <sz val="10"/>
      <color theme="0" tint="-0.499984740745262"/>
      <name val="Arial"/>
      <family val="2"/>
    </font>
    <font>
      <sz val="11"/>
      <color theme="0" tint="-0.499984740745262"/>
      <name val="Arial"/>
      <family val="2"/>
    </font>
    <font>
      <sz val="11"/>
      <color indexed="9"/>
      <name val="Arial"/>
      <family val="2"/>
    </font>
    <font>
      <b/>
      <sz val="10"/>
      <color rgb="FFFF0000"/>
      <name val="Calibri"/>
      <family val="2"/>
      <scheme val="minor"/>
    </font>
    <font>
      <b/>
      <sz val="10"/>
      <color indexed="10"/>
      <name val="Calibri"/>
      <family val="2"/>
    </font>
    <font>
      <sz val="12"/>
      <color theme="0"/>
      <name val="Arial"/>
      <family val="2"/>
    </font>
    <font>
      <b/>
      <sz val="10"/>
      <name val="Arial"/>
      <family val="2"/>
    </font>
    <font>
      <sz val="13"/>
      <color theme="0"/>
      <name val="Arial"/>
      <family val="2"/>
    </font>
    <font>
      <sz val="10"/>
      <color theme="0"/>
      <name val="Arial"/>
      <family val="2"/>
    </font>
    <font>
      <sz val="10"/>
      <color theme="1"/>
      <name val="Calibri"/>
      <family val="2"/>
      <scheme val="minor"/>
    </font>
    <font>
      <b/>
      <sz val="10"/>
      <color theme="0"/>
      <name val="Arial"/>
      <family val="2"/>
    </font>
    <font>
      <b/>
      <sz val="10"/>
      <name val="Calibri"/>
      <family val="2"/>
      <scheme val="minor"/>
    </font>
    <font>
      <b/>
      <sz val="10"/>
      <color theme="0"/>
      <name val="Calibri"/>
      <family val="2"/>
      <scheme val="minor"/>
    </font>
    <font>
      <b/>
      <sz val="10"/>
      <color rgb="FF92D050"/>
      <name val="Calibri"/>
      <family val="2"/>
      <scheme val="minor"/>
    </font>
    <font>
      <b/>
      <sz val="10"/>
      <color theme="0" tint="-4.9989318521683403E-2"/>
      <name val="Calibri"/>
      <family val="2"/>
      <scheme val="minor"/>
    </font>
    <font>
      <sz val="10"/>
      <name val="Calibri"/>
      <family val="2"/>
      <scheme val="minor"/>
    </font>
    <font>
      <u/>
      <sz val="8.8000000000000007"/>
      <color theme="10"/>
      <name val="Calibri"/>
      <family val="2"/>
    </font>
    <font>
      <b/>
      <sz val="10"/>
      <color rgb="FFFF0000"/>
      <name val="Arial"/>
      <family val="2"/>
    </font>
    <font>
      <sz val="10"/>
      <color rgb="FFC00000"/>
      <name val="Calibri"/>
      <family val="2"/>
      <scheme val="minor"/>
    </font>
    <font>
      <b/>
      <sz val="11"/>
      <color theme="0"/>
      <name val="Calibri"/>
      <family val="2"/>
      <scheme val="minor"/>
    </font>
    <font>
      <b/>
      <vertAlign val="superscript"/>
      <sz val="10"/>
      <name val="Calibri"/>
      <family val="2"/>
      <scheme val="minor"/>
    </font>
    <font>
      <b/>
      <i/>
      <sz val="10"/>
      <name val="Calibri"/>
      <family val="2"/>
      <scheme val="minor"/>
    </font>
    <font>
      <sz val="9"/>
      <name val="Calibri"/>
      <family val="2"/>
      <scheme val="minor"/>
    </font>
    <font>
      <b/>
      <vertAlign val="superscript"/>
      <sz val="10"/>
      <color theme="0"/>
      <name val="Calibri"/>
      <family val="2"/>
    </font>
    <font>
      <b/>
      <vertAlign val="superscript"/>
      <sz val="11"/>
      <color theme="0"/>
      <name val="Calibri"/>
      <family val="2"/>
    </font>
    <font>
      <b/>
      <vertAlign val="superscript"/>
      <sz val="16"/>
      <color theme="0"/>
      <name val="Calibri"/>
      <family val="2"/>
    </font>
    <font>
      <u/>
      <sz val="10"/>
      <color rgb="FFFF0000"/>
      <name val="Calibri"/>
      <family val="2"/>
      <scheme val="minor"/>
    </font>
    <font>
      <b/>
      <sz val="10"/>
      <color theme="8" tint="0.79998168889431442"/>
      <name val="Calibri"/>
      <family val="2"/>
      <scheme val="minor"/>
    </font>
    <font>
      <sz val="10"/>
      <color rgb="FFFF0000"/>
      <name val="Calibri"/>
      <family val="2"/>
      <scheme val="minor"/>
    </font>
    <font>
      <b/>
      <sz val="11"/>
      <name val="Verdana"/>
      <family val="2"/>
    </font>
    <font>
      <b/>
      <sz val="11"/>
      <color theme="1"/>
      <name val="Verdana"/>
      <family val="2"/>
    </font>
    <font>
      <sz val="9"/>
      <color theme="0" tint="-4.9989318521683403E-2"/>
      <name val="Verdana"/>
      <family val="2"/>
    </font>
    <font>
      <sz val="8"/>
      <name val="Arial"/>
      <family val="2"/>
    </font>
    <font>
      <sz val="9"/>
      <name val="Verdana"/>
      <family val="2"/>
    </font>
    <font>
      <sz val="9"/>
      <name val="Arial"/>
      <family val="2"/>
    </font>
    <font>
      <sz val="11"/>
      <name val="Verdana"/>
      <family val="2"/>
    </font>
    <font>
      <b/>
      <sz val="9"/>
      <name val="Verdana"/>
      <family val="2"/>
    </font>
    <font>
      <i/>
      <sz val="9"/>
      <name val="Verdana"/>
      <family val="2"/>
    </font>
    <font>
      <sz val="11"/>
      <color rgb="FFC00000"/>
      <name val="Calibri"/>
      <family val="2"/>
      <scheme val="minor"/>
    </font>
    <font>
      <sz val="9"/>
      <color rgb="FFFFFFFF"/>
      <name val="Tahoma"/>
      <family val="2"/>
    </font>
    <font>
      <sz val="9"/>
      <name val="Tahoma"/>
      <family val="2"/>
    </font>
    <font>
      <b/>
      <i/>
      <sz val="11"/>
      <color theme="1"/>
      <name val="Calibri"/>
      <family val="2"/>
      <scheme val="minor"/>
    </font>
    <font>
      <sz val="11"/>
      <color theme="9" tint="-0.249977111117893"/>
      <name val="Calibri"/>
      <family val="2"/>
      <scheme val="minor"/>
    </font>
    <font>
      <sz val="11"/>
      <color rgb="FF002060"/>
      <name val="Calibri"/>
      <family val="2"/>
      <scheme val="minor"/>
    </font>
    <font>
      <sz val="9"/>
      <color theme="1"/>
      <name val="Calibri"/>
      <family val="2"/>
      <scheme val="minor"/>
    </font>
    <font>
      <sz val="8"/>
      <color theme="1"/>
      <name val="Calibri"/>
      <family val="2"/>
      <scheme val="minor"/>
    </font>
    <font>
      <sz val="11"/>
      <color theme="1"/>
      <name val="Calibri"/>
      <family val="2"/>
    </font>
    <font>
      <sz val="10"/>
      <color theme="1"/>
      <name val="Arial"/>
      <family val="2"/>
    </font>
    <font>
      <sz val="11"/>
      <color rgb="FFFF0000"/>
      <name val="Calibri"/>
      <family val="2"/>
    </font>
    <font>
      <sz val="11"/>
      <color rgb="FFFF0000"/>
      <name val="Calibri"/>
      <family val="2"/>
      <scheme val="minor"/>
    </font>
  </fonts>
  <fills count="2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rgb="FF008000"/>
        <bgColor indexed="64"/>
      </patternFill>
    </fill>
    <fill>
      <patternFill patternType="solid">
        <fgColor indexed="17"/>
        <bgColor indexed="64"/>
      </patternFill>
    </fill>
    <fill>
      <patternFill patternType="solid">
        <fgColor indexed="50"/>
        <bgColor indexed="64"/>
      </patternFill>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4"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style="double">
        <color rgb="FF92D050"/>
      </left>
      <right style="dotted">
        <color rgb="FF92D050"/>
      </right>
      <top/>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tted">
        <color rgb="FF92D050"/>
      </left>
      <right style="double">
        <color rgb="FF92D050"/>
      </right>
      <top/>
      <bottom style="dotted">
        <color rgb="FF92D050"/>
      </bottom>
      <diagonal/>
    </border>
    <border>
      <left style="dotted">
        <color rgb="FF92D050"/>
      </left>
      <right style="dotted">
        <color rgb="FF92D050"/>
      </right>
      <top/>
      <bottom style="dotted">
        <color rgb="FF92D050"/>
      </bottom>
      <diagonal/>
    </border>
    <border>
      <left style="dotted">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uble">
        <color rgb="FF92D050"/>
      </left>
      <right style="dotted">
        <color rgb="FF92D050"/>
      </right>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tted">
        <color rgb="FF92D050"/>
      </left>
      <right style="dotted">
        <color rgb="FF92D050"/>
      </right>
      <top style="dotted">
        <color rgb="FF92D050"/>
      </top>
      <bottom/>
      <diagonal/>
    </border>
    <border>
      <left/>
      <right style="dotted">
        <color rgb="FF92D050"/>
      </right>
      <top/>
      <bottom style="double">
        <color rgb="FF92D050"/>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ashed">
        <color rgb="FF92D050"/>
      </left>
      <right style="dashed">
        <color rgb="FF92D050"/>
      </right>
      <top/>
      <bottom style="dashed">
        <color rgb="FF92D050"/>
      </bottom>
      <diagonal/>
    </border>
    <border>
      <left style="double">
        <color rgb="FF92D050"/>
      </left>
      <right style="dashed">
        <color rgb="FF92D050"/>
      </right>
      <top/>
      <bottom style="double">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ouble">
        <color rgb="FF92D050"/>
      </left>
      <right/>
      <top/>
      <bottom style="double">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right style="double">
        <color rgb="FF92D050"/>
      </right>
      <top/>
      <bottom style="dotted">
        <color rgb="FF92D050"/>
      </bottom>
      <diagonal/>
    </border>
    <border>
      <left style="dotted">
        <color rgb="FF92D050"/>
      </left>
      <right/>
      <top style="dotted">
        <color rgb="FF92D050"/>
      </top>
      <bottom style="dotted">
        <color rgb="FF92D050"/>
      </bottom>
      <diagonal/>
    </border>
    <border>
      <left/>
      <right/>
      <top style="dotted">
        <color rgb="FF92D050"/>
      </top>
      <bottom style="dotted">
        <color rgb="FF92D050"/>
      </bottom>
      <diagonal/>
    </border>
    <border>
      <left/>
      <right style="dotted">
        <color rgb="FF92D050"/>
      </right>
      <top style="dotted">
        <color rgb="FF92D050"/>
      </top>
      <bottom/>
      <diagonal/>
    </border>
    <border>
      <left/>
      <right/>
      <top style="dotted">
        <color rgb="FF92D050"/>
      </top>
      <bottom/>
      <diagonal/>
    </border>
    <border>
      <left/>
      <right style="double">
        <color rgb="FF92D050"/>
      </right>
      <top style="dotted">
        <color rgb="FF92D050"/>
      </top>
      <bottom style="dotted">
        <color rgb="FF92D050"/>
      </bottom>
      <diagonal/>
    </border>
    <border>
      <left/>
      <right/>
      <top style="dotted">
        <color rgb="FF92D050"/>
      </top>
      <bottom style="double">
        <color rgb="FF92D050"/>
      </bottom>
      <diagonal/>
    </border>
    <border>
      <left style="dashed">
        <color rgb="FF92D050"/>
      </left>
      <right style="dashed">
        <color rgb="FF92D050"/>
      </right>
      <top style="dotted">
        <color rgb="FF92D050"/>
      </top>
      <bottom style="dotted">
        <color rgb="FF92D050"/>
      </bottom>
      <diagonal/>
    </border>
    <border>
      <left/>
      <right style="double">
        <color rgb="FF92D050"/>
      </right>
      <top style="dotted">
        <color rgb="FF92D050"/>
      </top>
      <bottom/>
      <diagonal/>
    </border>
    <border>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style="dotted">
        <color rgb="FF92D050"/>
      </left>
      <right/>
      <top style="dotted">
        <color rgb="FF92D050"/>
      </top>
      <bottom style="double">
        <color rgb="FF92D050"/>
      </bottom>
      <diagonal/>
    </border>
    <border>
      <left style="double">
        <color rgb="FF92D050"/>
      </left>
      <right/>
      <top style="dotted">
        <color rgb="FF92D050"/>
      </top>
      <bottom style="dotted">
        <color rgb="FF92D050"/>
      </bottom>
      <diagonal/>
    </border>
    <border>
      <left style="double">
        <color rgb="FF92D050"/>
      </left>
      <right/>
      <top style="dotted">
        <color rgb="FF92D050"/>
      </top>
      <bottom style="double">
        <color rgb="FF92D050"/>
      </bottom>
      <diagonal/>
    </border>
    <border>
      <left/>
      <right style="dotted">
        <color rgb="FF92D050"/>
      </right>
      <top style="double">
        <color rgb="FF92D050"/>
      </top>
      <bottom/>
      <diagonal/>
    </border>
    <border>
      <left style="dotted">
        <color rgb="FF92D050"/>
      </left>
      <right style="double">
        <color rgb="FF92D050"/>
      </right>
      <top/>
      <bottom/>
      <diagonal/>
    </border>
    <border>
      <left style="dotted">
        <color rgb="FF92D050"/>
      </left>
      <right style="double">
        <color rgb="FF92D050"/>
      </right>
      <top/>
      <bottom style="double">
        <color rgb="FF92D050"/>
      </bottom>
      <diagonal/>
    </border>
    <border>
      <left style="double">
        <color rgb="FF92D050"/>
      </left>
      <right/>
      <top style="dotted">
        <color rgb="FF92D050"/>
      </top>
      <bottom/>
      <diagonal/>
    </border>
    <border>
      <left style="dotted">
        <color rgb="FF92D050"/>
      </left>
      <right style="double">
        <color rgb="FF92D050"/>
      </right>
      <top style="dotted">
        <color rgb="FF92D050"/>
      </top>
      <bottom/>
      <diagonal/>
    </border>
    <border>
      <left/>
      <right style="double">
        <color rgb="FF92D050"/>
      </right>
      <top/>
      <bottom style="thin">
        <color indexed="64"/>
      </bottom>
      <diagonal/>
    </border>
    <border>
      <left style="double">
        <color rgb="FF92D050"/>
      </left>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top/>
      <bottom/>
      <diagonal/>
    </border>
    <border>
      <left style="dotted">
        <color rgb="FF92D050"/>
      </left>
      <right/>
      <top style="thin">
        <color indexed="64"/>
      </top>
      <bottom/>
      <diagonal/>
    </border>
  </borders>
  <cellStyleXfs count="11">
    <xf numFmtId="0" fontId="0" fillId="0" borderId="0"/>
    <xf numFmtId="41" fontId="1" fillId="0" borderId="0" applyFont="0" applyFill="0" applyBorder="0" applyAlignment="0" applyProtection="0"/>
    <xf numFmtId="0" fontId="1"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40" fillId="0" borderId="0" applyNumberFormat="0" applyFill="0" applyBorder="0" applyAlignment="0" applyProtection="0">
      <alignment vertical="top"/>
      <protection locked="0"/>
    </xf>
    <xf numFmtId="0" fontId="56" fillId="0" borderId="0"/>
  </cellStyleXfs>
  <cellXfs count="569">
    <xf numFmtId="0" fontId="0" fillId="0" borderId="0" xfId="0"/>
    <xf numFmtId="0" fontId="2" fillId="0" borderId="0" xfId="0" applyFont="1"/>
    <xf numFmtId="0" fontId="0" fillId="0" borderId="0" xfId="0" applyFont="1"/>
    <xf numFmtId="0" fontId="0" fillId="0" borderId="0" xfId="0" applyFont="1" applyAlignment="1">
      <alignment horizontal="center"/>
    </xf>
    <xf numFmtId="0" fontId="5" fillId="0" borderId="0" xfId="0" applyFont="1"/>
    <xf numFmtId="0" fontId="6" fillId="0" borderId="0" xfId="0" applyFont="1" applyAlignment="1">
      <alignment horizontal="center"/>
    </xf>
    <xf numFmtId="0" fontId="4" fillId="0" borderId="0" xfId="0" applyFont="1"/>
    <xf numFmtId="0" fontId="0" fillId="0" borderId="1" xfId="0" applyFont="1" applyBorder="1" applyAlignment="1">
      <alignment horizontal="center"/>
    </xf>
    <xf numFmtId="43" fontId="0" fillId="2" borderId="1" xfId="0" applyNumberFormat="1" applyFont="1" applyFill="1" applyBorder="1"/>
    <xf numFmtId="0" fontId="7" fillId="0" borderId="0" xfId="0" applyFont="1"/>
    <xf numFmtId="0" fontId="0" fillId="0" borderId="1" xfId="0" applyFont="1" applyFill="1" applyBorder="1" applyAlignment="1">
      <alignment horizontal="center"/>
    </xf>
    <xf numFmtId="0" fontId="7" fillId="0" borderId="1" xfId="0" applyFont="1" applyBorder="1"/>
    <xf numFmtId="0" fontId="8" fillId="0" borderId="1" xfId="0" applyFont="1" applyBorder="1"/>
    <xf numFmtId="0" fontId="0" fillId="0" borderId="0" xfId="1" applyNumberFormat="1" applyFont="1"/>
    <xf numFmtId="0" fontId="0" fillId="3" borderId="1" xfId="0" applyFont="1" applyFill="1" applyBorder="1" applyAlignment="1">
      <alignment horizontal="center"/>
    </xf>
    <xf numFmtId="164" fontId="0" fillId="2" borderId="1" xfId="1" applyNumberFormat="1" applyFont="1" applyFill="1" applyBorder="1"/>
    <xf numFmtId="0" fontId="0" fillId="4" borderId="0" xfId="0" applyFont="1" applyFill="1"/>
    <xf numFmtId="0" fontId="0" fillId="0" borderId="0" xfId="0" applyFont="1" applyFill="1"/>
    <xf numFmtId="0" fontId="0" fillId="0" borderId="0" xfId="0" applyFont="1" applyFill="1" applyAlignment="1">
      <alignment horizontal="center"/>
    </xf>
    <xf numFmtId="0" fontId="10" fillId="0" borderId="0" xfId="0" applyFont="1"/>
    <xf numFmtId="0" fontId="0" fillId="2" borderId="0" xfId="0" applyFill="1"/>
    <xf numFmtId="0" fontId="0" fillId="0" borderId="9" xfId="0" applyBorder="1"/>
    <xf numFmtId="0" fontId="0" fillId="0" borderId="1" xfId="0" applyBorder="1"/>
    <xf numFmtId="10" fontId="0" fillId="0" borderId="1" xfId="0" applyNumberFormat="1" applyBorder="1"/>
    <xf numFmtId="10" fontId="0" fillId="0" borderId="1" xfId="0" applyNumberFormat="1" applyFill="1" applyBorder="1"/>
    <xf numFmtId="10" fontId="0" fillId="5" borderId="1" xfId="0" applyNumberFormat="1" applyFill="1" applyBorder="1"/>
    <xf numFmtId="0" fontId="0" fillId="0" borderId="2" xfId="0" applyFill="1" applyBorder="1"/>
    <xf numFmtId="10" fontId="0" fillId="0" borderId="10" xfId="0" applyNumberFormat="1" applyBorder="1"/>
    <xf numFmtId="10" fontId="0" fillId="0" borderId="11" xfId="0" applyNumberFormat="1" applyBorder="1"/>
    <xf numFmtId="0" fontId="0" fillId="0" borderId="0" xfId="0" applyFill="1" applyBorder="1"/>
    <xf numFmtId="0" fontId="0" fillId="0" borderId="1" xfId="0" applyBorder="1" applyAlignment="1">
      <alignment horizontal="center" vertical="center" wrapText="1"/>
    </xf>
    <xf numFmtId="0" fontId="0" fillId="0" borderId="0" xfId="0" applyAlignment="1">
      <alignment horizontal="center" vertical="center" wrapText="1"/>
    </xf>
    <xf numFmtId="2" fontId="0" fillId="5" borderId="1" xfId="0" applyNumberFormat="1" applyFill="1" applyBorder="1"/>
    <xf numFmtId="2" fontId="0" fillId="6" borderId="1" xfId="0" applyNumberFormat="1" applyFill="1" applyBorder="1"/>
    <xf numFmtId="2" fontId="0" fillId="3" borderId="1" xfId="0" applyNumberFormat="1" applyFill="1" applyBorder="1"/>
    <xf numFmtId="2" fontId="0" fillId="7" borderId="1" xfId="0" applyNumberFormat="1" applyFill="1" applyBorder="1"/>
    <xf numFmtId="9" fontId="0" fillId="0" borderId="0" xfId="0" applyNumberFormat="1" applyAlignment="1">
      <alignment horizontal="center"/>
    </xf>
    <xf numFmtId="2" fontId="0" fillId="8" borderId="1" xfId="0" applyNumberFormat="1" applyFill="1" applyBorder="1"/>
    <xf numFmtId="2" fontId="0" fillId="0" borderId="1" xfId="0" applyNumberFormat="1" applyBorder="1"/>
    <xf numFmtId="0" fontId="0" fillId="0" borderId="1" xfId="0" applyBorder="1" applyAlignment="1">
      <alignment horizontal="center"/>
    </xf>
    <xf numFmtId="0" fontId="0" fillId="5" borderId="1" xfId="0" applyFill="1" applyBorder="1" applyAlignment="1">
      <alignment horizontal="center"/>
    </xf>
    <xf numFmtId="2" fontId="0" fillId="5" borderId="1" xfId="0" applyNumberFormat="1" applyFill="1" applyBorder="1" applyAlignment="1">
      <alignment horizontal="center"/>
    </xf>
    <xf numFmtId="2" fontId="0" fillId="6" borderId="1" xfId="0" applyNumberFormat="1" applyFill="1" applyBorder="1" applyAlignment="1">
      <alignment horizontal="center"/>
    </xf>
    <xf numFmtId="0" fontId="0" fillId="6" borderId="1" xfId="0" applyFill="1" applyBorder="1" applyAlignment="1">
      <alignment horizontal="center"/>
    </xf>
    <xf numFmtId="2" fontId="0" fillId="3" borderId="1" xfId="0" applyNumberFormat="1" applyFill="1" applyBorder="1" applyAlignment="1">
      <alignment horizontal="center"/>
    </xf>
    <xf numFmtId="0" fontId="0" fillId="3" borderId="1" xfId="0" applyFill="1" applyBorder="1" applyAlignment="1">
      <alignment horizontal="center"/>
    </xf>
    <xf numFmtId="0" fontId="13" fillId="9" borderId="0" xfId="0" applyFont="1" applyFill="1" applyAlignment="1" applyProtection="1">
      <alignment horizontal="left" vertical="center"/>
      <protection hidden="1"/>
    </xf>
    <xf numFmtId="0" fontId="14" fillId="9" borderId="0" xfId="0" applyFont="1" applyFill="1" applyAlignment="1" applyProtection="1">
      <alignment vertical="center"/>
      <protection hidden="1"/>
    </xf>
    <xf numFmtId="165" fontId="15" fillId="9" borderId="0" xfId="0" applyNumberFormat="1" applyFont="1" applyFill="1" applyAlignment="1" applyProtection="1">
      <alignment vertical="center"/>
      <protection hidden="1"/>
    </xf>
    <xf numFmtId="2" fontId="15" fillId="9" borderId="0" xfId="0" applyNumberFormat="1" applyFont="1" applyFill="1" applyAlignment="1" applyProtection="1">
      <alignment vertical="center"/>
      <protection hidden="1"/>
    </xf>
    <xf numFmtId="0" fontId="15" fillId="9" borderId="0" xfId="0" applyFont="1" applyFill="1" applyAlignment="1" applyProtection="1">
      <alignment vertical="center"/>
      <protection hidden="1"/>
    </xf>
    <xf numFmtId="0" fontId="15"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11" borderId="16" xfId="0" applyFont="1" applyFill="1" applyBorder="1" applyAlignment="1" applyProtection="1">
      <alignment horizontal="center" vertical="center" wrapText="1"/>
      <protection hidden="1"/>
    </xf>
    <xf numFmtId="0" fontId="16" fillId="11" borderId="0" xfId="0" applyFont="1" applyFill="1" applyBorder="1" applyAlignment="1" applyProtection="1">
      <alignment horizontal="center" vertical="center"/>
      <protection hidden="1"/>
    </xf>
    <xf numFmtId="0" fontId="16" fillId="11" borderId="17" xfId="0" applyFont="1" applyFill="1" applyBorder="1" applyAlignment="1" applyProtection="1">
      <alignment horizontal="center" vertical="center"/>
      <protection hidden="1"/>
    </xf>
    <xf numFmtId="0" fontId="13" fillId="12" borderId="22" xfId="0" applyFont="1" applyFill="1" applyBorder="1" applyAlignment="1" applyProtection="1">
      <alignment horizontal="center" vertical="center" wrapText="1"/>
      <protection hidden="1"/>
    </xf>
    <xf numFmtId="0" fontId="14" fillId="0" borderId="0" xfId="0" applyFont="1" applyBorder="1" applyAlignment="1" applyProtection="1">
      <alignment vertical="center"/>
      <protection hidden="1"/>
    </xf>
    <xf numFmtId="0" fontId="13" fillId="12" borderId="24" xfId="0" applyFont="1" applyFill="1" applyBorder="1" applyAlignment="1" applyProtection="1">
      <alignment horizontal="center" vertical="center" wrapText="1"/>
      <protection hidden="1"/>
    </xf>
    <xf numFmtId="0" fontId="13" fillId="12" borderId="25" xfId="0" applyFont="1" applyFill="1" applyBorder="1" applyAlignment="1" applyProtection="1">
      <alignment horizontal="center" vertical="center" wrapText="1"/>
      <protection hidden="1"/>
    </xf>
    <xf numFmtId="15" fontId="17" fillId="12" borderId="27" xfId="0" applyNumberFormat="1" applyFont="1" applyFill="1" applyBorder="1" applyAlignment="1" applyProtection="1">
      <alignment horizontal="center" vertical="center" wrapText="1"/>
      <protection hidden="1"/>
    </xf>
    <xf numFmtId="15" fontId="17" fillId="12" borderId="27" xfId="0" quotePrefix="1" applyNumberFormat="1" applyFont="1" applyFill="1" applyBorder="1" applyAlignment="1" applyProtection="1">
      <alignment horizontal="center" vertical="center" wrapText="1"/>
      <protection hidden="1"/>
    </xf>
    <xf numFmtId="15" fontId="17" fillId="12" borderId="28" xfId="0" applyNumberFormat="1" applyFont="1" applyFill="1" applyBorder="1" applyAlignment="1" applyProtection="1">
      <alignment horizontal="center" vertical="center" wrapText="1"/>
      <protection hidden="1"/>
    </xf>
    <xf numFmtId="0" fontId="18" fillId="0" borderId="29" xfId="0" applyFont="1" applyBorder="1" applyAlignment="1" applyProtection="1">
      <alignment horizontal="left" vertical="center" wrapText="1"/>
      <protection hidden="1"/>
    </xf>
    <xf numFmtId="43" fontId="19" fillId="0" borderId="23" xfId="4" applyFont="1" applyFill="1" applyBorder="1" applyAlignment="1" applyProtection="1">
      <alignment horizontal="center" vertical="center" wrapText="1"/>
      <protection hidden="1"/>
    </xf>
    <xf numFmtId="43" fontId="18" fillId="0" borderId="23" xfId="4" applyFont="1" applyFill="1" applyBorder="1" applyAlignment="1" applyProtection="1">
      <alignment horizontal="center" vertical="center" wrapText="1"/>
      <protection hidden="1"/>
    </xf>
    <xf numFmtId="166" fontId="19" fillId="13" borderId="22" xfId="4" applyNumberFormat="1" applyFont="1" applyFill="1" applyBorder="1" applyAlignment="1" applyProtection="1">
      <alignment horizontal="center" vertical="center" wrapText="1"/>
      <protection hidden="1"/>
    </xf>
    <xf numFmtId="43" fontId="15" fillId="0" borderId="0" xfId="0" applyNumberFormat="1" applyFont="1" applyBorder="1" applyAlignment="1" applyProtection="1">
      <alignment vertical="center"/>
      <protection hidden="1"/>
    </xf>
    <xf numFmtId="0" fontId="18" fillId="0" borderId="30" xfId="0" applyFont="1" applyBorder="1" applyAlignment="1" applyProtection="1">
      <alignment horizontal="left" vertical="center" wrapText="1"/>
      <protection hidden="1"/>
    </xf>
    <xf numFmtId="43" fontId="18" fillId="0" borderId="24" xfId="4" applyNumberFormat="1" applyFont="1" applyFill="1" applyBorder="1" applyAlignment="1" applyProtection="1">
      <alignment horizontal="center" vertical="center" wrapText="1"/>
      <protection hidden="1"/>
    </xf>
    <xf numFmtId="43" fontId="18" fillId="0" borderId="24" xfId="4" applyFont="1" applyFill="1" applyBorder="1" applyAlignment="1" applyProtection="1">
      <alignment horizontal="center" vertical="center" wrapText="1"/>
      <protection hidden="1"/>
    </xf>
    <xf numFmtId="43" fontId="18" fillId="13" borderId="25" xfId="4" applyFont="1" applyFill="1" applyBorder="1" applyAlignment="1" applyProtection="1">
      <alignment horizontal="center" vertical="center" wrapText="1"/>
      <protection hidden="1"/>
    </xf>
    <xf numFmtId="2" fontId="20" fillId="0" borderId="24" xfId="0" applyNumberFormat="1" applyFont="1" applyFill="1" applyBorder="1" applyAlignment="1" applyProtection="1">
      <alignment horizontal="right" vertical="center" wrapText="1"/>
      <protection hidden="1"/>
    </xf>
    <xf numFmtId="2" fontId="20" fillId="0" borderId="25" xfId="0" applyNumberFormat="1" applyFont="1" applyFill="1" applyBorder="1" applyAlignment="1" applyProtection="1">
      <alignment horizontal="right" vertical="center" wrapText="1"/>
      <protection hidden="1"/>
    </xf>
    <xf numFmtId="43" fontId="18" fillId="0" borderId="24" xfId="4" applyFont="1" applyFill="1" applyBorder="1" applyAlignment="1" applyProtection="1">
      <alignment vertical="center" wrapText="1"/>
      <protection hidden="1"/>
    </xf>
    <xf numFmtId="2" fontId="18" fillId="0" borderId="25" xfId="0" applyNumberFormat="1" applyFont="1" applyFill="1" applyBorder="1" applyAlignment="1" applyProtection="1">
      <alignment horizontal="center" vertical="center" wrapText="1"/>
      <protection hidden="1"/>
    </xf>
    <xf numFmtId="43" fontId="18" fillId="0" borderId="24" xfId="4" applyNumberFormat="1" applyFont="1" applyFill="1" applyBorder="1" applyAlignment="1" applyProtection="1">
      <alignment vertical="center" wrapText="1"/>
      <protection hidden="1"/>
    </xf>
    <xf numFmtId="43" fontId="18" fillId="0" borderId="25" xfId="4" applyFont="1" applyFill="1" applyBorder="1" applyAlignment="1" applyProtection="1">
      <alignment vertical="center" wrapText="1"/>
      <protection hidden="1"/>
    </xf>
    <xf numFmtId="165" fontId="15" fillId="0" borderId="0" xfId="0" applyNumberFormat="1" applyFont="1" applyBorder="1" applyAlignment="1" applyProtection="1">
      <alignment vertical="center"/>
      <protection hidden="1"/>
    </xf>
    <xf numFmtId="43" fontId="18" fillId="0" borderId="24" xfId="4" quotePrefix="1" applyFont="1" applyFill="1" applyBorder="1" applyAlignment="1" applyProtection="1">
      <alignment horizontal="center" vertical="center" wrapText="1"/>
      <protection hidden="1"/>
    </xf>
    <xf numFmtId="43" fontId="18" fillId="0" borderId="25" xfId="4" applyFont="1" applyFill="1" applyBorder="1" applyAlignment="1" applyProtection="1">
      <alignment horizontal="center" vertical="center" wrapText="1"/>
      <protection hidden="1"/>
    </xf>
    <xf numFmtId="2" fontId="15" fillId="0" borderId="25" xfId="0" applyNumberFormat="1" applyFont="1" applyFill="1" applyBorder="1" applyAlignment="1" applyProtection="1">
      <alignment horizontal="center" vertical="center" wrapText="1"/>
      <protection hidden="1"/>
    </xf>
    <xf numFmtId="2" fontId="22" fillId="0" borderId="25" xfId="0" applyNumberFormat="1" applyFont="1" applyFill="1" applyBorder="1" applyAlignment="1" applyProtection="1">
      <alignment horizontal="center" vertical="center" wrapText="1"/>
      <protection hidden="1"/>
    </xf>
    <xf numFmtId="2" fontId="20" fillId="0" borderId="25" xfId="0" applyNumberFormat="1" applyFont="1" applyFill="1" applyBorder="1" applyAlignment="1" applyProtection="1">
      <alignment horizontal="center" vertical="center" wrapText="1"/>
      <protection hidden="1"/>
    </xf>
    <xf numFmtId="0" fontId="18" fillId="0" borderId="31" xfId="0" applyFont="1" applyBorder="1" applyAlignment="1" applyProtection="1">
      <alignment horizontal="left" vertical="center" wrapText="1"/>
      <protection hidden="1"/>
    </xf>
    <xf numFmtId="2" fontId="20" fillId="0" borderId="27" xfId="0" applyNumberFormat="1" applyFont="1" applyFill="1" applyBorder="1" applyAlignment="1" applyProtection="1">
      <alignment horizontal="right" vertical="center" wrapText="1"/>
      <protection hidden="1"/>
    </xf>
    <xf numFmtId="2" fontId="20" fillId="0" borderId="28" xfId="0" applyNumberFormat="1" applyFont="1" applyFill="1" applyBorder="1" applyAlignment="1" applyProtection="1">
      <alignment horizontal="right" vertical="center" wrapText="1"/>
      <protection hidden="1"/>
    </xf>
    <xf numFmtId="0" fontId="25" fillId="0" borderId="0" xfId="0" applyFont="1" applyFill="1" applyBorder="1" applyAlignment="1" applyProtection="1">
      <alignment vertical="center"/>
      <protection hidden="1"/>
    </xf>
    <xf numFmtId="0" fontId="24" fillId="0" borderId="0" xfId="0" applyFont="1" applyBorder="1" applyAlignment="1" applyProtection="1">
      <alignment horizontal="justify" vertical="top" wrapText="1"/>
      <protection hidden="1"/>
    </xf>
    <xf numFmtId="0" fontId="18" fillId="0" borderId="0" xfId="0" applyFont="1" applyBorder="1" applyAlignment="1" applyProtection="1">
      <alignment horizontal="left" vertical="center" wrapText="1"/>
      <protection hidden="1"/>
    </xf>
    <xf numFmtId="2" fontId="20" fillId="0" borderId="0" xfId="0" applyNumberFormat="1" applyFont="1" applyFill="1" applyBorder="1" applyAlignment="1" applyProtection="1">
      <alignment horizontal="right" vertical="center" wrapText="1"/>
      <protection hidden="1"/>
    </xf>
    <xf numFmtId="0" fontId="24" fillId="0" borderId="0" xfId="0" applyFont="1" applyBorder="1" applyAlignment="1" applyProtection="1">
      <alignment horizontal="left" vertical="top" wrapText="1"/>
      <protection hidden="1"/>
    </xf>
    <xf numFmtId="0" fontId="18" fillId="9"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Alignment="1" applyProtection="1">
      <alignment vertical="center"/>
      <protection hidden="1"/>
    </xf>
    <xf numFmtId="0" fontId="15" fillId="0" borderId="0" xfId="0" applyFont="1" applyAlignment="1" applyProtection="1">
      <alignment vertical="center"/>
      <protection hidden="1"/>
    </xf>
    <xf numFmtId="0" fontId="16" fillId="13" borderId="0" xfId="0" applyFont="1" applyFill="1" applyBorder="1" applyAlignment="1" applyProtection="1">
      <alignment vertical="center"/>
      <protection hidden="1"/>
    </xf>
    <xf numFmtId="0" fontId="13" fillId="12" borderId="35" xfId="0" quotePrefix="1" applyFont="1" applyFill="1" applyBorder="1" applyAlignment="1" applyProtection="1">
      <alignment horizontal="center" vertical="center" wrapText="1"/>
      <protection hidden="1"/>
    </xf>
    <xf numFmtId="9" fontId="13" fillId="12" borderId="23" xfId="5" quotePrefix="1" applyFont="1" applyFill="1" applyBorder="1" applyAlignment="1" applyProtection="1">
      <alignment horizontal="center" vertical="center" wrapText="1"/>
      <protection hidden="1"/>
    </xf>
    <xf numFmtId="15" fontId="17" fillId="12" borderId="36" xfId="0" applyNumberFormat="1" applyFont="1" applyFill="1" applyBorder="1" applyAlignment="1" applyProtection="1">
      <alignment horizontal="center" vertical="center" wrapText="1"/>
      <protection hidden="1"/>
    </xf>
    <xf numFmtId="0" fontId="18" fillId="0" borderId="29" xfId="0" applyFont="1" applyFill="1" applyBorder="1" applyAlignment="1" applyProtection="1">
      <alignment horizontal="left" vertical="center" wrapText="1"/>
      <protection hidden="1"/>
    </xf>
    <xf numFmtId="43" fontId="18" fillId="0" borderId="23" xfId="4" applyFont="1" applyFill="1" applyBorder="1" applyAlignment="1" applyProtection="1">
      <alignment horizontal="right" vertical="center" wrapText="1"/>
      <protection hidden="1"/>
    </xf>
    <xf numFmtId="43" fontId="18" fillId="13" borderId="23" xfId="4" applyFont="1" applyFill="1" applyBorder="1" applyAlignment="1" applyProtection="1">
      <alignment horizontal="right" vertical="center" wrapText="1"/>
      <protection hidden="1"/>
    </xf>
    <xf numFmtId="166" fontId="18" fillId="13" borderId="22" xfId="4" applyNumberFormat="1" applyFont="1" applyFill="1" applyBorder="1" applyAlignment="1" applyProtection="1">
      <alignment horizontal="center" vertical="center" wrapText="1"/>
      <protection hidden="1"/>
    </xf>
    <xf numFmtId="0" fontId="18" fillId="0" borderId="30" xfId="0" applyFont="1" applyFill="1" applyBorder="1" applyAlignment="1" applyProtection="1">
      <alignment horizontal="left" vertical="center" wrapText="1"/>
      <protection hidden="1"/>
    </xf>
    <xf numFmtId="0" fontId="18" fillId="0" borderId="37" xfId="0" applyFont="1" applyFill="1" applyBorder="1" applyAlignment="1" applyProtection="1">
      <alignment horizontal="left" vertical="center" wrapText="1"/>
      <protection hidden="1"/>
    </xf>
    <xf numFmtId="43" fontId="18" fillId="0" borderId="24" xfId="4" applyFont="1" applyFill="1" applyBorder="1" applyAlignment="1" applyProtection="1">
      <alignment horizontal="right" vertical="center" wrapText="1"/>
      <protection hidden="1"/>
    </xf>
    <xf numFmtId="43" fontId="18" fillId="0" borderId="24" xfId="4" applyNumberFormat="1" applyFont="1" applyFill="1" applyBorder="1" applyAlignment="1" applyProtection="1">
      <alignment horizontal="right" vertical="center" wrapText="1"/>
      <protection hidden="1"/>
    </xf>
    <xf numFmtId="43" fontId="18" fillId="13" borderId="25" xfId="4" applyFont="1" applyFill="1" applyBorder="1" applyAlignment="1" applyProtection="1">
      <alignment horizontal="right" vertical="center" wrapText="1"/>
      <protection hidden="1"/>
    </xf>
    <xf numFmtId="0" fontId="15" fillId="0" borderId="24" xfId="0" applyFont="1" applyFill="1" applyBorder="1" applyAlignment="1" applyProtection="1">
      <alignment vertical="center"/>
      <protection hidden="1"/>
    </xf>
    <xf numFmtId="0" fontId="18" fillId="0" borderId="31" xfId="0" applyFont="1" applyFill="1" applyBorder="1" applyAlignment="1" applyProtection="1">
      <alignment horizontal="left" vertical="center" wrapText="1"/>
      <protection hidden="1"/>
    </xf>
    <xf numFmtId="0" fontId="18" fillId="0" borderId="38" xfId="0" applyFont="1" applyFill="1" applyBorder="1" applyAlignment="1" applyProtection="1">
      <alignment horizontal="left" vertical="center" wrapText="1"/>
      <protection hidden="1"/>
    </xf>
    <xf numFmtId="43" fontId="18" fillId="0" borderId="27" xfId="4" applyFont="1" applyFill="1" applyBorder="1" applyAlignment="1" applyProtection="1">
      <alignment horizontal="right" vertical="center" wrapText="1"/>
      <protection hidden="1"/>
    </xf>
    <xf numFmtId="2" fontId="18" fillId="0" borderId="28" xfId="0" applyNumberFormat="1" applyFont="1" applyFill="1" applyBorder="1" applyAlignment="1" applyProtection="1">
      <alignment horizontal="right" vertical="center" wrapText="1"/>
      <protection hidden="1"/>
    </xf>
    <xf numFmtId="0" fontId="15" fillId="13" borderId="0" xfId="0" applyFont="1" applyFill="1" applyBorder="1" applyAlignment="1" applyProtection="1">
      <alignment vertical="center"/>
      <protection hidden="1"/>
    </xf>
    <xf numFmtId="43" fontId="18" fillId="9" borderId="0" xfId="4" applyFont="1" applyFill="1" applyBorder="1" applyAlignment="1" applyProtection="1">
      <alignment vertical="center" wrapText="1"/>
      <protection hidden="1"/>
    </xf>
    <xf numFmtId="43" fontId="18" fillId="9" borderId="0" xfId="4" applyFont="1" applyFill="1" applyBorder="1" applyAlignment="1" applyProtection="1">
      <alignment horizontal="center" vertical="center" wrapText="1"/>
      <protection hidden="1"/>
    </xf>
    <xf numFmtId="0" fontId="9" fillId="13" borderId="0" xfId="0" applyFont="1" applyFill="1" applyBorder="1" applyAlignment="1" applyProtection="1">
      <alignment vertical="center"/>
      <protection hidden="1"/>
    </xf>
    <xf numFmtId="0" fontId="2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43" fontId="30" fillId="0" borderId="0" xfId="4" applyFont="1" applyFill="1" applyBorder="1" applyAlignment="1" applyProtection="1">
      <alignment horizontal="right" vertical="center" wrapText="1"/>
      <protection hidden="1"/>
    </xf>
    <xf numFmtId="0" fontId="9" fillId="13" borderId="0" xfId="0" applyFont="1" applyFill="1" applyBorder="1" applyAlignment="1" applyProtection="1">
      <alignment vertical="top"/>
      <protection hidden="1"/>
    </xf>
    <xf numFmtId="0" fontId="24" fillId="0" borderId="0" xfId="0" applyFont="1" applyFill="1" applyAlignment="1" applyProtection="1">
      <alignment horizontal="justify" vertical="center" wrapText="1"/>
      <protection hidden="1"/>
    </xf>
    <xf numFmtId="15" fontId="14" fillId="12" borderId="27" xfId="0" quotePrefix="1" applyNumberFormat="1" applyFont="1" applyFill="1" applyBorder="1" applyAlignment="1" applyProtection="1">
      <alignment horizontal="center" vertical="center" wrapText="1"/>
      <protection hidden="1"/>
    </xf>
    <xf numFmtId="15" fontId="14" fillId="12" borderId="28" xfId="0" quotePrefix="1" applyNumberFormat="1" applyFont="1" applyFill="1" applyBorder="1" applyAlignment="1" applyProtection="1">
      <alignment horizontal="center" vertical="center" wrapText="1"/>
      <protection hidden="1"/>
    </xf>
    <xf numFmtId="43" fontId="18" fillId="0" borderId="23" xfId="4" applyFont="1" applyFill="1" applyBorder="1" applyAlignment="1" applyProtection="1">
      <alignment vertical="center" wrapText="1"/>
      <protection hidden="1"/>
    </xf>
    <xf numFmtId="43" fontId="18" fillId="0" borderId="25" xfId="4" applyFont="1" applyFill="1" applyBorder="1" applyAlignment="1" applyProtection="1">
      <alignment horizontal="right" vertical="center" wrapText="1"/>
      <protection hidden="1"/>
    </xf>
    <xf numFmtId="43" fontId="23" fillId="0" borderId="24" xfId="4" applyFont="1" applyFill="1" applyBorder="1" applyAlignment="1" applyProtection="1">
      <alignment vertical="center" wrapText="1"/>
      <protection hidden="1"/>
    </xf>
    <xf numFmtId="43" fontId="23" fillId="0" borderId="25" xfId="4" applyFont="1" applyFill="1" applyBorder="1" applyAlignment="1" applyProtection="1">
      <alignment vertical="center" wrapText="1"/>
      <protection hidden="1"/>
    </xf>
    <xf numFmtId="2" fontId="18" fillId="0" borderId="24" xfId="0" quotePrefix="1" applyNumberFormat="1" applyFont="1" applyFill="1" applyBorder="1" applyAlignment="1" applyProtection="1">
      <alignment horizontal="right" vertical="center" wrapText="1"/>
      <protection hidden="1"/>
    </xf>
    <xf numFmtId="43" fontId="18" fillId="0" borderId="28" xfId="4" applyFont="1" applyFill="1" applyBorder="1" applyAlignment="1" applyProtection="1">
      <alignment horizontal="right" vertical="center" wrapText="1"/>
      <protection hidden="1"/>
    </xf>
    <xf numFmtId="0" fontId="33" fillId="0" borderId="0" xfId="0" applyFont="1"/>
    <xf numFmtId="0" fontId="34" fillId="12" borderId="44" xfId="0" applyFont="1" applyFill="1" applyBorder="1" applyAlignment="1" applyProtection="1">
      <alignment horizontal="center" vertical="center" wrapText="1"/>
      <protection hidden="1"/>
    </xf>
    <xf numFmtId="0" fontId="34" fillId="14" borderId="44" xfId="0" applyFont="1" applyFill="1" applyBorder="1" applyAlignment="1" applyProtection="1">
      <alignment horizontal="center" vertical="center" wrapText="1"/>
      <protection hidden="1"/>
    </xf>
    <xf numFmtId="9" fontId="32" fillId="12" borderId="44" xfId="0" quotePrefix="1" applyNumberFormat="1" applyFont="1" applyFill="1" applyBorder="1" applyAlignment="1" applyProtection="1">
      <alignment horizontal="center" vertical="center" wrapText="1"/>
      <protection hidden="1"/>
    </xf>
    <xf numFmtId="9" fontId="32" fillId="14" borderId="44" xfId="0" quotePrefix="1" applyNumberFormat="1" applyFont="1" applyFill="1" applyBorder="1" applyAlignment="1" applyProtection="1">
      <alignment horizontal="center" vertical="center" wrapText="1"/>
      <protection hidden="1"/>
    </xf>
    <xf numFmtId="15" fontId="32" fillId="12" borderId="49" xfId="0" quotePrefix="1" applyNumberFormat="1" applyFont="1" applyFill="1" applyBorder="1" applyAlignment="1" applyProtection="1">
      <alignment horizontal="center" vertical="center" wrapText="1"/>
      <protection hidden="1"/>
    </xf>
    <xf numFmtId="15" fontId="32" fillId="14" borderId="49" xfId="0" quotePrefix="1" applyNumberFormat="1" applyFont="1" applyFill="1" applyBorder="1" applyAlignment="1" applyProtection="1">
      <alignment horizontal="center" vertical="center" wrapText="1"/>
      <protection hidden="1"/>
    </xf>
    <xf numFmtId="167" fontId="30" fillId="0" borderId="50" xfId="4" applyNumberFormat="1" applyFont="1" applyBorder="1" applyAlignment="1" applyProtection="1">
      <alignment horizontal="left" vertical="center" wrapText="1"/>
      <protection hidden="1"/>
    </xf>
    <xf numFmtId="43" fontId="30" fillId="0" borderId="47" xfId="4" applyFont="1" applyFill="1" applyBorder="1" applyAlignment="1" applyProtection="1">
      <alignment horizontal="center" vertical="center" wrapText="1"/>
      <protection hidden="1"/>
    </xf>
    <xf numFmtId="167" fontId="30" fillId="15" borderId="47" xfId="4" applyNumberFormat="1" applyFont="1" applyFill="1" applyBorder="1" applyAlignment="1" applyProtection="1">
      <alignment horizontal="center" vertical="center" wrapText="1"/>
      <protection hidden="1"/>
    </xf>
    <xf numFmtId="167" fontId="30" fillId="0" borderId="51" xfId="4" applyNumberFormat="1" applyFont="1" applyBorder="1" applyAlignment="1" applyProtection="1">
      <alignment horizontal="left" vertical="center" wrapText="1"/>
      <protection hidden="1"/>
    </xf>
    <xf numFmtId="43" fontId="30" fillId="13" borderId="44" xfId="4" applyFont="1" applyFill="1" applyBorder="1" applyAlignment="1" applyProtection="1">
      <alignment horizontal="center" wrapText="1"/>
      <protection hidden="1"/>
    </xf>
    <xf numFmtId="43" fontId="30" fillId="13" borderId="44" xfId="4" applyFont="1" applyFill="1" applyBorder="1" applyAlignment="1" applyProtection="1">
      <alignment horizontal="center" vertical="center" wrapText="1"/>
      <protection hidden="1"/>
    </xf>
    <xf numFmtId="43" fontId="30" fillId="15" borderId="44" xfId="4" applyFont="1" applyFill="1" applyBorder="1" applyAlignment="1" applyProtection="1">
      <alignment horizontal="center" vertical="center" wrapText="1"/>
      <protection hidden="1"/>
    </xf>
    <xf numFmtId="43" fontId="30" fillId="9" borderId="44" xfId="4" applyFont="1" applyFill="1" applyBorder="1" applyAlignment="1" applyProtection="1">
      <alignment horizontal="center" vertical="center" wrapText="1"/>
      <protection hidden="1"/>
    </xf>
    <xf numFmtId="43" fontId="30" fillId="0" borderId="44" xfId="4" applyFont="1" applyFill="1" applyBorder="1" applyAlignment="1" applyProtection="1">
      <alignment horizontal="center" vertical="center" wrapText="1"/>
      <protection hidden="1"/>
    </xf>
    <xf numFmtId="0" fontId="30" fillId="0" borderId="30" xfId="0" applyFont="1" applyFill="1" applyBorder="1" applyAlignment="1" applyProtection="1">
      <alignment horizontal="left" vertical="center" wrapText="1"/>
      <protection hidden="1"/>
    </xf>
    <xf numFmtId="167" fontId="30" fillId="9" borderId="44" xfId="4" applyNumberFormat="1" applyFont="1" applyFill="1" applyBorder="1" applyAlignment="1" applyProtection="1">
      <alignment horizontal="center" vertical="center" wrapText="1"/>
      <protection hidden="1"/>
    </xf>
    <xf numFmtId="167" fontId="30" fillId="0" borderId="44" xfId="4" applyNumberFormat="1" applyFont="1" applyFill="1" applyBorder="1" applyAlignment="1" applyProtection="1">
      <alignment horizontal="center" vertical="center" wrapText="1"/>
      <protection hidden="1"/>
    </xf>
    <xf numFmtId="167" fontId="30" fillId="15" borderId="44" xfId="4" applyNumberFormat="1" applyFont="1" applyFill="1" applyBorder="1" applyAlignment="1" applyProtection="1">
      <alignment horizontal="center" vertical="center" wrapText="1"/>
      <protection hidden="1"/>
    </xf>
    <xf numFmtId="43" fontId="30" fillId="15" borderId="24" xfId="4" applyFont="1" applyFill="1" applyBorder="1" applyAlignment="1" applyProtection="1">
      <alignment horizontal="center" vertical="center" wrapText="1"/>
      <protection hidden="1"/>
    </xf>
    <xf numFmtId="43" fontId="30" fillId="0" borderId="51" xfId="4" applyNumberFormat="1" applyFont="1" applyBorder="1" applyAlignment="1" applyProtection="1">
      <alignment horizontal="left" vertical="center" wrapText="1"/>
      <protection hidden="1"/>
    </xf>
    <xf numFmtId="0" fontId="30" fillId="0" borderId="52" xfId="0" applyFont="1" applyBorder="1" applyAlignment="1" applyProtection="1">
      <alignment horizontal="left" vertical="center" wrapText="1"/>
      <protection hidden="1"/>
    </xf>
    <xf numFmtId="43" fontId="30" fillId="9" borderId="49" xfId="4" applyFont="1" applyFill="1" applyBorder="1" applyAlignment="1" applyProtection="1">
      <alignment horizontal="center" vertical="center" wrapText="1"/>
      <protection hidden="1"/>
    </xf>
    <xf numFmtId="43" fontId="30" fillId="15" borderId="49" xfId="4" applyFont="1" applyFill="1" applyBorder="1" applyAlignment="1" applyProtection="1">
      <alignment horizontal="center" vertical="center" wrapText="1"/>
      <protection hidden="1"/>
    </xf>
    <xf numFmtId="0" fontId="35" fillId="0" borderId="0" xfId="3" applyFont="1" applyFill="1" applyAlignment="1" applyProtection="1">
      <alignment vertical="center"/>
      <protection hidden="1"/>
    </xf>
    <xf numFmtId="0" fontId="35" fillId="0" borderId="0" xfId="3" applyFont="1" applyAlignment="1" applyProtection="1">
      <alignment vertical="center"/>
      <protection hidden="1"/>
    </xf>
    <xf numFmtId="0" fontId="37" fillId="16" borderId="30" xfId="3" quotePrefix="1" applyFont="1" applyFill="1" applyBorder="1" applyAlignment="1" applyProtection="1">
      <alignment horizontal="left" vertical="center"/>
      <protection hidden="1"/>
    </xf>
    <xf numFmtId="0" fontId="36" fillId="12" borderId="30" xfId="3" applyFont="1" applyFill="1" applyBorder="1" applyAlignment="1" applyProtection="1">
      <alignment horizontal="center" vertical="center" wrapText="1"/>
      <protection hidden="1"/>
    </xf>
    <xf numFmtId="0" fontId="36" fillId="12" borderId="25" xfId="3" applyFont="1" applyFill="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43" fontId="35" fillId="13" borderId="25" xfId="8" applyFont="1" applyFill="1" applyBorder="1" applyAlignment="1" applyProtection="1">
      <alignment vertical="center" wrapText="1"/>
      <protection hidden="1"/>
    </xf>
    <xf numFmtId="43" fontId="35" fillId="13" borderId="30" xfId="8" applyFont="1" applyFill="1" applyBorder="1" applyAlignment="1" applyProtection="1">
      <alignment horizontal="center" vertical="center" wrapText="1"/>
      <protection hidden="1"/>
    </xf>
    <xf numFmtId="43" fontId="35" fillId="13" borderId="25" xfId="8" applyFont="1" applyFill="1" applyBorder="1" applyAlignment="1" applyProtection="1">
      <alignment horizontal="center" vertical="center" wrapText="1"/>
      <protection hidden="1"/>
    </xf>
    <xf numFmtId="43" fontId="35" fillId="13" borderId="37" xfId="8" applyFont="1" applyFill="1" applyBorder="1" applyAlignment="1" applyProtection="1">
      <alignment horizontal="center" vertical="center" wrapText="1"/>
      <protection hidden="1"/>
    </xf>
    <xf numFmtId="43" fontId="35" fillId="0" borderId="25" xfId="8" applyFont="1" applyFill="1" applyBorder="1" applyAlignment="1" applyProtection="1">
      <alignment horizontal="center" vertical="center" wrapText="1"/>
      <protection hidden="1"/>
    </xf>
    <xf numFmtId="0" fontId="35" fillId="0" borderId="25" xfId="0" applyFont="1" applyBorder="1" applyAlignment="1" applyProtection="1">
      <alignment horizontal="left" vertical="center" wrapText="1"/>
      <protection hidden="1"/>
    </xf>
    <xf numFmtId="0" fontId="35" fillId="17" borderId="30" xfId="0" applyFont="1" applyFill="1" applyBorder="1" applyAlignment="1" applyProtection="1">
      <alignment horizontal="center" vertical="center" wrapText="1"/>
      <protection hidden="1"/>
    </xf>
    <xf numFmtId="43" fontId="35" fillId="17" borderId="30" xfId="8" applyFont="1" applyFill="1" applyBorder="1" applyAlignment="1" applyProtection="1">
      <alignment horizontal="center" vertical="center" wrapText="1"/>
      <protection hidden="1"/>
    </xf>
    <xf numFmtId="43" fontId="35" fillId="17" borderId="25" xfId="8" applyFont="1" applyFill="1" applyBorder="1" applyAlignment="1" applyProtection="1">
      <alignment horizontal="center" vertical="center" wrapText="1"/>
      <protection hidden="1"/>
    </xf>
    <xf numFmtId="43" fontId="35" fillId="13" borderId="30" xfId="8" quotePrefix="1" applyFont="1" applyFill="1" applyBorder="1" applyAlignment="1" applyProtection="1">
      <alignment horizontal="center" vertical="center" wrapText="1"/>
      <protection hidden="1"/>
    </xf>
    <xf numFmtId="0" fontId="35" fillId="17" borderId="31" xfId="0" applyFont="1" applyFill="1" applyBorder="1" applyAlignment="1" applyProtection="1">
      <alignment horizontal="center" vertical="center" wrapText="1"/>
      <protection hidden="1"/>
    </xf>
    <xf numFmtId="0" fontId="35" fillId="17" borderId="28" xfId="0" applyFont="1" applyFill="1" applyBorder="1" applyAlignment="1" applyProtection="1">
      <alignment horizontal="left" vertical="center" wrapText="1"/>
      <protection hidden="1"/>
    </xf>
    <xf numFmtId="43" fontId="35" fillId="17" borderId="31" xfId="8" applyFont="1" applyFill="1" applyBorder="1" applyAlignment="1" applyProtection="1">
      <alignment horizontal="center" vertical="center" wrapText="1"/>
      <protection hidden="1"/>
    </xf>
    <xf numFmtId="43" fontId="35" fillId="17" borderId="28" xfId="8" applyFont="1" applyFill="1" applyBorder="1" applyAlignment="1" applyProtection="1">
      <alignment horizontal="center" vertical="center" wrapText="1"/>
      <protection hidden="1"/>
    </xf>
    <xf numFmtId="43" fontId="35" fillId="17" borderId="38" xfId="8"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43" fontId="27" fillId="0" borderId="0" xfId="8" applyFont="1" applyFill="1" applyBorder="1" applyAlignment="1" applyProtection="1">
      <alignment vertical="center" wrapText="1"/>
      <protection hidden="1"/>
    </xf>
    <xf numFmtId="0" fontId="35" fillId="0" borderId="0" xfId="3" quotePrefix="1" applyFont="1" applyFill="1" applyBorder="1" applyAlignment="1" applyProtection="1">
      <alignment horizontal="right" vertical="center" wrapText="1"/>
      <protection hidden="1"/>
    </xf>
    <xf numFmtId="0" fontId="39" fillId="0" borderId="0" xfId="3" applyFont="1" applyFill="1" applyBorder="1" applyAlignment="1" applyProtection="1">
      <alignment horizontal="left" vertical="center" wrapText="1"/>
      <protection hidden="1"/>
    </xf>
    <xf numFmtId="0" fontId="35" fillId="0" borderId="0" xfId="3" applyFont="1" applyFill="1" applyAlignment="1" applyProtection="1">
      <alignment horizontal="left" vertical="center"/>
      <protection hidden="1"/>
    </xf>
    <xf numFmtId="0" fontId="35" fillId="0" borderId="0" xfId="3" applyFont="1" applyFill="1" applyBorder="1" applyAlignment="1" applyProtection="1">
      <alignment vertical="center"/>
      <protection hidden="1"/>
    </xf>
    <xf numFmtId="0" fontId="35" fillId="0" borderId="0" xfId="3" quotePrefix="1" applyFont="1" applyFill="1" applyBorder="1" applyAlignment="1" applyProtection="1">
      <alignment vertical="center" wrapText="1"/>
      <protection hidden="1"/>
    </xf>
    <xf numFmtId="0" fontId="37" fillId="16" borderId="54" xfId="3" quotePrefix="1" applyFont="1" applyFill="1" applyBorder="1" applyAlignment="1" applyProtection="1">
      <alignment horizontal="left" vertical="center" wrapText="1"/>
      <protection hidden="1"/>
    </xf>
    <xf numFmtId="0" fontId="36" fillId="16" borderId="55" xfId="3" applyFont="1" applyFill="1" applyBorder="1" applyAlignment="1" applyProtection="1">
      <alignment vertical="center" wrapText="1"/>
      <protection hidden="1"/>
    </xf>
    <xf numFmtId="0" fontId="37" fillId="16" borderId="30" xfId="3" quotePrefix="1" applyFont="1" applyFill="1" applyBorder="1" applyAlignment="1" applyProtection="1">
      <alignment horizontal="left" vertical="center" wrapText="1"/>
      <protection hidden="1"/>
    </xf>
    <xf numFmtId="0" fontId="36" fillId="16" borderId="25" xfId="3" applyFont="1" applyFill="1" applyBorder="1" applyAlignment="1" applyProtection="1">
      <alignment vertical="center" wrapText="1"/>
      <protection hidden="1"/>
    </xf>
    <xf numFmtId="0" fontId="36" fillId="12" borderId="24" xfId="3" applyFont="1" applyFill="1" applyBorder="1" applyAlignment="1" applyProtection="1">
      <alignment horizontal="center" vertical="center" wrapText="1"/>
      <protection hidden="1"/>
    </xf>
    <xf numFmtId="168" fontId="36" fillId="12" borderId="24" xfId="3" quotePrefix="1" applyNumberFormat="1" applyFont="1" applyFill="1" applyBorder="1" applyAlignment="1" applyProtection="1">
      <alignment horizontal="center" vertical="center" wrapText="1"/>
      <protection hidden="1"/>
    </xf>
    <xf numFmtId="9" fontId="36" fillId="12" borderId="25" xfId="3" quotePrefix="1" applyNumberFormat="1" applyFont="1" applyFill="1" applyBorder="1" applyAlignment="1" applyProtection="1">
      <alignment horizontal="center" vertical="center" wrapText="1"/>
      <protection hidden="1"/>
    </xf>
    <xf numFmtId="43" fontId="35" fillId="13" borderId="24" xfId="8" applyFont="1" applyFill="1" applyBorder="1" applyAlignment="1" applyProtection="1">
      <alignment horizontal="center" vertical="center" wrapText="1"/>
      <protection hidden="1"/>
    </xf>
    <xf numFmtId="43" fontId="35" fillId="13" borderId="24" xfId="8" quotePrefix="1" applyFont="1" applyFill="1" applyBorder="1" applyAlignment="1" applyProtection="1">
      <alignment horizontal="center" vertical="center" wrapText="1"/>
      <protection hidden="1"/>
    </xf>
    <xf numFmtId="43" fontId="35" fillId="13" borderId="25" xfId="8" quotePrefix="1" applyFont="1" applyFill="1" applyBorder="1" applyAlignment="1" applyProtection="1">
      <alignment horizontal="center" vertical="center" wrapText="1"/>
      <protection hidden="1"/>
    </xf>
    <xf numFmtId="43" fontId="35" fillId="0" borderId="30" xfId="6" quotePrefix="1" applyFont="1" applyFill="1" applyBorder="1" applyAlignment="1" applyProtection="1">
      <alignment horizontal="center" vertical="center" wrapText="1"/>
      <protection hidden="1"/>
    </xf>
    <xf numFmtId="43" fontId="35" fillId="0" borderId="24" xfId="6" quotePrefix="1" applyFont="1" applyFill="1" applyBorder="1" applyAlignment="1" applyProtection="1">
      <alignment horizontal="center" vertical="center" wrapText="1"/>
      <protection hidden="1"/>
    </xf>
    <xf numFmtId="43" fontId="35" fillId="0" borderId="25" xfId="6" quotePrefix="1" applyFont="1" applyFill="1" applyBorder="1" applyAlignment="1" applyProtection="1">
      <alignment horizontal="center" vertical="center" wrapText="1"/>
      <protection hidden="1"/>
    </xf>
    <xf numFmtId="43" fontId="35" fillId="0" borderId="24" xfId="8" applyFont="1" applyFill="1" applyBorder="1" applyAlignment="1" applyProtection="1">
      <alignment horizontal="center" vertical="center" wrapText="1"/>
      <protection hidden="1"/>
    </xf>
    <xf numFmtId="0" fontId="35" fillId="17" borderId="25" xfId="0" applyFont="1" applyFill="1" applyBorder="1" applyAlignment="1" applyProtection="1">
      <alignment horizontal="left" vertical="center" wrapText="1"/>
      <protection hidden="1"/>
    </xf>
    <xf numFmtId="43" fontId="35" fillId="17" borderId="24" xfId="8" applyFont="1" applyFill="1" applyBorder="1" applyAlignment="1" applyProtection="1">
      <alignment horizontal="center" vertical="center" wrapText="1"/>
      <protection hidden="1"/>
    </xf>
    <xf numFmtId="43" fontId="35" fillId="0" borderId="30" xfId="8" applyFont="1" applyFill="1" applyBorder="1" applyAlignment="1" applyProtection="1">
      <alignment horizontal="center" vertical="center" wrapText="1"/>
      <protection hidden="1"/>
    </xf>
    <xf numFmtId="43" fontId="35" fillId="17" borderId="27" xfId="8" applyFont="1" applyFill="1" applyBorder="1" applyAlignment="1" applyProtection="1">
      <alignment horizontal="center" vertical="center" wrapText="1"/>
      <protection hidden="1"/>
    </xf>
    <xf numFmtId="0" fontId="40" fillId="0" borderId="0" xfId="9" applyFont="1" applyFill="1" applyBorder="1" applyAlignment="1" applyProtection="1">
      <alignment vertical="center" wrapText="1"/>
      <protection hidden="1"/>
    </xf>
    <xf numFmtId="0" fontId="35" fillId="0" borderId="0" xfId="3" applyFont="1" applyFill="1" applyBorder="1" applyAlignment="1" applyProtection="1">
      <alignment horizontal="right" vertical="center" wrapText="1"/>
      <protection hidden="1"/>
    </xf>
    <xf numFmtId="0" fontId="39" fillId="0" borderId="0" xfId="3" quotePrefix="1" applyFont="1" applyFill="1" applyBorder="1" applyAlignment="1" applyProtection="1">
      <alignment horizontal="right" vertical="center" wrapText="1"/>
      <protection hidden="1"/>
    </xf>
    <xf numFmtId="0" fontId="39" fillId="0" borderId="0" xfId="3" quotePrefix="1" applyFont="1" applyFill="1" applyAlignment="1" applyProtection="1">
      <alignment horizontal="right" vertical="center"/>
      <protection hidden="1"/>
    </xf>
    <xf numFmtId="0" fontId="39" fillId="0" borderId="0" xfId="3" applyFont="1" applyAlignment="1" applyProtection="1">
      <alignment vertical="center"/>
      <protection hidden="1"/>
    </xf>
    <xf numFmtId="9" fontId="36" fillId="12" borderId="24" xfId="7" quotePrefix="1"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43" fontId="0" fillId="0" borderId="0" xfId="0" applyNumberFormat="1"/>
    <xf numFmtId="164" fontId="0" fillId="0" borderId="1" xfId="1" applyNumberFormat="1" applyFont="1" applyBorder="1"/>
    <xf numFmtId="43" fontId="33" fillId="0" borderId="0" xfId="0" applyNumberFormat="1" applyFont="1"/>
    <xf numFmtId="0" fontId="10" fillId="0" borderId="0" xfId="0" applyFont="1" applyAlignment="1" applyProtection="1">
      <alignment vertical="center"/>
      <protection hidden="1"/>
    </xf>
    <xf numFmtId="0" fontId="37" fillId="16" borderId="54" xfId="3" quotePrefix="1" applyFont="1" applyFill="1" applyBorder="1" applyAlignment="1" applyProtection="1">
      <alignment horizontal="left" vertical="center"/>
      <protection hidden="1"/>
    </xf>
    <xf numFmtId="0" fontId="36" fillId="16" borderId="55" xfId="3" applyFont="1" applyFill="1" applyBorder="1" applyAlignment="1" applyProtection="1">
      <alignment vertical="center"/>
      <protection hidden="1"/>
    </xf>
    <xf numFmtId="0" fontId="36" fillId="16" borderId="0" xfId="3" applyFont="1" applyFill="1" applyBorder="1" applyAlignment="1" applyProtection="1">
      <alignment vertical="center"/>
      <protection hidden="1"/>
    </xf>
    <xf numFmtId="43" fontId="35" fillId="0" borderId="58" xfId="8" applyFont="1" applyFill="1" applyBorder="1" applyAlignment="1" applyProtection="1">
      <alignment horizontal="center" vertical="center" wrapText="1"/>
      <protection hidden="1"/>
    </xf>
    <xf numFmtId="43" fontId="35" fillId="0" borderId="58" xfId="0" applyNumberFormat="1" applyFont="1" applyBorder="1" applyAlignment="1" applyProtection="1">
      <alignment horizontal="center" vertical="center" wrapText="1"/>
      <protection hidden="1"/>
    </xf>
    <xf numFmtId="43" fontId="35" fillId="13" borderId="37" xfId="8" quotePrefix="1" applyFont="1" applyFill="1" applyBorder="1" applyAlignment="1" applyProtection="1">
      <alignment horizontal="center" vertical="center" wrapText="1"/>
      <protection hidden="1"/>
    </xf>
    <xf numFmtId="43" fontId="35" fillId="13" borderId="58" xfId="8" applyFont="1" applyFill="1" applyBorder="1" applyAlignment="1" applyProtection="1">
      <alignment horizontal="center" vertical="center" wrapText="1"/>
      <protection hidden="1"/>
    </xf>
    <xf numFmtId="43" fontId="35" fillId="13" borderId="59" xfId="8" applyFont="1" applyFill="1" applyBorder="1" applyAlignment="1" applyProtection="1">
      <alignment horizontal="center" vertical="center" wrapText="1"/>
      <protection hidden="1"/>
    </xf>
    <xf numFmtId="43" fontId="35" fillId="13" borderId="60" xfId="8" applyFont="1" applyFill="1" applyBorder="1" applyAlignment="1" applyProtection="1">
      <alignment horizontal="center" vertical="center" wrapText="1"/>
      <protection hidden="1"/>
    </xf>
    <xf numFmtId="165" fontId="35" fillId="17" borderId="58" xfId="0" applyNumberFormat="1" applyFont="1" applyFill="1" applyBorder="1" applyAlignment="1" applyProtection="1">
      <alignment horizontal="center" vertical="center" wrapText="1"/>
      <protection hidden="1"/>
    </xf>
    <xf numFmtId="43" fontId="35" fillId="17" borderId="0" xfId="8" applyFont="1" applyFill="1" applyBorder="1" applyAlignment="1" applyProtection="1">
      <alignment horizontal="center" vertical="center" wrapText="1"/>
      <protection hidden="1"/>
    </xf>
    <xf numFmtId="43" fontId="35" fillId="17" borderId="61" xfId="8" applyFont="1" applyFill="1" applyBorder="1" applyAlignment="1" applyProtection="1">
      <alignment horizontal="center" vertical="center" wrapText="1"/>
      <protection hidden="1"/>
    </xf>
    <xf numFmtId="43" fontId="35" fillId="17" borderId="58" xfId="8" applyFont="1" applyFill="1" applyBorder="1" applyAlignment="1" applyProtection="1">
      <alignment horizontal="center" vertical="center" wrapText="1"/>
      <protection hidden="1"/>
    </xf>
    <xf numFmtId="43" fontId="35" fillId="13" borderId="21" xfId="8" applyFont="1" applyFill="1" applyBorder="1" applyAlignment="1" applyProtection="1">
      <alignment horizontal="center" vertical="center" wrapText="1"/>
      <protection hidden="1"/>
    </xf>
    <xf numFmtId="43" fontId="35" fillId="0" borderId="37" xfId="8" applyFont="1" applyFill="1" applyBorder="1" applyAlignment="1" applyProtection="1">
      <alignment horizontal="center" vertical="center" wrapText="1"/>
      <protection hidden="1"/>
    </xf>
    <xf numFmtId="0" fontId="35" fillId="17" borderId="62" xfId="0" applyFont="1" applyFill="1" applyBorder="1" applyAlignment="1" applyProtection="1">
      <alignment horizontal="center" vertical="center" wrapText="1"/>
      <protection hidden="1"/>
    </xf>
    <xf numFmtId="43" fontId="35" fillId="17" borderId="62" xfId="8" applyFont="1" applyFill="1" applyBorder="1" applyAlignment="1" applyProtection="1">
      <alignment horizontal="center" vertical="center" wrapText="1"/>
      <protection hidden="1"/>
    </xf>
    <xf numFmtId="164" fontId="0" fillId="19" borderId="1" xfId="1" applyNumberFormat="1" applyFont="1" applyFill="1" applyBorder="1"/>
    <xf numFmtId="164" fontId="0" fillId="20" borderId="1" xfId="1" applyNumberFormat="1" applyFont="1" applyFill="1" applyBorder="1"/>
    <xf numFmtId="165" fontId="35" fillId="0" borderId="58" xfId="0" applyNumberFormat="1" applyFont="1" applyFill="1" applyBorder="1" applyAlignment="1" applyProtection="1">
      <alignment horizontal="left" vertical="center" wrapText="1"/>
      <protection hidden="1"/>
    </xf>
    <xf numFmtId="43" fontId="35" fillId="0" borderId="58" xfId="8" applyNumberFormat="1" applyFont="1" applyFill="1" applyBorder="1" applyAlignment="1" applyProtection="1">
      <alignment horizontal="center" vertical="center" wrapText="1"/>
      <protection hidden="1"/>
    </xf>
    <xf numFmtId="0" fontId="35" fillId="0" borderId="0" xfId="3" applyFont="1" applyFill="1" applyBorder="1" applyAlignment="1" applyProtection="1">
      <alignment vertical="center" wrapText="1"/>
      <protection hidden="1"/>
    </xf>
    <xf numFmtId="0" fontId="10" fillId="0" borderId="0" xfId="0" applyFont="1" applyProtection="1">
      <protection hidden="1"/>
    </xf>
    <xf numFmtId="0" fontId="39" fillId="0" borderId="0" xfId="3" applyFont="1" applyFill="1" applyBorder="1" applyAlignment="1" applyProtection="1">
      <alignment horizontal="justify" vertical="center" wrapText="1"/>
      <protection hidden="1"/>
    </xf>
    <xf numFmtId="0" fontId="35" fillId="0" borderId="25" xfId="0" applyFont="1" applyFill="1" applyBorder="1" applyAlignment="1" applyProtection="1">
      <alignment horizontal="left" vertical="center" wrapText="1"/>
      <protection hidden="1"/>
    </xf>
    <xf numFmtId="43" fontId="35" fillId="0" borderId="57" xfId="8" applyFont="1" applyFill="1" applyBorder="1" applyAlignment="1" applyProtection="1">
      <alignment horizontal="center" vertical="center" wrapText="1"/>
      <protection hidden="1"/>
    </xf>
    <xf numFmtId="43" fontId="35" fillId="0" borderId="61" xfId="8" applyFont="1" applyFill="1" applyBorder="1" applyAlignment="1" applyProtection="1">
      <alignment horizontal="center" vertical="center" wrapText="1"/>
      <protection hidden="1"/>
    </xf>
    <xf numFmtId="43" fontId="35" fillId="0" borderId="63" xfId="8" applyFont="1" applyFill="1" applyBorder="1" applyAlignment="1" applyProtection="1">
      <alignment horizontal="center" vertical="center" wrapText="1"/>
      <protection hidden="1"/>
    </xf>
    <xf numFmtId="165" fontId="35" fillId="17" borderId="61" xfId="0" applyNumberFormat="1" applyFont="1" applyFill="1" applyBorder="1" applyAlignment="1" applyProtection="1">
      <alignment horizontal="center" vertical="center" wrapText="1"/>
      <protection hidden="1"/>
    </xf>
    <xf numFmtId="43" fontId="35" fillId="13" borderId="61" xfId="8" applyFont="1" applyFill="1" applyBorder="1" applyAlignment="1" applyProtection="1">
      <alignment horizontal="center" vertical="center" wrapText="1"/>
      <protection hidden="1"/>
    </xf>
    <xf numFmtId="43" fontId="35" fillId="13" borderId="61" xfId="8" quotePrefix="1" applyFont="1" applyFill="1" applyBorder="1" applyAlignment="1" applyProtection="1">
      <alignment horizontal="center" vertical="center" wrapText="1"/>
      <protection hidden="1"/>
    </xf>
    <xf numFmtId="43" fontId="35" fillId="13" borderId="64" xfId="8" applyFont="1" applyFill="1" applyBorder="1" applyAlignment="1" applyProtection="1">
      <alignment horizontal="center" vertical="center" wrapText="1"/>
      <protection hidden="1"/>
    </xf>
    <xf numFmtId="43" fontId="35" fillId="17" borderId="17" xfId="8" applyFont="1" applyFill="1" applyBorder="1" applyAlignment="1" applyProtection="1">
      <alignment horizontal="center" vertical="center" wrapText="1"/>
      <protection hidden="1"/>
    </xf>
    <xf numFmtId="43" fontId="35" fillId="13" borderId="56" xfId="8" applyFont="1" applyFill="1" applyBorder="1" applyAlignment="1" applyProtection="1">
      <alignment horizontal="center" vertical="center" wrapText="1"/>
      <protection hidden="1"/>
    </xf>
    <xf numFmtId="43" fontId="35" fillId="17" borderId="65" xfId="8" applyFont="1" applyFill="1" applyBorder="1" applyAlignment="1" applyProtection="1">
      <alignment horizontal="center" vertical="center" wrapText="1"/>
      <protection hidden="1"/>
    </xf>
    <xf numFmtId="43" fontId="35" fillId="0" borderId="66" xfId="8" applyFont="1" applyFill="1" applyBorder="1" applyAlignment="1" applyProtection="1">
      <alignment horizontal="left" vertical="center"/>
      <protection hidden="1"/>
    </xf>
    <xf numFmtId="0" fontId="35" fillId="0" borderId="0" xfId="3" quotePrefix="1" applyFont="1" applyFill="1" applyBorder="1" applyAlignment="1" applyProtection="1">
      <alignment vertical="center"/>
      <protection hidden="1"/>
    </xf>
    <xf numFmtId="43" fontId="35" fillId="13" borderId="57" xfId="8" applyFont="1" applyFill="1" applyBorder="1" applyAlignment="1" applyProtection="1">
      <alignment horizontal="center" vertical="center" wrapText="1"/>
      <protection hidden="1"/>
    </xf>
    <xf numFmtId="43" fontId="35" fillId="17" borderId="57" xfId="8" applyFont="1" applyFill="1" applyBorder="1" applyAlignment="1" applyProtection="1">
      <alignment horizontal="center" vertical="center" wrapText="1"/>
      <protection hidden="1"/>
    </xf>
    <xf numFmtId="43" fontId="35" fillId="17" borderId="67" xfId="8"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39" fillId="0" borderId="0" xfId="3" applyFont="1" applyFill="1" applyBorder="1" applyAlignment="1" applyProtection="1">
      <alignment horizontal="justify" vertical="center" wrapText="1"/>
      <protection hidden="1"/>
    </xf>
    <xf numFmtId="0" fontId="35" fillId="0" borderId="0" xfId="3" applyFont="1" applyFill="1" applyBorder="1" applyAlignment="1" applyProtection="1">
      <alignment horizontal="left" vertical="center"/>
      <protection hidden="1"/>
    </xf>
    <xf numFmtId="0" fontId="18" fillId="3" borderId="30" xfId="0" applyFont="1" applyFill="1" applyBorder="1" applyAlignment="1" applyProtection="1">
      <alignment horizontal="left" vertical="center" wrapText="1"/>
      <protection hidden="1"/>
    </xf>
    <xf numFmtId="43" fontId="18" fillId="3" borderId="24" xfId="4" applyNumberFormat="1" applyFont="1" applyFill="1" applyBorder="1" applyAlignment="1" applyProtection="1">
      <alignment horizontal="right" vertical="center" wrapText="1"/>
      <protection hidden="1"/>
    </xf>
    <xf numFmtId="43" fontId="18" fillId="3" borderId="25" xfId="4" applyFont="1" applyFill="1" applyBorder="1" applyAlignment="1" applyProtection="1">
      <alignment horizontal="center" vertical="center" wrapText="1"/>
      <protection hidden="1"/>
    </xf>
    <xf numFmtId="0" fontId="18" fillId="22" borderId="30" xfId="0" applyFont="1" applyFill="1" applyBorder="1" applyAlignment="1" applyProtection="1">
      <alignment horizontal="left" vertical="center" wrapText="1"/>
      <protection hidden="1"/>
    </xf>
    <xf numFmtId="43" fontId="18" fillId="22" borderId="24" xfId="4" applyNumberFormat="1" applyFont="1" applyFill="1" applyBorder="1" applyAlignment="1" applyProtection="1">
      <alignment horizontal="right" vertical="center" wrapText="1"/>
      <protection hidden="1"/>
    </xf>
    <xf numFmtId="43" fontId="18" fillId="22" borderId="25" xfId="4" applyFont="1" applyFill="1" applyBorder="1" applyAlignment="1" applyProtection="1">
      <alignment horizontal="center" vertical="center" wrapText="1"/>
      <protection hidden="1"/>
    </xf>
    <xf numFmtId="0" fontId="18" fillId="8" borderId="30" xfId="0" applyFont="1" applyFill="1" applyBorder="1" applyAlignment="1" applyProtection="1">
      <alignment horizontal="left" vertical="center" wrapText="1"/>
      <protection hidden="1"/>
    </xf>
    <xf numFmtId="43" fontId="41" fillId="8" borderId="44" xfId="4" applyFont="1" applyFill="1" applyBorder="1" applyAlignment="1" applyProtection="1">
      <alignment horizontal="center" vertical="center" wrapText="1"/>
      <protection hidden="1"/>
    </xf>
    <xf numFmtId="167" fontId="30" fillId="8" borderId="51" xfId="4" applyNumberFormat="1" applyFont="1" applyFill="1" applyBorder="1" applyAlignment="1" applyProtection="1">
      <alignment horizontal="left" vertical="center" wrapText="1"/>
      <protection hidden="1"/>
    </xf>
    <xf numFmtId="43" fontId="30" fillId="8" borderId="44" xfId="4" applyFont="1" applyFill="1" applyBorder="1" applyAlignment="1" applyProtection="1">
      <alignment horizontal="center" vertical="center" wrapText="1"/>
      <protection hidden="1"/>
    </xf>
    <xf numFmtId="43" fontId="41" fillId="23" borderId="44" xfId="4" applyFont="1" applyFill="1" applyBorder="1" applyAlignment="1" applyProtection="1">
      <alignment horizontal="center" vertical="center" wrapText="1"/>
      <protection hidden="1"/>
    </xf>
    <xf numFmtId="167" fontId="30" fillId="3" borderId="51" xfId="4" applyNumberFormat="1" applyFont="1" applyFill="1" applyBorder="1" applyAlignment="1" applyProtection="1">
      <alignment horizontal="left" vertical="center" wrapText="1"/>
      <protection hidden="1"/>
    </xf>
    <xf numFmtId="43" fontId="30" fillId="3" borderId="44" xfId="4" applyFont="1" applyFill="1" applyBorder="1" applyAlignment="1" applyProtection="1">
      <alignment horizontal="center" vertical="center" wrapText="1"/>
      <protection hidden="1"/>
    </xf>
    <xf numFmtId="0" fontId="35" fillId="0" borderId="0" xfId="3" applyFont="1" applyFill="1" applyAlignment="1" applyProtection="1">
      <alignment vertical="center" wrapText="1"/>
      <protection hidden="1"/>
    </xf>
    <xf numFmtId="0" fontId="35" fillId="0" borderId="0" xfId="3" applyFont="1" applyAlignment="1" applyProtection="1">
      <alignment vertical="center" wrapText="1"/>
      <protection hidden="1"/>
    </xf>
    <xf numFmtId="0" fontId="27" fillId="0" borderId="0" xfId="3" applyFont="1" applyFill="1" applyBorder="1" applyAlignment="1" applyProtection="1">
      <alignment vertical="center" wrapText="1"/>
      <protection hidden="1"/>
    </xf>
    <xf numFmtId="0" fontId="36" fillId="12" borderId="57" xfId="3" applyFont="1" applyFill="1" applyBorder="1" applyAlignment="1" applyProtection="1">
      <alignment horizontal="center" vertical="center" wrapText="1"/>
      <protection hidden="1"/>
    </xf>
    <xf numFmtId="9" fontId="36" fillId="12" borderId="57" xfId="7" applyFont="1" applyFill="1" applyBorder="1" applyAlignment="1" applyProtection="1">
      <alignment horizontal="center" vertical="center" wrapText="1"/>
      <protection hidden="1"/>
    </xf>
    <xf numFmtId="43" fontId="35" fillId="13" borderId="68" xfId="8" applyFont="1" applyFill="1" applyBorder="1" applyAlignment="1" applyProtection="1">
      <alignment horizontal="center" vertical="center" wrapText="1"/>
      <protection hidden="1"/>
    </xf>
    <xf numFmtId="43" fontId="35" fillId="13" borderId="57" xfId="8" quotePrefix="1" applyFont="1" applyFill="1" applyBorder="1" applyAlignment="1" applyProtection="1">
      <alignment horizontal="center" vertical="center" wrapText="1"/>
      <protection hidden="1"/>
    </xf>
    <xf numFmtId="43" fontId="35" fillId="0" borderId="68" xfId="8" applyFont="1" applyFill="1" applyBorder="1" applyAlignment="1" applyProtection="1">
      <alignment horizontal="center" vertical="center" wrapText="1"/>
      <protection hidden="1"/>
    </xf>
    <xf numFmtId="43" fontId="35" fillId="0" borderId="58" xfId="0" applyNumberFormat="1" applyFont="1" applyBorder="1" applyAlignment="1" applyProtection="1">
      <alignment horizontal="right" vertical="center" wrapText="1"/>
      <protection hidden="1"/>
    </xf>
    <xf numFmtId="43" fontId="35" fillId="24" borderId="24" xfId="8" applyFont="1" applyFill="1" applyBorder="1" applyAlignment="1" applyProtection="1">
      <alignment horizontal="center" vertical="center" wrapText="1"/>
      <protection hidden="1"/>
    </xf>
    <xf numFmtId="43" fontId="35" fillId="24" borderId="57" xfId="8" applyFont="1" applyFill="1" applyBorder="1" applyAlignment="1" applyProtection="1">
      <alignment horizontal="center" vertical="center" wrapText="1"/>
      <protection hidden="1"/>
    </xf>
    <xf numFmtId="43" fontId="35" fillId="17" borderId="68" xfId="8" applyFont="1" applyFill="1" applyBorder="1" applyAlignment="1" applyProtection="1">
      <alignment horizontal="center" vertical="center" wrapText="1"/>
      <protection hidden="1"/>
    </xf>
    <xf numFmtId="43" fontId="35" fillId="24" borderId="25" xfId="8" applyFont="1" applyFill="1" applyBorder="1" applyAlignment="1" applyProtection="1">
      <alignment horizontal="center" vertical="center" wrapText="1"/>
      <protection hidden="1"/>
    </xf>
    <xf numFmtId="43" fontId="35" fillId="0" borderId="58" xfId="0" applyNumberFormat="1" applyFont="1" applyFill="1" applyBorder="1" applyAlignment="1" applyProtection="1">
      <alignment horizontal="right" vertical="center" wrapText="1"/>
      <protection hidden="1"/>
    </xf>
    <xf numFmtId="43" fontId="35" fillId="17" borderId="58" xfId="0" applyNumberFormat="1" applyFont="1" applyFill="1" applyBorder="1" applyAlignment="1" applyProtection="1">
      <alignment horizontal="right" vertical="center" wrapText="1"/>
      <protection hidden="1"/>
    </xf>
    <xf numFmtId="43" fontId="35" fillId="13" borderId="58" xfId="8" applyFont="1" applyFill="1" applyBorder="1" applyAlignment="1" applyProtection="1">
      <alignment horizontal="right" vertical="center" wrapText="1"/>
      <protection hidden="1"/>
    </xf>
    <xf numFmtId="0" fontId="35" fillId="17" borderId="62" xfId="0" applyFont="1" applyFill="1" applyBorder="1" applyAlignment="1" applyProtection="1">
      <alignment horizontal="right" vertical="center" wrapText="1"/>
      <protection hidden="1"/>
    </xf>
    <xf numFmtId="43" fontId="35" fillId="17" borderId="69" xfId="8" applyFont="1" applyFill="1" applyBorder="1" applyAlignment="1" applyProtection="1">
      <alignment horizontal="center" vertical="center" wrapText="1"/>
      <protection hidden="1"/>
    </xf>
    <xf numFmtId="0" fontId="44" fillId="0" borderId="0" xfId="3" quotePrefix="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9" fillId="0" borderId="0" xfId="3" applyFont="1" applyFill="1" applyBorder="1" applyAlignment="1" applyProtection="1">
      <alignment vertical="center" wrapText="1"/>
      <protection hidden="1"/>
    </xf>
    <xf numFmtId="0" fontId="36" fillId="12" borderId="61" xfId="3" applyFont="1" applyFill="1" applyBorder="1" applyAlignment="1" applyProtection="1">
      <alignment horizontal="center" vertical="center" wrapText="1"/>
      <protection hidden="1"/>
    </xf>
    <xf numFmtId="2" fontId="35" fillId="0" borderId="58" xfId="0" applyNumberFormat="1" applyFont="1" applyBorder="1" applyAlignment="1" applyProtection="1">
      <alignment horizontal="right" vertical="center" wrapText="1"/>
      <protection hidden="1"/>
    </xf>
    <xf numFmtId="164" fontId="35" fillId="0" borderId="58" xfId="1" applyNumberFormat="1" applyFont="1" applyBorder="1" applyAlignment="1" applyProtection="1">
      <alignment horizontal="right" vertical="center" wrapText="1"/>
      <protection hidden="1"/>
    </xf>
    <xf numFmtId="0" fontId="40" fillId="0" borderId="0" xfId="9" applyFill="1" applyBorder="1" applyAlignment="1" applyProtection="1">
      <alignment vertical="center" wrapText="1"/>
      <protection hidden="1"/>
    </xf>
    <xf numFmtId="43" fontId="35" fillId="0" borderId="58" xfId="0" quotePrefix="1" applyNumberFormat="1" applyFont="1" applyBorder="1" applyAlignment="1" applyProtection="1">
      <alignment horizontal="center" vertical="center" wrapText="1"/>
      <protection hidden="1"/>
    </xf>
    <xf numFmtId="43" fontId="35" fillId="0" borderId="58" xfId="0" quotePrefix="1" applyNumberFormat="1" applyFont="1" applyBorder="1" applyAlignment="1" applyProtection="1">
      <alignment horizontal="right" vertical="center" wrapText="1"/>
      <protection hidden="1"/>
    </xf>
    <xf numFmtId="170" fontId="35" fillId="0" borderId="58" xfId="0" applyNumberFormat="1" applyFont="1" applyBorder="1" applyAlignment="1" applyProtection="1">
      <alignment horizontal="center" vertical="center" wrapText="1"/>
      <protection hidden="1"/>
    </xf>
    <xf numFmtId="43" fontId="35" fillId="0" borderId="68" xfId="0" applyNumberFormat="1" applyFont="1" applyFill="1" applyBorder="1" applyAlignment="1" applyProtection="1">
      <alignment horizontal="center" vertical="center" wrapText="1"/>
      <protection hidden="1"/>
    </xf>
    <xf numFmtId="43" fontId="35" fillId="0" borderId="58" xfId="0" applyNumberFormat="1" applyFont="1" applyFill="1" applyBorder="1" applyAlignment="1" applyProtection="1">
      <alignment horizontal="center" vertical="center" wrapText="1"/>
      <protection hidden="1"/>
    </xf>
    <xf numFmtId="0" fontId="36" fillId="16" borderId="30" xfId="3" quotePrefix="1" applyFont="1" applyFill="1" applyBorder="1" applyAlignment="1" applyProtection="1">
      <alignment horizontal="left" vertical="center" wrapText="1"/>
      <protection hidden="1"/>
    </xf>
    <xf numFmtId="9" fontId="36" fillId="12" borderId="30" xfId="7" quotePrefix="1" applyFont="1" applyFill="1" applyBorder="1" applyAlignment="1" applyProtection="1">
      <alignment horizontal="center" vertical="center" wrapText="1"/>
      <protection hidden="1"/>
    </xf>
    <xf numFmtId="169" fontId="36" fillId="12" borderId="61" xfId="3" quotePrefix="1" applyNumberFormat="1"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27" fillId="0" borderId="0" xfId="3" applyFont="1" applyAlignment="1" applyProtection="1">
      <alignment horizontal="justify" vertical="center" wrapText="1"/>
      <protection hidden="1"/>
    </xf>
    <xf numFmtId="0" fontId="36" fillId="12" borderId="25" xfId="3" applyFont="1" applyFill="1" applyBorder="1" applyAlignment="1" applyProtection="1">
      <alignment horizontal="center" vertical="center" wrapText="1"/>
      <protection hidden="1"/>
    </xf>
    <xf numFmtId="0" fontId="39" fillId="0" borderId="0" xfId="3" applyFont="1" applyFill="1" applyBorder="1" applyAlignment="1" applyProtection="1">
      <alignment horizontal="justify" vertical="center" wrapText="1"/>
      <protection hidden="1"/>
    </xf>
    <xf numFmtId="0" fontId="36" fillId="12" borderId="18" xfId="3" applyFont="1" applyFill="1" applyBorder="1" applyAlignment="1" applyProtection="1">
      <alignment horizontal="center" vertical="center" wrapText="1"/>
      <protection hidden="1"/>
    </xf>
    <xf numFmtId="0" fontId="36" fillId="12" borderId="71" xfId="3" applyFont="1" applyFill="1" applyBorder="1" applyAlignment="1" applyProtection="1">
      <alignment horizontal="center" vertical="center" wrapText="1"/>
      <protection hidden="1"/>
    </xf>
    <xf numFmtId="9" fontId="36" fillId="12" borderId="18" xfId="7" quotePrefix="1" applyFont="1" applyFill="1" applyBorder="1" applyAlignment="1" applyProtection="1">
      <alignment horizontal="center" vertical="center" wrapText="1"/>
      <protection hidden="1"/>
    </xf>
    <xf numFmtId="9" fontId="36" fillId="12" borderId="71" xfId="3" quotePrefix="1" applyNumberFormat="1" applyFont="1" applyFill="1" applyBorder="1" applyAlignment="1" applyProtection="1">
      <alignment horizontal="center" vertical="center" wrapText="1"/>
      <protection hidden="1"/>
    </xf>
    <xf numFmtId="43" fontId="35" fillId="17" borderId="53" xfId="8" applyFont="1" applyFill="1" applyBorder="1" applyAlignment="1" applyProtection="1">
      <alignment horizontal="center" vertical="center" wrapText="1"/>
      <protection hidden="1"/>
    </xf>
    <xf numFmtId="43" fontId="35" fillId="17" borderId="72" xfId="8" applyFont="1" applyFill="1" applyBorder="1" applyAlignment="1" applyProtection="1">
      <alignment horizontal="center" vertical="center" wrapText="1"/>
      <protection hidden="1"/>
    </xf>
    <xf numFmtId="43" fontId="35" fillId="13" borderId="32" xfId="8" applyFont="1" applyFill="1" applyBorder="1" applyAlignment="1" applyProtection="1">
      <alignment horizontal="center" vertical="center" wrapText="1"/>
      <protection hidden="1"/>
    </xf>
    <xf numFmtId="43" fontId="35" fillId="13" borderId="73" xfId="8" applyFont="1" applyFill="1" applyBorder="1" applyAlignment="1" applyProtection="1">
      <alignment horizontal="center" vertical="center" wrapText="1"/>
      <protection hidden="1"/>
    </xf>
    <xf numFmtId="43" fontId="35" fillId="13" borderId="74" xfId="8" applyFont="1" applyFill="1" applyBorder="1" applyAlignment="1" applyProtection="1">
      <alignment horizontal="center" vertical="center" wrapText="1"/>
      <protection hidden="1"/>
    </xf>
    <xf numFmtId="0" fontId="36" fillId="16" borderId="25" xfId="3" applyFont="1" applyFill="1" applyBorder="1" applyAlignment="1" applyProtection="1">
      <alignment vertical="center"/>
      <protection hidden="1"/>
    </xf>
    <xf numFmtId="43" fontId="35" fillId="0" borderId="58" xfId="0" quotePrefix="1"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37" fillId="16" borderId="29" xfId="3" quotePrefix="1" applyFont="1" applyFill="1" applyBorder="1" applyAlignment="1" applyProtection="1">
      <alignment horizontal="left" vertical="center"/>
      <protection hidden="1"/>
    </xf>
    <xf numFmtId="0" fontId="36" fillId="25" borderId="76" xfId="3" applyFont="1" applyFill="1" applyBorder="1" applyAlignment="1" applyProtection="1">
      <alignment horizontal="center" vertical="center" wrapText="1"/>
      <protection hidden="1"/>
    </xf>
    <xf numFmtId="0" fontId="36" fillId="25" borderId="77" xfId="3" applyFont="1" applyFill="1" applyBorder="1" applyAlignment="1" applyProtection="1">
      <alignment horizontal="center" vertical="center" wrapText="1"/>
      <protection hidden="1"/>
    </xf>
    <xf numFmtId="168" fontId="51" fillId="25" borderId="68" xfId="3" quotePrefix="1" applyNumberFormat="1" applyFont="1" applyFill="1" applyBorder="1" applyAlignment="1" applyProtection="1">
      <alignment horizontal="center" vertical="center" wrapText="1"/>
      <protection hidden="1"/>
    </xf>
    <xf numFmtId="9" fontId="51" fillId="25" borderId="25" xfId="7" applyFont="1" applyFill="1" applyBorder="1" applyAlignment="1" applyProtection="1">
      <alignment horizontal="center" vertical="center" wrapText="1"/>
      <protection hidden="1"/>
    </xf>
    <xf numFmtId="0" fontId="36" fillId="25" borderId="68" xfId="3" applyFont="1" applyFill="1" applyBorder="1" applyAlignment="1" applyProtection="1">
      <alignment horizontal="center" vertical="center" wrapText="1"/>
      <protection hidden="1"/>
    </xf>
    <xf numFmtId="0" fontId="36" fillId="25" borderId="25" xfId="3" applyFont="1" applyFill="1" applyBorder="1" applyAlignment="1" applyProtection="1">
      <alignment horizontal="center" vertical="center" wrapText="1"/>
      <protection hidden="1"/>
    </xf>
    <xf numFmtId="0" fontId="35" fillId="0" borderId="57" xfId="0" applyFont="1" applyBorder="1" applyAlignment="1" applyProtection="1">
      <alignment horizontal="left" vertical="center" wrapText="1"/>
      <protection hidden="1"/>
    </xf>
    <xf numFmtId="43" fontId="35" fillId="0" borderId="30" xfId="8" quotePrefix="1" applyFont="1" applyFill="1" applyBorder="1" applyAlignment="1" applyProtection="1">
      <alignment horizontal="center" vertical="center" wrapText="1"/>
      <protection hidden="1"/>
    </xf>
    <xf numFmtId="0" fontId="35" fillId="17" borderId="57" xfId="0" applyFont="1" applyFill="1" applyBorder="1" applyAlignment="1" applyProtection="1">
      <alignment horizontal="left" vertical="center" wrapText="1"/>
      <protection hidden="1"/>
    </xf>
    <xf numFmtId="0" fontId="35" fillId="17" borderId="67" xfId="0" applyFont="1" applyFill="1" applyBorder="1" applyAlignment="1" applyProtection="1">
      <alignment horizontal="left" vertical="center" wrapText="1"/>
      <protection hidden="1"/>
    </xf>
    <xf numFmtId="0" fontId="52" fillId="0" borderId="0" xfId="0" applyFont="1" applyFill="1" applyBorder="1" applyAlignment="1" applyProtection="1">
      <alignment horizontal="left" vertical="center" wrapText="1"/>
      <protection hidden="1"/>
    </xf>
    <xf numFmtId="43" fontId="52" fillId="0" borderId="0" xfId="8" applyFont="1" applyFill="1" applyBorder="1" applyAlignment="1" applyProtection="1">
      <alignment vertical="center" wrapText="1"/>
      <protection hidden="1"/>
    </xf>
    <xf numFmtId="0" fontId="39" fillId="0" borderId="0" xfId="3" applyFont="1" applyFill="1" applyAlignment="1" applyProtection="1">
      <alignment vertical="center"/>
      <protection hidden="1"/>
    </xf>
    <xf numFmtId="0" fontId="35" fillId="0" borderId="0" xfId="3" quotePrefix="1" applyFont="1" applyFill="1" applyAlignment="1" applyProtection="1">
      <alignment horizontal="right" vertical="center"/>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53" fillId="0" borderId="0" xfId="0" applyFont="1" applyAlignment="1" applyProtection="1">
      <alignment horizontal="centerContinuous" vertical="center"/>
      <protection hidden="1"/>
    </xf>
    <xf numFmtId="0" fontId="54" fillId="0" borderId="0" xfId="0" applyFont="1" applyAlignment="1" applyProtection="1">
      <alignment vertical="center"/>
      <protection hidden="1"/>
    </xf>
    <xf numFmtId="0" fontId="55" fillId="0" borderId="0" xfId="0" applyFont="1" applyAlignment="1" applyProtection="1">
      <alignment vertical="center"/>
      <protection hidden="1"/>
    </xf>
    <xf numFmtId="0" fontId="53" fillId="0" borderId="0" xfId="0" quotePrefix="1" applyFont="1" applyAlignment="1" applyProtection="1">
      <alignment horizontal="left" vertical="center"/>
      <protection hidden="1"/>
    </xf>
    <xf numFmtId="4" fontId="53" fillId="0" borderId="0" xfId="10" applyNumberFormat="1" applyFont="1" applyFill="1" applyBorder="1" applyAlignment="1" applyProtection="1">
      <alignment horizontal="center" vertical="center"/>
      <protection hidden="1"/>
    </xf>
    <xf numFmtId="0" fontId="57" fillId="0" borderId="0" xfId="2" applyFont="1" applyFill="1" applyBorder="1" applyAlignment="1" applyProtection="1">
      <alignment vertical="center"/>
      <protection hidden="1"/>
    </xf>
    <xf numFmtId="0" fontId="57" fillId="0" borderId="0" xfId="2" applyFont="1" applyFill="1" applyBorder="1" applyAlignment="1" applyProtection="1">
      <alignment vertical="center" wrapText="1"/>
      <protection hidden="1"/>
    </xf>
    <xf numFmtId="0" fontId="58" fillId="0" borderId="0" xfId="0" applyFont="1" applyFill="1" applyAlignment="1" applyProtection="1">
      <alignment vertical="center"/>
      <protection hidden="1"/>
    </xf>
    <xf numFmtId="4" fontId="59" fillId="0" borderId="0" xfId="10" applyNumberFormat="1" applyFont="1" applyFill="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0" borderId="0" xfId="0" applyFont="1" applyAlignment="1" applyProtection="1">
      <alignmen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0" fontId="61" fillId="0" borderId="0" xfId="2" applyFont="1" applyFill="1" applyBorder="1" applyAlignment="1" applyProtection="1">
      <alignment vertical="center"/>
      <protection hidden="1"/>
    </xf>
    <xf numFmtId="0" fontId="36" fillId="12" borderId="30"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2" fontId="53" fillId="0" borderId="30" xfId="0" applyNumberFormat="1" applyFont="1" applyFill="1" applyBorder="1" applyAlignment="1" applyProtection="1">
      <alignment vertical="center"/>
      <protection hidden="1"/>
    </xf>
    <xf numFmtId="2" fontId="53" fillId="0" borderId="24" xfId="0" applyNumberFormat="1" applyFont="1" applyFill="1" applyBorder="1" applyAlignment="1" applyProtection="1">
      <alignment horizontal="center" vertical="center"/>
      <protection hidden="1"/>
    </xf>
    <xf numFmtId="4" fontId="53" fillId="0" borderId="24" xfId="0" applyNumberFormat="1" applyFont="1" applyFill="1" applyBorder="1" applyAlignment="1" applyProtection="1">
      <alignment horizontal="center" vertical="center"/>
      <protection hidden="1"/>
    </xf>
    <xf numFmtId="4" fontId="53" fillId="0" borderId="25" xfId="0" applyNumberFormat="1" applyFont="1" applyFill="1" applyBorder="1" applyAlignment="1" applyProtection="1">
      <alignment horizontal="center" vertical="center"/>
      <protection hidden="1"/>
    </xf>
    <xf numFmtId="4" fontId="53" fillId="0" borderId="24" xfId="0" quotePrefix="1" applyNumberFormat="1" applyFont="1" applyFill="1" applyBorder="1" applyAlignment="1" applyProtection="1">
      <alignment horizontal="center" vertical="center"/>
      <protection hidden="1"/>
    </xf>
    <xf numFmtId="4" fontId="53" fillId="0" borderId="25" xfId="0" quotePrefix="1" applyNumberFormat="1" applyFont="1" applyFill="1" applyBorder="1" applyAlignment="1" applyProtection="1">
      <alignment horizontal="center" vertical="center"/>
      <protection hidden="1"/>
    </xf>
    <xf numFmtId="2" fontId="53" fillId="0" borderId="30" xfId="0" applyNumberFormat="1" applyFont="1" applyBorder="1" applyAlignment="1" applyProtection="1">
      <alignment horizontal="left" vertical="center"/>
      <protection hidden="1"/>
    </xf>
    <xf numFmtId="3" fontId="53" fillId="0" borderId="24" xfId="0" quotePrefix="1" applyNumberFormat="1" applyFont="1" applyFill="1" applyBorder="1" applyAlignment="1" applyProtection="1">
      <alignment horizontal="center" vertical="center"/>
      <protection hidden="1"/>
    </xf>
    <xf numFmtId="3" fontId="53" fillId="0" borderId="25" xfId="0" quotePrefix="1" applyNumberFormat="1" applyFont="1" applyFill="1" applyBorder="1" applyAlignment="1" applyProtection="1">
      <alignment horizontal="center" vertical="center"/>
      <protection hidden="1"/>
    </xf>
    <xf numFmtId="2" fontId="53" fillId="0" borderId="30" xfId="0" applyNumberFormat="1" applyFont="1" applyBorder="1" applyAlignment="1" applyProtection="1">
      <alignment vertical="center"/>
      <protection hidden="1"/>
    </xf>
    <xf numFmtId="2" fontId="53" fillId="0" borderId="31" xfId="0" applyNumberFormat="1" applyFont="1" applyBorder="1" applyAlignment="1" applyProtection="1">
      <alignment horizontal="left" vertical="center"/>
      <protection hidden="1"/>
    </xf>
    <xf numFmtId="3" fontId="53" fillId="0" borderId="27" xfId="0" quotePrefix="1" applyNumberFormat="1" applyFont="1" applyFill="1" applyBorder="1" applyAlignment="1" applyProtection="1">
      <alignment horizontal="center" vertical="center"/>
      <protection hidden="1"/>
    </xf>
    <xf numFmtId="3" fontId="53" fillId="0" borderId="28" xfId="0" quotePrefix="1" applyNumberFormat="1" applyFont="1" applyFill="1" applyBorder="1" applyAlignment="1" applyProtection="1">
      <alignment horizontal="center" vertical="center"/>
      <protection hidden="1"/>
    </xf>
    <xf numFmtId="43" fontId="35" fillId="13" borderId="35" xfId="8" applyFont="1" applyFill="1" applyBorder="1" applyAlignment="1" applyProtection="1">
      <alignment horizontal="center" vertical="center" wrapText="1"/>
      <protection hidden="1"/>
    </xf>
    <xf numFmtId="43" fontId="35" fillId="17" borderId="79" xfId="8" applyFont="1" applyFill="1" applyBorder="1" applyAlignment="1" applyProtection="1">
      <alignment horizontal="center" vertical="center" wrapText="1"/>
      <protection hidden="1"/>
    </xf>
    <xf numFmtId="43" fontId="35" fillId="13" borderId="23" xfId="8" applyFont="1" applyFill="1" applyBorder="1" applyAlignment="1" applyProtection="1">
      <alignment horizontal="center" vertical="center" wrapText="1"/>
      <protection hidden="1"/>
    </xf>
    <xf numFmtId="165" fontId="35" fillId="17" borderId="57" xfId="0" applyNumberFormat="1" applyFont="1" applyFill="1" applyBorder="1" applyAlignment="1" applyProtection="1">
      <alignment horizontal="center" vertical="center" wrapText="1"/>
      <protection hidden="1"/>
    </xf>
    <xf numFmtId="43" fontId="35" fillId="0" borderId="30" xfId="0" applyNumberFormat="1" applyFont="1" applyBorder="1" applyAlignment="1" applyProtection="1">
      <alignment horizontal="right" vertical="center" wrapText="1"/>
      <protection hidden="1"/>
    </xf>
    <xf numFmtId="2" fontId="62" fillId="8" borderId="1" xfId="0" applyNumberFormat="1" applyFont="1" applyFill="1" applyBorder="1"/>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36" fillId="12" borderId="30"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0" fontId="63" fillId="0" borderId="0" xfId="0" applyFont="1"/>
    <xf numFmtId="0" fontId="64" fillId="0" borderId="0" xfId="0" applyFont="1"/>
    <xf numFmtId="0" fontId="0" fillId="0" borderId="0" xfId="0" applyFont="1" applyFill="1" applyBorder="1"/>
    <xf numFmtId="0" fontId="0" fillId="0" borderId="0" xfId="0" applyAlignment="1">
      <alignment horizontal="center"/>
    </xf>
    <xf numFmtId="0" fontId="0" fillId="0" borderId="0" xfId="0" applyAlignment="1">
      <alignment horizontal="center" vertical="center"/>
    </xf>
    <xf numFmtId="0" fontId="65" fillId="0" borderId="0" xfId="0" applyFont="1"/>
    <xf numFmtId="43" fontId="0" fillId="0" borderId="1" xfId="0" applyNumberFormat="1" applyBorder="1"/>
    <xf numFmtId="10" fontId="66" fillId="8" borderId="1" xfId="0" applyNumberFormat="1" applyFont="1" applyFill="1" applyBorder="1" applyAlignment="1">
      <alignment horizontal="center"/>
    </xf>
    <xf numFmtId="0" fontId="66" fillId="8" borderId="1" xfId="0" applyFont="1" applyFill="1" applyBorder="1" applyAlignment="1">
      <alignment horizontal="center"/>
    </xf>
    <xf numFmtId="0" fontId="67" fillId="6" borderId="1" xfId="0" applyFont="1" applyFill="1" applyBorder="1" applyAlignment="1">
      <alignment horizontal="center"/>
    </xf>
    <xf numFmtId="164" fontId="0" fillId="5" borderId="1" xfId="1" applyNumberFormat="1" applyFont="1" applyFill="1" applyBorder="1" applyAlignment="1">
      <alignment horizontal="center" vertical="center"/>
    </xf>
    <xf numFmtId="164" fontId="69" fillId="5" borderId="1" xfId="1" applyNumberFormat="1" applyFont="1" applyFill="1" applyBorder="1" applyAlignment="1">
      <alignment horizontal="center" vertical="center" wrapText="1"/>
    </xf>
    <xf numFmtId="0" fontId="70" fillId="0" borderId="0" xfId="0" applyFont="1" applyFill="1" applyBorder="1"/>
    <xf numFmtId="0" fontId="70" fillId="0" borderId="0" xfId="0" applyNumberFormat="1" applyFont="1" applyFill="1" applyBorder="1"/>
    <xf numFmtId="4" fontId="70" fillId="0" borderId="0" xfId="0" applyNumberFormat="1" applyFont="1" applyFill="1" applyBorder="1"/>
    <xf numFmtId="171" fontId="70" fillId="0" borderId="0" xfId="0" applyNumberFormat="1" applyFont="1" applyFill="1" applyBorder="1"/>
    <xf numFmtId="171" fontId="70" fillId="3" borderId="0" xfId="0" applyNumberFormat="1" applyFont="1" applyFill="1" applyBorder="1"/>
    <xf numFmtId="0" fontId="71" fillId="3" borderId="0" xfId="0" applyNumberFormat="1" applyFont="1" applyFill="1"/>
    <xf numFmtId="43" fontId="70" fillId="0" borderId="0" xfId="0" applyNumberFormat="1" applyFont="1" applyFill="1" applyBorder="1"/>
    <xf numFmtId="164" fontId="0" fillId="0" borderId="1" xfId="1" applyNumberFormat="1" applyFont="1" applyFill="1" applyBorder="1"/>
    <xf numFmtId="0" fontId="68" fillId="0" borderId="1" xfId="0" applyFont="1" applyBorder="1"/>
    <xf numFmtId="164" fontId="0" fillId="5" borderId="1" xfId="1" applyNumberFormat="1" applyFont="1" applyFill="1" applyBorder="1"/>
    <xf numFmtId="171" fontId="72" fillId="0" borderId="1" xfId="0" applyNumberFormat="1" applyFont="1" applyFill="1" applyBorder="1"/>
    <xf numFmtId="164" fontId="69" fillId="3" borderId="1" xfId="1" applyNumberFormat="1" applyFont="1" applyFill="1" applyBorder="1" applyAlignment="1">
      <alignment horizontal="center" vertical="center" wrapText="1"/>
    </xf>
    <xf numFmtId="164" fontId="0" fillId="5" borderId="1" xfId="1" applyNumberFormat="1" applyFont="1" applyFill="1" applyBorder="1" applyAlignment="1">
      <alignment horizontal="center" vertical="center" wrapText="1"/>
    </xf>
    <xf numFmtId="0" fontId="68" fillId="0" borderId="1" xfId="0" applyFont="1" applyBorder="1" applyAlignment="1">
      <alignment horizontal="right"/>
    </xf>
    <xf numFmtId="0" fontId="70" fillId="8" borderId="0" xfId="0" applyFont="1" applyFill="1" applyBorder="1"/>
    <xf numFmtId="43" fontId="70" fillId="8" borderId="0" xfId="0" applyNumberFormat="1" applyFont="1" applyFill="1" applyBorder="1"/>
    <xf numFmtId="0" fontId="71" fillId="8" borderId="0" xfId="0" applyNumberFormat="1" applyFont="1" applyFill="1" applyAlignment="1">
      <alignment horizontal="center"/>
    </xf>
    <xf numFmtId="0" fontId="70" fillId="8" borderId="0" xfId="0" applyNumberFormat="1" applyFont="1" applyFill="1" applyBorder="1"/>
    <xf numFmtId="171" fontId="70" fillId="8" borderId="0" xfId="0" applyNumberFormat="1" applyFont="1" applyFill="1" applyBorder="1"/>
    <xf numFmtId="0" fontId="71" fillId="8" borderId="0" xfId="0" applyNumberFormat="1" applyFont="1" applyFill="1"/>
    <xf numFmtId="4" fontId="70" fillId="8" borderId="0" xfId="0" applyNumberFormat="1" applyFont="1" applyFill="1" applyBorder="1"/>
    <xf numFmtId="10" fontId="0" fillId="7" borderId="1" xfId="0" applyNumberFormat="1" applyFill="1" applyBorder="1"/>
    <xf numFmtId="10" fontId="0" fillId="19" borderId="1" xfId="0" applyNumberFormat="1" applyFill="1" applyBorder="1"/>
    <xf numFmtId="43" fontId="0" fillId="0" borderId="1" xfId="0" applyNumberFormat="1" applyBorder="1" applyAlignment="1">
      <alignment horizontal="center"/>
    </xf>
    <xf numFmtId="164" fontId="69" fillId="26" borderId="1" xfId="1" applyNumberFormat="1" applyFont="1" applyFill="1" applyBorder="1" applyAlignment="1">
      <alignment horizontal="center" vertical="center" wrapText="1"/>
    </xf>
    <xf numFmtId="0" fontId="0" fillId="27" borderId="1" xfId="0" applyFill="1" applyBorder="1" applyAlignment="1">
      <alignment horizontal="center"/>
    </xf>
    <xf numFmtId="0" fontId="70" fillId="3" borderId="0" xfId="0" applyFont="1" applyFill="1" applyBorder="1"/>
    <xf numFmtId="4" fontId="72" fillId="0" borderId="0" xfId="0" applyNumberFormat="1" applyFont="1" applyFill="1" applyBorder="1"/>
    <xf numFmtId="0" fontId="13" fillId="12" borderId="57" xfId="0" quotePrefix="1" applyFont="1" applyFill="1" applyBorder="1" applyAlignment="1" applyProtection="1">
      <alignment horizontal="center" vertical="center" wrapText="1"/>
      <protection hidden="1"/>
    </xf>
    <xf numFmtId="0" fontId="13" fillId="25" borderId="25" xfId="0" quotePrefix="1" applyFont="1" applyFill="1" applyBorder="1" applyAlignment="1" applyProtection="1">
      <alignment horizontal="center" vertical="center" wrapText="1"/>
      <protection hidden="1"/>
    </xf>
    <xf numFmtId="9" fontId="13" fillId="12" borderId="57" xfId="0" quotePrefix="1" applyNumberFormat="1" applyFont="1" applyFill="1" applyBorder="1" applyAlignment="1" applyProtection="1">
      <alignment horizontal="center" vertical="center" wrapText="1"/>
      <protection hidden="1"/>
    </xf>
    <xf numFmtId="9" fontId="13" fillId="25" borderId="25" xfId="0" quotePrefix="1" applyNumberFormat="1" applyFont="1" applyFill="1" applyBorder="1" applyAlignment="1" applyProtection="1">
      <alignment horizontal="center" vertical="center" wrapText="1"/>
      <protection hidden="1"/>
    </xf>
    <xf numFmtId="15" fontId="14" fillId="12" borderId="67" xfId="0" quotePrefix="1" applyNumberFormat="1" applyFont="1" applyFill="1" applyBorder="1" applyAlignment="1" applyProtection="1">
      <alignment horizontal="center" vertical="center" wrapText="1"/>
      <protection hidden="1"/>
    </xf>
    <xf numFmtId="43" fontId="18" fillId="0" borderId="20" xfId="4" applyFont="1" applyFill="1" applyBorder="1" applyAlignment="1" applyProtection="1">
      <alignment vertical="center" wrapText="1"/>
      <protection hidden="1"/>
    </xf>
    <xf numFmtId="43" fontId="18" fillId="0" borderId="78" xfId="4" applyFont="1" applyFill="1" applyBorder="1" applyAlignment="1" applyProtection="1">
      <alignment vertical="center" wrapText="1"/>
      <protection hidden="1"/>
    </xf>
    <xf numFmtId="43" fontId="18" fillId="0" borderId="56" xfId="4" applyFont="1" applyFill="1" applyBorder="1" applyAlignment="1" applyProtection="1">
      <alignment vertical="center" wrapText="1"/>
      <protection hidden="1"/>
    </xf>
    <xf numFmtId="43" fontId="18" fillId="0" borderId="57" xfId="4" applyFont="1" applyFill="1" applyBorder="1" applyAlignment="1" applyProtection="1">
      <alignment vertical="center" wrapText="1"/>
      <protection hidden="1"/>
    </xf>
    <xf numFmtId="43" fontId="18" fillId="0" borderId="57" xfId="4" applyFont="1" applyFill="1" applyBorder="1" applyAlignment="1" applyProtection="1">
      <alignment horizontal="right" vertical="center" wrapText="1"/>
      <protection hidden="1"/>
    </xf>
    <xf numFmtId="43" fontId="18" fillId="0" borderId="61" xfId="4" applyFont="1" applyFill="1" applyBorder="1" applyAlignment="1" applyProtection="1">
      <alignment vertical="center" wrapText="1"/>
      <protection hidden="1"/>
    </xf>
    <xf numFmtId="43" fontId="18" fillId="0" borderId="57" xfId="4" applyFont="1" applyFill="1" applyBorder="1" applyAlignment="1" applyProtection="1">
      <alignment horizontal="center" vertical="center" wrapText="1"/>
      <protection hidden="1"/>
    </xf>
    <xf numFmtId="43" fontId="18" fillId="0" borderId="61" xfId="4" applyFont="1" applyFill="1" applyBorder="1" applyAlignment="1" applyProtection="1">
      <alignment horizontal="center" vertical="center" wrapText="1"/>
      <protection hidden="1"/>
    </xf>
    <xf numFmtId="43" fontId="18" fillId="0" borderId="61" xfId="4" applyFont="1" applyFill="1" applyBorder="1" applyAlignment="1" applyProtection="1">
      <alignment horizontal="right" vertical="center" wrapText="1"/>
      <protection hidden="1"/>
    </xf>
    <xf numFmtId="43" fontId="23" fillId="0" borderId="57" xfId="4" applyFont="1" applyFill="1" applyBorder="1" applyAlignment="1" applyProtection="1">
      <alignment vertical="center" wrapText="1"/>
      <protection hidden="1"/>
    </xf>
    <xf numFmtId="43" fontId="23" fillId="0" borderId="61" xfId="4" applyFont="1" applyFill="1" applyBorder="1" applyAlignment="1" applyProtection="1">
      <alignment vertical="center" wrapText="1"/>
      <protection hidden="1"/>
    </xf>
    <xf numFmtId="2" fontId="18" fillId="0" borderId="57" xfId="0" quotePrefix="1" applyNumberFormat="1" applyFont="1" applyFill="1" applyBorder="1" applyAlignment="1" applyProtection="1">
      <alignment horizontal="right" vertical="center" wrapText="1"/>
      <protection hidden="1"/>
    </xf>
    <xf numFmtId="2" fontId="18" fillId="0" borderId="61" xfId="0" quotePrefix="1" applyNumberFormat="1" applyFont="1" applyFill="1" applyBorder="1" applyAlignment="1" applyProtection="1">
      <alignment horizontal="right" vertical="center" wrapText="1"/>
      <protection hidden="1"/>
    </xf>
    <xf numFmtId="43" fontId="18" fillId="0" borderId="67" xfId="4" applyFont="1" applyFill="1" applyBorder="1" applyAlignment="1" applyProtection="1">
      <alignment horizontal="right" vertical="center" wrapText="1"/>
      <protection hidden="1"/>
    </xf>
    <xf numFmtId="0" fontId="71" fillId="22" borderId="0" xfId="0" applyNumberFormat="1" applyFont="1" applyFill="1"/>
    <xf numFmtId="43" fontId="19" fillId="3" borderId="23" xfId="4" applyFont="1" applyFill="1" applyBorder="1" applyAlignment="1" applyProtection="1">
      <alignment horizontal="center" vertical="center" wrapText="1"/>
      <protection hidden="1"/>
    </xf>
    <xf numFmtId="43" fontId="0" fillId="3" borderId="1" xfId="0" applyNumberFormat="1" applyFill="1" applyBorder="1"/>
    <xf numFmtId="0" fontId="36" fillId="12" borderId="24" xfId="3" applyFont="1" applyFill="1" applyBorder="1" applyAlignment="1" applyProtection="1">
      <alignment horizontal="center" vertical="center" wrapText="1"/>
      <protection hidden="1"/>
    </xf>
    <xf numFmtId="9" fontId="36" fillId="12" borderId="24" xfId="7" applyFont="1" applyFill="1" applyBorder="1" applyAlignment="1" applyProtection="1">
      <alignment horizontal="center" vertical="center" wrapText="1"/>
      <protection hidden="1"/>
    </xf>
    <xf numFmtId="9" fontId="36" fillId="12" borderId="25" xfId="7" applyFont="1" applyFill="1" applyBorder="1" applyAlignment="1" applyProtection="1">
      <alignment horizontal="center" vertical="center" wrapText="1"/>
      <protection hidden="1"/>
    </xf>
    <xf numFmtId="9" fontId="36" fillId="12" borderId="24" xfId="3" applyNumberFormat="1" applyFont="1" applyFill="1" applyBorder="1" applyAlignment="1" applyProtection="1">
      <alignment horizontal="center" vertical="center" wrapText="1"/>
      <protection hidden="1"/>
    </xf>
    <xf numFmtId="164" fontId="0" fillId="0" borderId="0" xfId="1" applyNumberFormat="1" applyFont="1"/>
    <xf numFmtId="0" fontId="0" fillId="0" borderId="1"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left"/>
    </xf>
    <xf numFmtId="0" fontId="5" fillId="0" borderId="1" xfId="0" applyFont="1" applyBorder="1" applyAlignment="1">
      <alignment horizontal="left" vertical="center"/>
    </xf>
    <xf numFmtId="0" fontId="6" fillId="0" borderId="2"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0" fillId="8" borderId="1" xfId="0" applyFill="1" applyBorder="1" applyAlignment="1">
      <alignment horizontal="center"/>
    </xf>
    <xf numFmtId="0" fontId="0" fillId="8" borderId="1" xfId="0" applyFill="1" applyBorder="1" applyAlignment="1">
      <alignment horizontal="center" vertical="center"/>
    </xf>
    <xf numFmtId="0" fontId="27" fillId="0" borderId="0" xfId="3" applyFont="1" applyAlignment="1" applyProtection="1">
      <alignment horizontal="left" vertical="center" wrapText="1"/>
      <protection hidden="1"/>
    </xf>
    <xf numFmtId="0" fontId="24" fillId="0" borderId="0" xfId="0" applyFont="1" applyBorder="1" applyAlignment="1" applyProtection="1">
      <alignment horizontal="justify" vertical="top" wrapText="1"/>
      <protection hidden="1"/>
    </xf>
    <xf numFmtId="0" fontId="24" fillId="0" borderId="0" xfId="0" applyFont="1" applyBorder="1" applyAlignment="1" applyProtection="1">
      <alignment horizontal="left" vertical="top" wrapText="1"/>
      <protection hidden="1"/>
    </xf>
    <xf numFmtId="0" fontId="23" fillId="9" borderId="0" xfId="0" applyFont="1" applyFill="1" applyBorder="1" applyAlignment="1" applyProtection="1">
      <alignment horizontal="left" vertical="center" wrapText="1"/>
      <protection hidden="1"/>
    </xf>
    <xf numFmtId="0" fontId="23" fillId="9" borderId="0" xfId="0" quotePrefix="1" applyFont="1" applyFill="1" applyBorder="1" applyAlignment="1" applyProtection="1">
      <alignment horizontal="left" vertical="center" wrapText="1"/>
      <protection hidden="1"/>
    </xf>
    <xf numFmtId="0" fontId="16" fillId="10" borderId="13" xfId="0" applyFont="1" applyFill="1" applyBorder="1" applyAlignment="1" applyProtection="1">
      <alignment horizontal="center" vertical="center"/>
      <protection hidden="1"/>
    </xf>
    <xf numFmtId="0" fontId="16" fillId="10" borderId="14" xfId="0" applyFont="1" applyFill="1" applyBorder="1" applyAlignment="1" applyProtection="1">
      <alignment horizontal="center" vertical="center"/>
      <protection hidden="1"/>
    </xf>
    <xf numFmtId="0" fontId="16" fillId="10" borderId="15" xfId="0" applyFont="1" applyFill="1" applyBorder="1" applyAlignment="1" applyProtection="1">
      <alignment horizontal="center" vertical="center"/>
      <protection hidden="1"/>
    </xf>
    <xf numFmtId="0" fontId="13" fillId="12" borderId="18" xfId="0" applyFont="1" applyFill="1" applyBorder="1" applyAlignment="1" applyProtection="1">
      <alignment horizontal="center" vertical="center" wrapText="1"/>
      <protection hidden="1"/>
    </xf>
    <xf numFmtId="0" fontId="13" fillId="12" borderId="26" xfId="0" applyFont="1" applyFill="1" applyBorder="1" applyAlignment="1" applyProtection="1">
      <alignment horizontal="center" vertical="center" wrapText="1"/>
      <protection hidden="1"/>
    </xf>
    <xf numFmtId="0" fontId="13" fillId="12" borderId="19" xfId="0" quotePrefix="1" applyFont="1" applyFill="1" applyBorder="1" applyAlignment="1" applyProtection="1">
      <alignment horizontal="center" vertical="center" wrapText="1"/>
      <protection hidden="1"/>
    </xf>
    <xf numFmtId="0" fontId="13" fillId="12" borderId="23" xfId="0" quotePrefix="1" applyFont="1" applyFill="1" applyBorder="1" applyAlignment="1" applyProtection="1">
      <alignment horizontal="center" vertical="center" wrapText="1"/>
      <protection hidden="1"/>
    </xf>
    <xf numFmtId="0" fontId="13" fillId="12" borderId="20" xfId="0" applyFont="1" applyFill="1" applyBorder="1" applyAlignment="1" applyProtection="1">
      <alignment horizontal="center" vertical="center" wrapText="1"/>
      <protection hidden="1"/>
    </xf>
    <xf numFmtId="0" fontId="13" fillId="12" borderId="21"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justify" vertical="center" wrapText="1"/>
      <protection hidden="1"/>
    </xf>
    <xf numFmtId="0" fontId="29" fillId="10" borderId="16" xfId="0" applyFont="1" applyFill="1" applyBorder="1" applyAlignment="1" applyProtection="1">
      <alignment horizontal="center" vertical="center" wrapText="1"/>
      <protection hidden="1"/>
    </xf>
    <xf numFmtId="0" fontId="29" fillId="10" borderId="0" xfId="0" applyFont="1" applyFill="1" applyBorder="1" applyAlignment="1" applyProtection="1">
      <alignment horizontal="center" vertical="center" wrapText="1"/>
      <protection hidden="1"/>
    </xf>
    <xf numFmtId="0" fontId="16" fillId="11" borderId="32" xfId="0" applyFont="1" applyFill="1" applyBorder="1" applyAlignment="1" applyProtection="1">
      <alignment horizontal="center" vertical="center"/>
      <protection hidden="1"/>
    </xf>
    <xf numFmtId="0" fontId="16" fillId="11" borderId="33" xfId="0" applyFont="1" applyFill="1" applyBorder="1" applyAlignment="1" applyProtection="1">
      <alignment horizontal="center" vertical="center"/>
      <protection hidden="1"/>
    </xf>
    <xf numFmtId="0" fontId="13" fillId="12" borderId="34" xfId="0" applyFont="1" applyFill="1" applyBorder="1" applyAlignment="1" applyProtection="1">
      <alignment horizontal="center" vertical="center" wrapText="1"/>
      <protection hidden="1"/>
    </xf>
    <xf numFmtId="0" fontId="13" fillId="12" borderId="35" xfId="0" quotePrefix="1" applyFont="1" applyFill="1" applyBorder="1" applyAlignment="1" applyProtection="1">
      <alignment horizontal="center" vertical="center" wrapText="1"/>
      <protection hidden="1"/>
    </xf>
    <xf numFmtId="0" fontId="24" fillId="0" borderId="0" xfId="0" applyFont="1" applyFill="1" applyAlignment="1" applyProtection="1">
      <alignment horizontal="justify" vertical="center" wrapText="1"/>
      <protection hidden="1"/>
    </xf>
    <xf numFmtId="0" fontId="24" fillId="0" borderId="0" xfId="0" applyFont="1" applyFill="1" applyAlignment="1" applyProtection="1">
      <alignment horizontal="justify" vertical="top" wrapText="1"/>
      <protection hidden="1"/>
    </xf>
    <xf numFmtId="0" fontId="13" fillId="25" borderId="35" xfId="0" quotePrefix="1" applyFont="1" applyFill="1" applyBorder="1" applyAlignment="1" applyProtection="1">
      <alignment horizontal="center" vertical="center" wrapText="1"/>
      <protection hidden="1"/>
    </xf>
    <xf numFmtId="0" fontId="13" fillId="25" borderId="23" xfId="0" quotePrefix="1" applyFont="1" applyFill="1" applyBorder="1" applyAlignment="1" applyProtection="1">
      <alignment horizontal="center" vertical="center" wrapText="1"/>
      <protection hidden="1"/>
    </xf>
    <xf numFmtId="0" fontId="31" fillId="10" borderId="16" xfId="0" quotePrefix="1" applyFont="1" applyFill="1" applyBorder="1" applyAlignment="1" applyProtection="1">
      <alignment horizontal="center" vertical="center" wrapText="1"/>
      <protection hidden="1"/>
    </xf>
    <xf numFmtId="0" fontId="31" fillId="10" borderId="0" xfId="0" quotePrefix="1" applyFont="1" applyFill="1" applyBorder="1" applyAlignment="1" applyProtection="1">
      <alignment horizontal="center" vertical="center" wrapText="1"/>
      <protection hidden="1"/>
    </xf>
    <xf numFmtId="0" fontId="31" fillId="10" borderId="32" xfId="0" applyFont="1" applyFill="1" applyBorder="1" applyAlignment="1" applyProtection="1">
      <alignment horizontal="center" vertical="center" wrapText="1"/>
      <protection hidden="1"/>
    </xf>
    <xf numFmtId="0" fontId="31" fillId="10" borderId="33" xfId="0" applyFont="1" applyFill="1" applyBorder="1" applyAlignment="1" applyProtection="1">
      <alignment horizontal="center" vertical="center" wrapText="1"/>
      <protection hidden="1"/>
    </xf>
    <xf numFmtId="0" fontId="32" fillId="11" borderId="39" xfId="0" applyFont="1" applyFill="1" applyBorder="1" applyAlignment="1" applyProtection="1">
      <alignment horizontal="center" vertical="center" wrapText="1"/>
      <protection hidden="1"/>
    </xf>
    <xf numFmtId="0" fontId="32" fillId="11" borderId="40" xfId="0" applyFont="1" applyFill="1" applyBorder="1" applyAlignment="1" applyProtection="1">
      <alignment horizontal="center" vertical="center" wrapText="1"/>
      <protection hidden="1"/>
    </xf>
    <xf numFmtId="0" fontId="32" fillId="11" borderId="41" xfId="0" applyFont="1" applyFill="1" applyBorder="1" applyAlignment="1" applyProtection="1">
      <alignment horizontal="center" vertical="center" wrapText="1"/>
      <protection hidden="1"/>
    </xf>
    <xf numFmtId="0" fontId="32" fillId="11" borderId="42" xfId="0" applyFont="1" applyFill="1" applyBorder="1" applyAlignment="1" applyProtection="1">
      <alignment horizontal="center" vertical="center" wrapText="1"/>
      <protection hidden="1"/>
    </xf>
    <xf numFmtId="0" fontId="34" fillId="12" borderId="43" xfId="0" applyFont="1" applyFill="1" applyBorder="1" applyAlignment="1" applyProtection="1">
      <alignment horizontal="center" vertical="center" wrapText="1"/>
      <protection hidden="1"/>
    </xf>
    <xf numFmtId="0" fontId="34" fillId="12" borderId="46" xfId="0" applyFont="1" applyFill="1" applyBorder="1" applyAlignment="1" applyProtection="1">
      <alignment horizontal="center" vertical="center" wrapText="1"/>
      <protection hidden="1"/>
    </xf>
    <xf numFmtId="0" fontId="34" fillId="12" borderId="48" xfId="0" applyFont="1" applyFill="1" applyBorder="1" applyAlignment="1" applyProtection="1">
      <alignment horizontal="center" vertical="center" wrapText="1"/>
      <protection hidden="1"/>
    </xf>
    <xf numFmtId="0" fontId="34" fillId="12" borderId="45" xfId="0" applyFont="1" applyFill="1" applyBorder="1" applyAlignment="1" applyProtection="1">
      <alignment horizontal="center" vertical="center" wrapText="1"/>
      <protection hidden="1"/>
    </xf>
    <xf numFmtId="0" fontId="34" fillId="12" borderId="47" xfId="0" applyFont="1" applyFill="1" applyBorder="1" applyAlignment="1" applyProtection="1">
      <alignment horizontal="center" vertical="center" wrapText="1"/>
      <protection hidden="1"/>
    </xf>
    <xf numFmtId="0" fontId="39" fillId="0" borderId="0" xfId="3" applyFont="1" applyFill="1" applyBorder="1" applyAlignment="1" applyProtection="1">
      <alignment horizontal="justify" vertical="justify" wrapText="1"/>
      <protection hidden="1"/>
    </xf>
    <xf numFmtId="0" fontId="39" fillId="0" borderId="0" xfId="3" applyFont="1" applyFill="1" applyBorder="1" applyAlignment="1" applyProtection="1">
      <alignment horizontal="left" vertical="center" wrapText="1"/>
      <protection hidden="1"/>
    </xf>
    <xf numFmtId="0" fontId="36" fillId="12" borderId="34" xfId="3" applyFont="1" applyFill="1" applyBorder="1" applyAlignment="1" applyProtection="1">
      <alignment horizontal="center" vertical="center" wrapText="1"/>
      <protection hidden="1"/>
    </xf>
    <xf numFmtId="0" fontId="36" fillId="12" borderId="29" xfId="3" applyFont="1" applyFill="1" applyBorder="1" applyAlignment="1" applyProtection="1">
      <alignment horizontal="center" vertical="center" wrapText="1"/>
      <protection hidden="1"/>
    </xf>
    <xf numFmtId="0" fontId="38" fillId="16" borderId="13" xfId="3" applyFont="1" applyFill="1" applyBorder="1" applyAlignment="1" applyProtection="1">
      <alignment horizontal="center" vertical="center" wrapText="1"/>
      <protection hidden="1"/>
    </xf>
    <xf numFmtId="0" fontId="38" fillId="16" borderId="14" xfId="3" applyFont="1" applyFill="1" applyBorder="1" applyAlignment="1" applyProtection="1">
      <alignment horizontal="center" vertical="center" wrapText="1"/>
      <protection hidden="1"/>
    </xf>
    <xf numFmtId="0" fontId="38" fillId="16" borderId="32" xfId="3" applyFont="1" applyFill="1" applyBorder="1" applyAlignment="1" applyProtection="1">
      <alignment horizontal="center" vertical="center" wrapText="1"/>
      <protection hidden="1"/>
    </xf>
    <xf numFmtId="0" fontId="38" fillId="16" borderId="33" xfId="3" applyFont="1" applyFill="1" applyBorder="1" applyAlignment="1" applyProtection="1">
      <alignment horizontal="center" vertical="center" wrapText="1"/>
      <protection hidden="1"/>
    </xf>
    <xf numFmtId="0" fontId="36" fillId="18" borderId="13" xfId="3" applyFont="1" applyFill="1" applyBorder="1" applyAlignment="1" applyProtection="1">
      <alignment horizontal="center" vertical="center" wrapText="1"/>
      <protection hidden="1"/>
    </xf>
    <xf numFmtId="0" fontId="36" fillId="18" borderId="15" xfId="3" applyFont="1" applyFill="1" applyBorder="1" applyAlignment="1" applyProtection="1">
      <alignment horizontal="center" vertical="center" wrapText="1"/>
      <protection hidden="1"/>
    </xf>
    <xf numFmtId="0" fontId="36" fillId="18" borderId="32" xfId="3" applyFont="1" applyFill="1" applyBorder="1" applyAlignment="1" applyProtection="1">
      <alignment horizontal="center" vertical="center" wrapText="1"/>
      <protection hidden="1"/>
    </xf>
    <xf numFmtId="0" fontId="36" fillId="18" borderId="56" xfId="3" applyFont="1" applyFill="1" applyBorder="1" applyAlignment="1" applyProtection="1">
      <alignment horizontal="center" vertical="center" wrapText="1"/>
      <protection hidden="1"/>
    </xf>
    <xf numFmtId="0" fontId="36" fillId="12" borderId="30" xfId="3" quotePrefix="1" applyFont="1" applyFill="1" applyBorder="1" applyAlignment="1" applyProtection="1">
      <alignment horizontal="center" vertical="center" wrapText="1"/>
      <protection hidden="1"/>
    </xf>
    <xf numFmtId="0" fontId="36" fillId="0" borderId="30" xfId="0" applyFont="1" applyBorder="1" applyAlignment="1" applyProtection="1">
      <alignment horizontal="center" vertical="center" wrapText="1"/>
      <protection hidden="1"/>
    </xf>
    <xf numFmtId="0" fontId="36" fillId="12" borderId="25" xfId="3" applyFont="1" applyFill="1" applyBorder="1" applyAlignment="1" applyProtection="1">
      <alignment horizontal="center" vertical="center" wrapText="1"/>
      <protection hidden="1"/>
    </xf>
    <xf numFmtId="0" fontId="36" fillId="0" borderId="25" xfId="0" applyFont="1" applyBorder="1" applyAlignment="1" applyProtection="1">
      <alignment horizontal="center" vertical="center" wrapText="1"/>
      <protection hidden="1"/>
    </xf>
    <xf numFmtId="0" fontId="42" fillId="0" borderId="0" xfId="3" applyFont="1" applyFill="1" applyBorder="1" applyAlignment="1" applyProtection="1">
      <alignment horizontal="left" vertical="center" wrapText="1"/>
      <protection hidden="1"/>
    </xf>
    <xf numFmtId="0" fontId="27" fillId="0" borderId="0" xfId="3" applyFont="1" applyAlignment="1" applyProtection="1">
      <alignment horizontal="justify" vertical="center" wrapText="1"/>
      <protection hidden="1"/>
    </xf>
    <xf numFmtId="0" fontId="39" fillId="0" borderId="0" xfId="3" applyFont="1" applyFill="1" applyBorder="1" applyAlignment="1" applyProtection="1">
      <alignment horizontal="justify" vertical="center" wrapText="1"/>
      <protection hidden="1"/>
    </xf>
    <xf numFmtId="0" fontId="42" fillId="0" borderId="0" xfId="3" applyFont="1" applyFill="1" applyBorder="1" applyAlignment="1" applyProtection="1">
      <alignment horizontal="justify" vertical="center" wrapText="1"/>
      <protection hidden="1"/>
    </xf>
    <xf numFmtId="0" fontId="38" fillId="16" borderId="13" xfId="3" applyFont="1" applyFill="1" applyBorder="1" applyAlignment="1" applyProtection="1">
      <alignment horizontal="center" vertical="center"/>
      <protection hidden="1"/>
    </xf>
    <xf numFmtId="0" fontId="38" fillId="16" borderId="14" xfId="3" applyFont="1" applyFill="1" applyBorder="1" applyAlignment="1" applyProtection="1">
      <alignment horizontal="center" vertical="center"/>
      <protection hidden="1"/>
    </xf>
    <xf numFmtId="0" fontId="38" fillId="16" borderId="15" xfId="3" applyFont="1" applyFill="1" applyBorder="1" applyAlignment="1" applyProtection="1">
      <alignment horizontal="center" vertical="center"/>
      <protection hidden="1"/>
    </xf>
    <xf numFmtId="0" fontId="38" fillId="16" borderId="16" xfId="3" applyFont="1" applyFill="1" applyBorder="1" applyAlignment="1" applyProtection="1">
      <alignment horizontal="center" vertical="center"/>
      <protection hidden="1"/>
    </xf>
    <xf numFmtId="0" fontId="38" fillId="16" borderId="0" xfId="3" applyFont="1" applyFill="1" applyBorder="1" applyAlignment="1" applyProtection="1">
      <alignment horizontal="center" vertical="center"/>
      <protection hidden="1"/>
    </xf>
    <xf numFmtId="0" fontId="38" fillId="16" borderId="17" xfId="3" applyFont="1" applyFill="1" applyBorder="1" applyAlignment="1" applyProtection="1">
      <alignment horizontal="center" vertical="center"/>
      <protection hidden="1"/>
    </xf>
    <xf numFmtId="0" fontId="38" fillId="21" borderId="13" xfId="3" applyFont="1" applyFill="1" applyBorder="1" applyAlignment="1" applyProtection="1">
      <alignment horizontal="center" vertical="center"/>
      <protection hidden="1"/>
    </xf>
    <xf numFmtId="0" fontId="38" fillId="21" borderId="15" xfId="3" applyFont="1" applyFill="1" applyBorder="1" applyAlignment="1" applyProtection="1">
      <alignment horizontal="center" vertical="center"/>
      <protection hidden="1"/>
    </xf>
    <xf numFmtId="0" fontId="38" fillId="21" borderId="16" xfId="3" applyFont="1" applyFill="1" applyBorder="1" applyAlignment="1" applyProtection="1">
      <alignment horizontal="center" vertical="center"/>
      <protection hidden="1"/>
    </xf>
    <xf numFmtId="0" fontId="38" fillId="21" borderId="17" xfId="3" applyFont="1" applyFill="1" applyBorder="1" applyAlignment="1" applyProtection="1">
      <alignment horizontal="center" vertical="center"/>
      <protection hidden="1"/>
    </xf>
    <xf numFmtId="0" fontId="36" fillId="21" borderId="13" xfId="3" quotePrefix="1" applyFont="1" applyFill="1" applyBorder="1" applyAlignment="1" applyProtection="1">
      <alignment horizontal="center" vertical="center"/>
      <protection hidden="1"/>
    </xf>
    <xf numFmtId="0" fontId="36" fillId="21" borderId="70" xfId="3" quotePrefix="1" applyFont="1" applyFill="1" applyBorder="1" applyAlignment="1" applyProtection="1">
      <alignment horizontal="center" vertical="center"/>
      <protection hidden="1"/>
    </xf>
    <xf numFmtId="0" fontId="36" fillId="21" borderId="32" xfId="3" quotePrefix="1" applyFont="1" applyFill="1" applyBorder="1" applyAlignment="1" applyProtection="1">
      <alignment horizontal="center" vertical="center"/>
      <protection hidden="1"/>
    </xf>
    <xf numFmtId="0" fontId="36" fillId="21" borderId="21" xfId="3" quotePrefix="1" applyFont="1" applyFill="1" applyBorder="1" applyAlignment="1" applyProtection="1">
      <alignment horizontal="center" vertical="center"/>
      <protection hidden="1"/>
    </xf>
    <xf numFmtId="0" fontId="38" fillId="21" borderId="13" xfId="3" applyFont="1" applyFill="1" applyBorder="1" applyAlignment="1" applyProtection="1">
      <alignment horizontal="center" vertical="center" wrapText="1"/>
      <protection hidden="1"/>
    </xf>
    <xf numFmtId="0" fontId="38" fillId="21" borderId="14" xfId="3" applyFont="1" applyFill="1" applyBorder="1" applyAlignment="1" applyProtection="1">
      <alignment horizontal="center" vertical="center" wrapText="1"/>
      <protection hidden="1"/>
    </xf>
    <xf numFmtId="0" fontId="38" fillId="21" borderId="15" xfId="3" applyFont="1" applyFill="1" applyBorder="1" applyAlignment="1" applyProtection="1">
      <alignment horizontal="center" vertical="center" wrapText="1"/>
      <protection hidden="1"/>
    </xf>
    <xf numFmtId="0" fontId="38" fillId="21" borderId="32" xfId="3" applyFont="1" applyFill="1" applyBorder="1" applyAlignment="1" applyProtection="1">
      <alignment horizontal="center" vertical="center" wrapText="1"/>
      <protection hidden="1"/>
    </xf>
    <xf numFmtId="0" fontId="38" fillId="21" borderId="33" xfId="3" applyFont="1" applyFill="1" applyBorder="1" applyAlignment="1" applyProtection="1">
      <alignment horizontal="center" vertical="center" wrapText="1"/>
      <protection hidden="1"/>
    </xf>
    <xf numFmtId="0" fontId="38" fillId="21" borderId="56" xfId="3" applyFont="1" applyFill="1" applyBorder="1" applyAlignment="1" applyProtection="1">
      <alignment horizontal="center" vertical="center" wrapText="1"/>
      <protection hidden="1"/>
    </xf>
    <xf numFmtId="0" fontId="36" fillId="12" borderId="59" xfId="3" applyFont="1" applyFill="1" applyBorder="1" applyAlignment="1" applyProtection="1">
      <alignment horizontal="center" vertical="center" wrapText="1"/>
      <protection hidden="1"/>
    </xf>
    <xf numFmtId="0" fontId="36" fillId="12" borderId="21" xfId="3" applyFont="1" applyFill="1" applyBorder="1" applyAlignment="1" applyProtection="1">
      <alignment horizontal="center" vertical="center" wrapText="1"/>
      <protection hidden="1"/>
    </xf>
    <xf numFmtId="0" fontId="46" fillId="0" borderId="0" xfId="3" applyFont="1" applyFill="1" applyBorder="1" applyAlignment="1" applyProtection="1">
      <alignment horizontal="left" vertical="center" wrapText="1"/>
      <protection hidden="1"/>
    </xf>
    <xf numFmtId="0" fontId="38" fillId="21" borderId="16" xfId="3" applyFont="1" applyFill="1" applyBorder="1" applyAlignment="1" applyProtection="1">
      <alignment horizontal="center" vertical="center" wrapText="1"/>
      <protection hidden="1"/>
    </xf>
    <xf numFmtId="0" fontId="38" fillId="21" borderId="17" xfId="3" applyFont="1" applyFill="1" applyBorder="1" applyAlignment="1" applyProtection="1">
      <alignment horizontal="center" vertical="center" wrapText="1"/>
      <protection hidden="1"/>
    </xf>
    <xf numFmtId="0" fontId="36" fillId="12" borderId="60" xfId="3" applyFont="1" applyFill="1" applyBorder="1" applyAlignment="1" applyProtection="1">
      <alignment horizontal="center" vertical="center" wrapText="1"/>
      <protection hidden="1"/>
    </xf>
    <xf numFmtId="0" fontId="36" fillId="12" borderId="33" xfId="3" applyFont="1" applyFill="1" applyBorder="1" applyAlignment="1" applyProtection="1">
      <alignment horizontal="center" vertical="center" wrapText="1"/>
      <protection hidden="1"/>
    </xf>
    <xf numFmtId="0" fontId="27" fillId="0" borderId="0" xfId="3" applyFont="1" applyAlignment="1" applyProtection="1">
      <alignment horizontal="justify" vertical="justify" wrapText="1"/>
      <protection hidden="1"/>
    </xf>
    <xf numFmtId="0" fontId="36" fillId="12" borderId="57" xfId="3" applyFont="1" applyFill="1" applyBorder="1" applyAlignment="1" applyProtection="1">
      <alignment horizontal="center" vertical="center"/>
      <protection hidden="1"/>
    </xf>
    <xf numFmtId="0" fontId="36" fillId="0" borderId="57" xfId="0" applyFont="1" applyBorder="1" applyAlignment="1" applyProtection="1">
      <alignment horizontal="center" vertical="center"/>
      <protection hidden="1"/>
    </xf>
    <xf numFmtId="0" fontId="42" fillId="3" borderId="0" xfId="3" applyFont="1" applyFill="1" applyBorder="1" applyAlignment="1" applyProtection="1">
      <alignment horizontal="justify" vertical="center" wrapText="1"/>
      <protection hidden="1"/>
    </xf>
    <xf numFmtId="0" fontId="38" fillId="16" borderId="7" xfId="3" applyFont="1" applyFill="1" applyBorder="1" applyAlignment="1" applyProtection="1">
      <alignment horizontal="center" vertical="center"/>
      <protection hidden="1"/>
    </xf>
    <xf numFmtId="0" fontId="38" fillId="21" borderId="14" xfId="3" applyFont="1" applyFill="1" applyBorder="1" applyAlignment="1" applyProtection="1">
      <alignment horizontal="center" vertical="center"/>
      <protection hidden="1"/>
    </xf>
    <xf numFmtId="0" fontId="38" fillId="21" borderId="7" xfId="3" applyFont="1" applyFill="1" applyBorder="1" applyAlignment="1" applyProtection="1">
      <alignment horizontal="center" vertical="center"/>
      <protection hidden="1"/>
    </xf>
    <xf numFmtId="0" fontId="38" fillId="21" borderId="75" xfId="3" applyFont="1" applyFill="1" applyBorder="1" applyAlignment="1" applyProtection="1">
      <alignment horizontal="center" vertical="center"/>
      <protection hidden="1"/>
    </xf>
    <xf numFmtId="0" fontId="36" fillId="16" borderId="80" xfId="3" applyFont="1" applyFill="1" applyBorder="1" applyAlignment="1" applyProtection="1">
      <alignment horizontal="center" vertical="center"/>
      <protection hidden="1"/>
    </xf>
    <xf numFmtId="0" fontId="36" fillId="16" borderId="20" xfId="3" applyFont="1" applyFill="1" applyBorder="1" applyAlignment="1" applyProtection="1">
      <alignment horizontal="center" vertical="center"/>
      <protection hidden="1"/>
    </xf>
    <xf numFmtId="0" fontId="35" fillId="0" borderId="7" xfId="3" applyFont="1" applyFill="1" applyBorder="1" applyAlignment="1" applyProtection="1">
      <alignment horizontal="left" vertical="center"/>
      <protection hidden="1"/>
    </xf>
    <xf numFmtId="0" fontId="35" fillId="0" borderId="0" xfId="3" applyFont="1" applyFill="1" applyBorder="1" applyAlignment="1" applyProtection="1">
      <alignment horizontal="left" vertical="center"/>
      <protection hidden="1"/>
    </xf>
    <xf numFmtId="0" fontId="53" fillId="0" borderId="0" xfId="0" applyFont="1" applyBorder="1" applyAlignment="1" applyProtection="1">
      <alignment horizontal="center" vertical="center"/>
      <protection hidden="1"/>
    </xf>
    <xf numFmtId="0" fontId="36" fillId="12" borderId="54" xfId="3" applyFont="1" applyFill="1" applyBorder="1" applyAlignment="1" applyProtection="1">
      <alignment horizontal="center" vertical="center" wrapText="1"/>
      <protection hidden="1"/>
    </xf>
    <xf numFmtId="0" fontId="36" fillId="12" borderId="30" xfId="3" applyFont="1" applyFill="1" applyBorder="1" applyAlignment="1" applyProtection="1">
      <alignment horizontal="center" vertical="center" wrapText="1"/>
      <protection hidden="1"/>
    </xf>
    <xf numFmtId="0" fontId="36" fillId="12" borderId="78"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0" fontId="36" fillId="12" borderId="55" xfId="3" applyFont="1" applyFill="1" applyBorder="1" applyAlignment="1" applyProtection="1">
      <alignment horizontal="center" vertical="center" wrapText="1"/>
      <protection hidden="1"/>
    </xf>
    <xf numFmtId="0" fontId="58" fillId="0" borderId="0" xfId="0" applyFont="1" applyFill="1" applyAlignment="1" applyProtection="1">
      <alignment horizontal="justify" vertical="justify"/>
      <protection hidden="1"/>
    </xf>
  </cellXfs>
  <cellStyles count="11">
    <cellStyle name="Hipervínculo" xfId="9" builtinId="8"/>
    <cellStyle name="Millares" xfId="6" builtinId="3"/>
    <cellStyle name="Millares [0]" xfId="1" builtinId="6"/>
    <cellStyle name="Millares 2" xfId="4"/>
    <cellStyle name="Millares 8" xfId="8"/>
    <cellStyle name="Normal" xfId="0" builtinId="0"/>
    <cellStyle name="Normal 2" xfId="3"/>
    <cellStyle name="Normal 3" xfId="2"/>
    <cellStyle name="Normal_PRECIOS FRONTERA CESARABRIL" xfId="10"/>
    <cellStyle name="Porcentaje" xfId="7" builtinId="5"/>
    <cellStyle name="Porcentaje 2" xfId="5"/>
  </cellStyles>
  <dxfs count="0"/>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297655</xdr:colOff>
      <xdr:row>23</xdr:row>
      <xdr:rowOff>39687</xdr:rowOff>
    </xdr:from>
    <xdr:to>
      <xdr:col>12</xdr:col>
      <xdr:colOff>722068</xdr:colOff>
      <xdr:row>30</xdr:row>
      <xdr:rowOff>141822</xdr:rowOff>
    </xdr:to>
    <xdr:pic>
      <xdr:nvPicPr>
        <xdr:cNvPr id="3" name="Imagen 2"/>
        <xdr:cNvPicPr>
          <a:picLocks noChangeAspect="1"/>
        </xdr:cNvPicPr>
      </xdr:nvPicPr>
      <xdr:blipFill>
        <a:blip xmlns:r="http://schemas.openxmlformats.org/officeDocument/2006/relationships" r:embed="rId1"/>
        <a:stretch>
          <a:fillRect/>
        </a:stretch>
      </xdr:blipFill>
      <xdr:spPr>
        <a:xfrm>
          <a:off x="9782968" y="4375546"/>
          <a:ext cx="1952381" cy="2066667"/>
        </a:xfrm>
        <a:prstGeom prst="rect">
          <a:avLst/>
        </a:prstGeom>
      </xdr:spPr>
    </xdr:pic>
    <xdr:clientData/>
  </xdr:twoCellAnchor>
  <xdr:twoCellAnchor editAs="oneCell">
    <xdr:from>
      <xdr:col>13</xdr:col>
      <xdr:colOff>39689</xdr:colOff>
      <xdr:row>23</xdr:row>
      <xdr:rowOff>29766</xdr:rowOff>
    </xdr:from>
    <xdr:to>
      <xdr:col>15</xdr:col>
      <xdr:colOff>138907</xdr:colOff>
      <xdr:row>30</xdr:row>
      <xdr:rowOff>185825</xdr:rowOff>
    </xdr:to>
    <xdr:pic>
      <xdr:nvPicPr>
        <xdr:cNvPr id="2" name="Imagen 1"/>
        <xdr:cNvPicPr>
          <a:picLocks noChangeAspect="1"/>
        </xdr:cNvPicPr>
      </xdr:nvPicPr>
      <xdr:blipFill rotWithShape="1">
        <a:blip xmlns:r="http://schemas.openxmlformats.org/officeDocument/2006/relationships" r:embed="rId2"/>
        <a:srcRect l="14548" t="6115" r="12715" b="5678"/>
        <a:stretch/>
      </xdr:blipFill>
      <xdr:spPr>
        <a:xfrm>
          <a:off x="10884298" y="4365625"/>
          <a:ext cx="1627186" cy="2120591"/>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447675</xdr:colOff>
          <xdr:row>3</xdr:row>
          <xdr:rowOff>47625</xdr:rowOff>
        </xdr:from>
        <xdr:to>
          <xdr:col>4</xdr:col>
          <xdr:colOff>657225</xdr:colOff>
          <xdr:row>6</xdr:row>
          <xdr:rowOff>104775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LC\COPIA%20DISCO%20MARZO%208\2019%20LIQUIDOS\04%20Abril\PRECIOS%201%20de%20ab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LC\COPIA%20DISCO%20MARZO%208\2019%20LIQUIDOS\04%20Abril\ZF%20PRECIOS%201%20de%20ab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TARIFAS DE TRANSPORTE"/>
      <sheetName val="SP"/>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Hoja1"/>
      <sheetName val="Hoja2"/>
      <sheetName val="Hoja3"/>
      <sheetName val="Hoja4"/>
    </sheetNames>
    <sheetDataSet>
      <sheetData sheetId="0">
        <row r="20">
          <cell r="E20">
            <v>5078.7700000000004</v>
          </cell>
        </row>
      </sheetData>
      <sheetData sheetId="1"/>
      <sheetData sheetId="2"/>
      <sheetData sheetId="3">
        <row r="1">
          <cell r="A1" t="str">
            <v>1 DE ABRIL 2019</v>
          </cell>
        </row>
        <row r="5">
          <cell r="C5" t="str">
            <v>Ecopetrol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
      <sheetName val="TARIFAS HISTORICO POLIDUCTO"/>
      <sheetName val="Rubros"/>
      <sheetName val="COMBUSTIBLES "/>
      <sheetName val="CORRIENTE OXIGENADA"/>
      <sheetName val="EXTRA OXIGENADA"/>
      <sheetName val="BIODIESEL"/>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sheetData sheetId="2"/>
      <sheetData sheetId="3"/>
      <sheetData sheetId="4">
        <row r="12">
          <cell r="C12" t="str">
            <v>(3)</v>
          </cell>
          <cell r="D12" t="str">
            <v>(3)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J90"/>
  <sheetViews>
    <sheetView topLeftCell="V19" workbookViewId="0">
      <selection activeCell="AA37" sqref="AA37:AB37"/>
    </sheetView>
  </sheetViews>
  <sheetFormatPr baseColWidth="10" defaultRowHeight="15" x14ac:dyDescent="0.2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0" max="10" width="11.42578125" customWidth="1"/>
    <col min="11" max="13" width="12.5703125" customWidth="1"/>
    <col min="14" max="31" width="11.42578125" customWidth="1"/>
  </cols>
  <sheetData>
    <row r="1" spans="1:22" x14ac:dyDescent="0.25">
      <c r="A1" s="19" t="s">
        <v>74</v>
      </c>
    </row>
    <row r="2" spans="1:22" x14ac:dyDescent="0.25">
      <c r="A2" s="20" t="s">
        <v>75</v>
      </c>
      <c r="B2" s="20"/>
      <c r="C2" s="20"/>
      <c r="D2" s="20"/>
    </row>
    <row r="4" spans="1:22" x14ac:dyDescent="0.25">
      <c r="B4" s="21">
        <v>2014</v>
      </c>
      <c r="C4" s="21">
        <v>2015</v>
      </c>
      <c r="D4" s="21">
        <v>2016</v>
      </c>
      <c r="E4" s="21">
        <v>2017</v>
      </c>
      <c r="F4" s="21">
        <v>2018</v>
      </c>
      <c r="G4" s="21">
        <v>2019</v>
      </c>
    </row>
    <row r="5" spans="1:22" x14ac:dyDescent="0.25">
      <c r="A5" s="22" t="s">
        <v>76</v>
      </c>
      <c r="B5" s="23">
        <v>1.9400000000000001E-2</v>
      </c>
      <c r="C5" s="23">
        <v>3.6600000000000001E-2</v>
      </c>
      <c r="D5" s="24">
        <v>6.7699999999999996E-2</v>
      </c>
      <c r="E5" s="24">
        <v>5.7500000000000002E-2</v>
      </c>
      <c r="F5" s="24">
        <v>4.0899999999999999E-2</v>
      </c>
      <c r="G5" s="25">
        <v>3.1800000000000002E-2</v>
      </c>
    </row>
    <row r="6" spans="1:22" x14ac:dyDescent="0.25">
      <c r="A6" s="26" t="s">
        <v>77</v>
      </c>
      <c r="B6" s="27"/>
      <c r="C6" s="28"/>
      <c r="D6" s="24">
        <v>7.9299999999999995E-2</v>
      </c>
      <c r="E6" s="29"/>
      <c r="F6" s="29"/>
    </row>
    <row r="7" spans="1:22" x14ac:dyDescent="0.25">
      <c r="A7" s="29" t="s">
        <v>78</v>
      </c>
    </row>
    <row r="9" spans="1:22" x14ac:dyDescent="0.25">
      <c r="A9" s="19" t="s">
        <v>79</v>
      </c>
    </row>
    <row r="11" spans="1:22" x14ac:dyDescent="0.25">
      <c r="B11" s="444">
        <v>2013</v>
      </c>
      <c r="C11" s="444"/>
      <c r="D11" s="444"/>
      <c r="E11" s="444">
        <v>2014</v>
      </c>
      <c r="F11" s="444"/>
      <c r="G11" s="444"/>
      <c r="H11" s="444">
        <v>2015</v>
      </c>
      <c r="I11" s="444"/>
      <c r="J11" s="444"/>
      <c r="K11" s="444">
        <v>2016</v>
      </c>
      <c r="L11" s="444"/>
      <c r="M11" s="444"/>
      <c r="N11" s="444">
        <v>2017</v>
      </c>
      <c r="O11" s="444"/>
      <c r="P11" s="444"/>
      <c r="Q11" s="444">
        <v>2018</v>
      </c>
      <c r="R11" s="444"/>
      <c r="S11" s="444"/>
      <c r="T11" s="444">
        <v>2019</v>
      </c>
      <c r="U11" s="444"/>
      <c r="V11" s="444"/>
    </row>
    <row r="12" spans="1:22" s="31" customFormat="1" ht="45" x14ac:dyDescent="0.25">
      <c r="A12" s="30" t="s">
        <v>80</v>
      </c>
      <c r="B12" s="30" t="s">
        <v>81</v>
      </c>
      <c r="C12" s="30" t="s">
        <v>82</v>
      </c>
      <c r="D12" s="30" t="s">
        <v>83</v>
      </c>
      <c r="E12" s="30" t="s">
        <v>81</v>
      </c>
      <c r="F12" s="30" t="s">
        <v>82</v>
      </c>
      <c r="G12" s="30" t="s">
        <v>83</v>
      </c>
      <c r="H12" s="30" t="s">
        <v>81</v>
      </c>
      <c r="I12" s="30" t="s">
        <v>82</v>
      </c>
      <c r="J12" s="30" t="s">
        <v>83</v>
      </c>
      <c r="K12" s="30" t="s">
        <v>81</v>
      </c>
      <c r="L12" s="30" t="s">
        <v>82</v>
      </c>
      <c r="M12" s="30" t="s">
        <v>83</v>
      </c>
      <c r="N12" s="30" t="s">
        <v>81</v>
      </c>
      <c r="O12" s="30" t="s">
        <v>82</v>
      </c>
      <c r="P12" s="30" t="s">
        <v>83</v>
      </c>
      <c r="Q12" s="30" t="s">
        <v>81</v>
      </c>
      <c r="R12" s="30" t="s">
        <v>82</v>
      </c>
      <c r="S12" s="30" t="s">
        <v>83</v>
      </c>
      <c r="T12" s="30" t="s">
        <v>81</v>
      </c>
      <c r="U12" s="30" t="s">
        <v>82</v>
      </c>
      <c r="V12" s="30" t="s">
        <v>83</v>
      </c>
    </row>
    <row r="13" spans="1:22" x14ac:dyDescent="0.25">
      <c r="A13" s="22" t="s">
        <v>84</v>
      </c>
      <c r="B13" s="22">
        <v>16.47</v>
      </c>
      <c r="C13" s="22">
        <v>16.47</v>
      </c>
      <c r="D13" s="22">
        <v>0</v>
      </c>
      <c r="E13" s="32">
        <f>B13*(1+$B$5)</f>
        <v>16.789518000000001</v>
      </c>
      <c r="F13" s="32">
        <f t="shared" ref="F13:G20" si="0">C13*(1+$B$5)</f>
        <v>16.789518000000001</v>
      </c>
      <c r="G13" s="32">
        <f t="shared" si="0"/>
        <v>0</v>
      </c>
      <c r="H13" s="32">
        <f>E13*(1+$C$5)</f>
        <v>17.404014358800001</v>
      </c>
      <c r="I13" s="32">
        <f>F13*(1+$C$5)</f>
        <v>17.404014358800001</v>
      </c>
      <c r="J13" s="32">
        <f>G13*(1+$C$5)</f>
        <v>0</v>
      </c>
      <c r="K13" s="32">
        <f>H13*(1+$D$5)</f>
        <v>18.582266130890762</v>
      </c>
      <c r="L13" s="32">
        <f>I13*(1+$D$5)</f>
        <v>18.582266130890762</v>
      </c>
      <c r="M13" s="32">
        <f>J13*(1+$D$5)</f>
        <v>0</v>
      </c>
      <c r="N13" s="33">
        <f>K13*(1+$E$5)</f>
        <v>19.650746433416984</v>
      </c>
      <c r="O13" s="33">
        <f t="shared" ref="O13:P21" si="1">L13*(1+$E$5)</f>
        <v>19.650746433416984</v>
      </c>
      <c r="P13" s="33">
        <f t="shared" si="1"/>
        <v>0</v>
      </c>
      <c r="Q13" s="34">
        <f>N13*(1+$F$5)</f>
        <v>20.454461962543736</v>
      </c>
      <c r="R13" s="34">
        <f>O13*(1+$F$5)</f>
        <v>20.454461962543736</v>
      </c>
      <c r="S13" s="34">
        <f>P13*(1+$F$5)</f>
        <v>0</v>
      </c>
      <c r="T13" s="35">
        <f t="shared" ref="T13:V21" si="2">Q13*(1+$G$5)</f>
        <v>21.104913852952627</v>
      </c>
      <c r="U13" s="35">
        <f t="shared" si="2"/>
        <v>21.104913852952627</v>
      </c>
      <c r="V13" s="35">
        <f t="shared" si="2"/>
        <v>0</v>
      </c>
    </row>
    <row r="14" spans="1:22" x14ac:dyDescent="0.25">
      <c r="A14" s="22" t="s">
        <v>85</v>
      </c>
      <c r="B14" s="22">
        <v>7.62</v>
      </c>
      <c r="C14" s="22">
        <v>16.47</v>
      </c>
      <c r="D14" s="22">
        <v>0</v>
      </c>
      <c r="E14" s="32">
        <f t="shared" ref="E14:E20" si="3">B14*(1+$B$5)</f>
        <v>7.7678280000000006</v>
      </c>
      <c r="F14" s="32">
        <f t="shared" si="0"/>
        <v>16.789518000000001</v>
      </c>
      <c r="G14" s="32">
        <f t="shared" si="0"/>
        <v>0</v>
      </c>
      <c r="H14" s="32">
        <f t="shared" ref="H14:J20" si="4">E14*(1+$C$5)</f>
        <v>8.0521305048000009</v>
      </c>
      <c r="I14" s="32">
        <f t="shared" si="4"/>
        <v>17.404014358800001</v>
      </c>
      <c r="J14" s="32">
        <f t="shared" si="4"/>
        <v>0</v>
      </c>
      <c r="K14" s="32">
        <f t="shared" ref="K14:M20" si="5">H14*(1+$D$5)</f>
        <v>8.5972597399749624</v>
      </c>
      <c r="L14" s="32">
        <f t="shared" si="5"/>
        <v>18.582266130890762</v>
      </c>
      <c r="M14" s="32">
        <f t="shared" si="5"/>
        <v>0</v>
      </c>
      <c r="N14" s="33">
        <f t="shared" ref="N14:N21" si="6">K14*(1+$E$5)</f>
        <v>9.0916021750235245</v>
      </c>
      <c r="O14" s="33">
        <f t="shared" si="1"/>
        <v>19.650746433416984</v>
      </c>
      <c r="P14" s="33">
        <f t="shared" si="1"/>
        <v>0</v>
      </c>
      <c r="Q14" s="34">
        <f t="shared" ref="Q14:S21" si="7">N14*(1+$F$5)</f>
        <v>9.4634487039819852</v>
      </c>
      <c r="R14" s="34">
        <f t="shared" si="7"/>
        <v>20.454461962543736</v>
      </c>
      <c r="S14" s="34">
        <f t="shared" si="7"/>
        <v>0</v>
      </c>
      <c r="T14" s="35">
        <f t="shared" si="2"/>
        <v>9.7643863727686124</v>
      </c>
      <c r="U14" s="35">
        <f t="shared" si="2"/>
        <v>21.104913852952627</v>
      </c>
      <c r="V14" s="35">
        <f t="shared" si="2"/>
        <v>0</v>
      </c>
    </row>
    <row r="15" spans="1:22" x14ac:dyDescent="0.25">
      <c r="A15" s="22" t="s">
        <v>86</v>
      </c>
      <c r="B15" s="22">
        <v>16.47</v>
      </c>
      <c r="C15" s="22">
        <v>16.47</v>
      </c>
      <c r="D15" s="22">
        <v>0</v>
      </c>
      <c r="E15" s="32">
        <f t="shared" si="3"/>
        <v>16.789518000000001</v>
      </c>
      <c r="F15" s="32">
        <f t="shared" si="0"/>
        <v>16.789518000000001</v>
      </c>
      <c r="G15" s="32">
        <f t="shared" si="0"/>
        <v>0</v>
      </c>
      <c r="H15" s="32">
        <f t="shared" si="4"/>
        <v>17.404014358800001</v>
      </c>
      <c r="I15" s="32">
        <f t="shared" si="4"/>
        <v>17.404014358800001</v>
      </c>
      <c r="J15" s="32">
        <f t="shared" si="4"/>
        <v>0</v>
      </c>
      <c r="K15" s="32">
        <f t="shared" si="5"/>
        <v>18.582266130890762</v>
      </c>
      <c r="L15" s="32">
        <f t="shared" si="5"/>
        <v>18.582266130890762</v>
      </c>
      <c r="M15" s="32">
        <f t="shared" si="5"/>
        <v>0</v>
      </c>
      <c r="N15" s="33">
        <f t="shared" si="6"/>
        <v>19.650746433416984</v>
      </c>
      <c r="O15" s="33">
        <f t="shared" si="1"/>
        <v>19.650746433416984</v>
      </c>
      <c r="P15" s="33">
        <f t="shared" si="1"/>
        <v>0</v>
      </c>
      <c r="Q15" s="34">
        <f t="shared" si="7"/>
        <v>20.454461962543736</v>
      </c>
      <c r="R15" s="34">
        <f t="shared" si="7"/>
        <v>20.454461962543736</v>
      </c>
      <c r="S15" s="34">
        <f t="shared" si="7"/>
        <v>0</v>
      </c>
      <c r="T15" s="35">
        <f t="shared" si="2"/>
        <v>21.104913852952627</v>
      </c>
      <c r="U15" s="35">
        <f t="shared" si="2"/>
        <v>21.104913852952627</v>
      </c>
      <c r="V15" s="35">
        <f t="shared" si="2"/>
        <v>0</v>
      </c>
    </row>
    <row r="16" spans="1:22" x14ac:dyDescent="0.25">
      <c r="A16" s="22" t="s">
        <v>87</v>
      </c>
      <c r="B16" s="22">
        <v>7.62</v>
      </c>
      <c r="C16" s="22">
        <v>16.47</v>
      </c>
      <c r="D16" s="22">
        <v>0</v>
      </c>
      <c r="E16" s="32">
        <f t="shared" si="3"/>
        <v>7.7678280000000006</v>
      </c>
      <c r="F16" s="32">
        <f t="shared" si="0"/>
        <v>16.789518000000001</v>
      </c>
      <c r="G16" s="32">
        <f t="shared" si="0"/>
        <v>0</v>
      </c>
      <c r="H16" s="32">
        <f t="shared" si="4"/>
        <v>8.0521305048000009</v>
      </c>
      <c r="I16" s="32">
        <f t="shared" si="4"/>
        <v>17.404014358800001</v>
      </c>
      <c r="J16" s="32">
        <f t="shared" si="4"/>
        <v>0</v>
      </c>
      <c r="K16" s="32">
        <f t="shared" si="5"/>
        <v>8.5972597399749624</v>
      </c>
      <c r="L16" s="32">
        <f t="shared" si="5"/>
        <v>18.582266130890762</v>
      </c>
      <c r="M16" s="32">
        <f t="shared" si="5"/>
        <v>0</v>
      </c>
      <c r="N16" s="33">
        <f t="shared" si="6"/>
        <v>9.0916021750235245</v>
      </c>
      <c r="O16" s="33">
        <f t="shared" si="1"/>
        <v>19.650746433416984</v>
      </c>
      <c r="P16" s="33">
        <f t="shared" si="1"/>
        <v>0</v>
      </c>
      <c r="Q16" s="34">
        <f t="shared" si="7"/>
        <v>9.4634487039819852</v>
      </c>
      <c r="R16" s="34">
        <f t="shared" si="7"/>
        <v>20.454461962543736</v>
      </c>
      <c r="S16" s="34">
        <f t="shared" si="7"/>
        <v>0</v>
      </c>
      <c r="T16" s="35">
        <f t="shared" si="2"/>
        <v>9.7643863727686124</v>
      </c>
      <c r="U16" s="35">
        <f t="shared" si="2"/>
        <v>21.104913852952627</v>
      </c>
      <c r="V16" s="35">
        <f t="shared" si="2"/>
        <v>0</v>
      </c>
    </row>
    <row r="17" spans="1:36" x14ac:dyDescent="0.25">
      <c r="A17" s="22" t="s">
        <v>88</v>
      </c>
      <c r="B17" s="22">
        <v>16.47</v>
      </c>
      <c r="C17" s="22">
        <v>16.47</v>
      </c>
      <c r="D17" s="22">
        <v>16.47</v>
      </c>
      <c r="E17" s="32">
        <f t="shared" si="3"/>
        <v>16.789518000000001</v>
      </c>
      <c r="F17" s="32">
        <f t="shared" si="0"/>
        <v>16.789518000000001</v>
      </c>
      <c r="G17" s="32">
        <f t="shared" si="0"/>
        <v>16.789518000000001</v>
      </c>
      <c r="H17" s="32">
        <f t="shared" si="4"/>
        <v>17.404014358800001</v>
      </c>
      <c r="I17" s="32">
        <f t="shared" si="4"/>
        <v>17.404014358800001</v>
      </c>
      <c r="J17" s="32">
        <f t="shared" si="4"/>
        <v>17.404014358800001</v>
      </c>
      <c r="K17" s="32">
        <f t="shared" si="5"/>
        <v>18.582266130890762</v>
      </c>
      <c r="L17" s="32">
        <f t="shared" si="5"/>
        <v>18.582266130890762</v>
      </c>
      <c r="M17" s="32">
        <f t="shared" si="5"/>
        <v>18.582266130890762</v>
      </c>
      <c r="N17" s="33">
        <f t="shared" si="6"/>
        <v>19.650746433416984</v>
      </c>
      <c r="O17" s="33">
        <f t="shared" si="1"/>
        <v>19.650746433416984</v>
      </c>
      <c r="P17" s="33">
        <f t="shared" si="1"/>
        <v>19.650746433416984</v>
      </c>
      <c r="Q17" s="34">
        <f t="shared" si="7"/>
        <v>20.454461962543736</v>
      </c>
      <c r="R17" s="34">
        <f t="shared" si="7"/>
        <v>20.454461962543736</v>
      </c>
      <c r="S17" s="34">
        <f t="shared" si="7"/>
        <v>20.454461962543736</v>
      </c>
      <c r="T17" s="35">
        <f t="shared" si="2"/>
        <v>21.104913852952627</v>
      </c>
      <c r="U17" s="35">
        <f t="shared" si="2"/>
        <v>21.104913852952627</v>
      </c>
      <c r="V17" s="35">
        <f t="shared" si="2"/>
        <v>21.104913852952627</v>
      </c>
    </row>
    <row r="18" spans="1:36" x14ac:dyDescent="0.25">
      <c r="A18" s="22" t="s">
        <v>89</v>
      </c>
      <c r="B18" s="22">
        <v>11.21</v>
      </c>
      <c r="C18" s="22">
        <v>16.47</v>
      </c>
      <c r="D18" s="22">
        <v>0</v>
      </c>
      <c r="E18" s="32">
        <f t="shared" si="3"/>
        <v>11.427474000000002</v>
      </c>
      <c r="F18" s="32">
        <f t="shared" si="0"/>
        <v>16.789518000000001</v>
      </c>
      <c r="G18" s="32">
        <f t="shared" si="0"/>
        <v>0</v>
      </c>
      <c r="H18" s="32">
        <f t="shared" si="4"/>
        <v>11.845719548400002</v>
      </c>
      <c r="I18" s="32">
        <f t="shared" si="4"/>
        <v>17.404014358800001</v>
      </c>
      <c r="J18" s="32">
        <f t="shared" si="4"/>
        <v>0</v>
      </c>
      <c r="K18" s="32">
        <f t="shared" si="5"/>
        <v>12.647674761826684</v>
      </c>
      <c r="L18" s="32">
        <f t="shared" si="5"/>
        <v>18.582266130890762</v>
      </c>
      <c r="M18" s="32">
        <f t="shared" si="5"/>
        <v>0</v>
      </c>
      <c r="N18" s="33">
        <f t="shared" si="6"/>
        <v>13.374916060631719</v>
      </c>
      <c r="O18" s="33">
        <f t="shared" si="1"/>
        <v>19.650746433416984</v>
      </c>
      <c r="P18" s="33">
        <f t="shared" si="1"/>
        <v>0</v>
      </c>
      <c r="Q18" s="34">
        <f t="shared" si="7"/>
        <v>13.921950127511556</v>
      </c>
      <c r="R18" s="34">
        <f t="shared" si="7"/>
        <v>20.454461962543736</v>
      </c>
      <c r="S18" s="34">
        <f t="shared" si="7"/>
        <v>0</v>
      </c>
      <c r="T18" s="35">
        <f t="shared" si="2"/>
        <v>14.364668141566424</v>
      </c>
      <c r="U18" s="35">
        <f t="shared" si="2"/>
        <v>21.104913852952627</v>
      </c>
      <c r="V18" s="35">
        <f t="shared" si="2"/>
        <v>0</v>
      </c>
    </row>
    <row r="19" spans="1:36" x14ac:dyDescent="0.25">
      <c r="A19" s="22" t="s">
        <v>90</v>
      </c>
      <c r="B19" s="22">
        <v>16.47</v>
      </c>
      <c r="C19" s="22">
        <v>16.47</v>
      </c>
      <c r="D19" s="22">
        <v>0</v>
      </c>
      <c r="E19" s="32">
        <f t="shared" si="3"/>
        <v>16.789518000000001</v>
      </c>
      <c r="F19" s="32">
        <f t="shared" si="0"/>
        <v>16.789518000000001</v>
      </c>
      <c r="G19" s="32">
        <f t="shared" si="0"/>
        <v>0</v>
      </c>
      <c r="H19" s="32">
        <f t="shared" si="4"/>
        <v>17.404014358800001</v>
      </c>
      <c r="I19" s="32">
        <f t="shared" si="4"/>
        <v>17.404014358800001</v>
      </c>
      <c r="J19" s="32">
        <f t="shared" si="4"/>
        <v>0</v>
      </c>
      <c r="K19" s="32">
        <f t="shared" si="5"/>
        <v>18.582266130890762</v>
      </c>
      <c r="L19" s="32">
        <f t="shared" si="5"/>
        <v>18.582266130890762</v>
      </c>
      <c r="M19" s="32">
        <f t="shared" si="5"/>
        <v>0</v>
      </c>
      <c r="N19" s="33">
        <f t="shared" si="6"/>
        <v>19.650746433416984</v>
      </c>
      <c r="O19" s="33">
        <f t="shared" si="1"/>
        <v>19.650746433416984</v>
      </c>
      <c r="P19" s="33">
        <f t="shared" si="1"/>
        <v>0</v>
      </c>
      <c r="Q19" s="34">
        <f t="shared" si="7"/>
        <v>20.454461962543736</v>
      </c>
      <c r="R19" s="34">
        <f t="shared" si="7"/>
        <v>20.454461962543736</v>
      </c>
      <c r="S19" s="34">
        <f t="shared" si="7"/>
        <v>0</v>
      </c>
      <c r="T19" s="35">
        <f t="shared" si="2"/>
        <v>21.104913852952627</v>
      </c>
      <c r="U19" s="35">
        <f t="shared" si="2"/>
        <v>21.104913852952627</v>
      </c>
      <c r="V19" s="35">
        <f t="shared" si="2"/>
        <v>0</v>
      </c>
    </row>
    <row r="20" spans="1:36" x14ac:dyDescent="0.25">
      <c r="A20" s="22" t="s">
        <v>91</v>
      </c>
      <c r="B20" s="22">
        <v>7.62</v>
      </c>
      <c r="C20" s="22">
        <v>16.47</v>
      </c>
      <c r="D20" s="22">
        <v>0</v>
      </c>
      <c r="E20" s="32">
        <f t="shared" si="3"/>
        <v>7.7678280000000006</v>
      </c>
      <c r="F20" s="32">
        <f t="shared" si="0"/>
        <v>16.789518000000001</v>
      </c>
      <c r="G20" s="32">
        <f t="shared" si="0"/>
        <v>0</v>
      </c>
      <c r="H20" s="32">
        <f t="shared" si="4"/>
        <v>8.0521305048000009</v>
      </c>
      <c r="I20" s="32">
        <f t="shared" si="4"/>
        <v>17.404014358800001</v>
      </c>
      <c r="J20" s="32">
        <f t="shared" si="4"/>
        <v>0</v>
      </c>
      <c r="K20" s="32">
        <f t="shared" si="5"/>
        <v>8.5972597399749624</v>
      </c>
      <c r="L20" s="32">
        <f t="shared" si="5"/>
        <v>18.582266130890762</v>
      </c>
      <c r="M20" s="32">
        <f t="shared" si="5"/>
        <v>0</v>
      </c>
      <c r="N20" s="33">
        <f t="shared" si="6"/>
        <v>9.0916021750235245</v>
      </c>
      <c r="O20" s="33">
        <f t="shared" si="1"/>
        <v>19.650746433416984</v>
      </c>
      <c r="P20" s="33">
        <f t="shared" si="1"/>
        <v>0</v>
      </c>
      <c r="Q20" s="34">
        <f t="shared" si="7"/>
        <v>9.4634487039819852</v>
      </c>
      <c r="R20" s="34">
        <f t="shared" si="7"/>
        <v>20.454461962543736</v>
      </c>
      <c r="S20" s="34">
        <f t="shared" si="7"/>
        <v>0</v>
      </c>
      <c r="T20" s="35">
        <f t="shared" si="2"/>
        <v>9.7643863727686124</v>
      </c>
      <c r="U20" s="35">
        <f t="shared" si="2"/>
        <v>21.104913852952627</v>
      </c>
      <c r="V20" s="35">
        <f t="shared" si="2"/>
        <v>0</v>
      </c>
    </row>
    <row r="21" spans="1:36" x14ac:dyDescent="0.25">
      <c r="A21" s="22" t="s">
        <v>92</v>
      </c>
      <c r="B21" s="22"/>
      <c r="C21" s="22"/>
      <c r="D21" s="22"/>
      <c r="E21" s="32"/>
      <c r="F21" s="32"/>
      <c r="G21" s="32"/>
      <c r="H21" s="32"/>
      <c r="I21" s="32"/>
      <c r="J21" s="32"/>
      <c r="K21" s="32">
        <f>K13</f>
        <v>18.582266130890762</v>
      </c>
      <c r="L21" s="32">
        <f>L13</f>
        <v>18.582266130890762</v>
      </c>
      <c r="M21" s="32">
        <f>M13</f>
        <v>0</v>
      </c>
      <c r="N21" s="33">
        <f t="shared" si="6"/>
        <v>19.650746433416984</v>
      </c>
      <c r="O21" s="33">
        <f t="shared" si="1"/>
        <v>19.650746433416984</v>
      </c>
      <c r="P21" s="33">
        <f t="shared" si="1"/>
        <v>0</v>
      </c>
      <c r="Q21" s="34">
        <f t="shared" si="7"/>
        <v>20.454461962543736</v>
      </c>
      <c r="R21" s="34">
        <f t="shared" si="7"/>
        <v>20.454461962543736</v>
      </c>
      <c r="S21" s="34">
        <f t="shared" si="7"/>
        <v>0</v>
      </c>
      <c r="T21" s="35">
        <f t="shared" si="2"/>
        <v>21.104913852952627</v>
      </c>
      <c r="U21" s="35">
        <f t="shared" si="2"/>
        <v>21.104913852952627</v>
      </c>
      <c r="V21" s="35">
        <f t="shared" si="2"/>
        <v>0</v>
      </c>
    </row>
    <row r="23" spans="1:36" x14ac:dyDescent="0.25">
      <c r="A23" s="19" t="s">
        <v>93</v>
      </c>
    </row>
    <row r="24" spans="1:36" x14ac:dyDescent="0.25">
      <c r="L24" t="s">
        <v>94</v>
      </c>
      <c r="P24" s="36">
        <v>0.03</v>
      </c>
      <c r="Q24" t="s">
        <v>95</v>
      </c>
      <c r="U24" s="36">
        <v>0.03</v>
      </c>
      <c r="V24" t="s">
        <v>95</v>
      </c>
      <c r="Z24" s="36">
        <v>0.03</v>
      </c>
      <c r="AA24" t="s">
        <v>96</v>
      </c>
      <c r="AE24" s="36">
        <v>0.03</v>
      </c>
      <c r="AF24" t="s">
        <v>96</v>
      </c>
      <c r="AJ24" s="36">
        <v>0.03</v>
      </c>
    </row>
    <row r="25" spans="1:36" x14ac:dyDescent="0.25">
      <c r="A25" s="445" t="s">
        <v>80</v>
      </c>
      <c r="B25" s="444">
        <v>2013</v>
      </c>
      <c r="C25" s="444"/>
      <c r="D25" s="444"/>
      <c r="E25" s="444"/>
      <c r="F25" s="444"/>
      <c r="G25" s="444">
        <v>2014</v>
      </c>
      <c r="H25" s="444"/>
      <c r="I25" s="444"/>
      <c r="J25" s="444"/>
      <c r="K25" s="444"/>
      <c r="L25" s="446">
        <v>2015</v>
      </c>
      <c r="M25" s="447"/>
      <c r="N25" s="447"/>
      <c r="O25" s="447"/>
      <c r="P25" s="448"/>
      <c r="Q25" s="446">
        <v>2016</v>
      </c>
      <c r="R25" s="447"/>
      <c r="S25" s="447"/>
      <c r="T25" s="447"/>
      <c r="U25" s="448"/>
      <c r="V25" s="446">
        <v>2017</v>
      </c>
      <c r="W25" s="447"/>
      <c r="X25" s="447"/>
      <c r="Y25" s="447"/>
      <c r="Z25" s="448"/>
      <c r="AA25" s="446">
        <v>2018</v>
      </c>
      <c r="AB25" s="447"/>
      <c r="AC25" s="447"/>
      <c r="AD25" s="447"/>
      <c r="AE25" s="448"/>
      <c r="AF25" s="446">
        <v>2019</v>
      </c>
      <c r="AG25" s="447"/>
      <c r="AH25" s="447"/>
      <c r="AI25" s="447"/>
      <c r="AJ25" s="448"/>
    </row>
    <row r="26" spans="1:36" ht="30" customHeight="1" x14ac:dyDescent="0.25">
      <c r="A26" s="445"/>
      <c r="B26" s="445" t="s">
        <v>81</v>
      </c>
      <c r="C26" s="445"/>
      <c r="D26" s="445" t="s">
        <v>82</v>
      </c>
      <c r="E26" s="445"/>
      <c r="F26" s="445" t="s">
        <v>83</v>
      </c>
      <c r="G26" s="445" t="s">
        <v>81</v>
      </c>
      <c r="H26" s="445"/>
      <c r="I26" s="445" t="s">
        <v>82</v>
      </c>
      <c r="J26" s="445"/>
      <c r="K26" s="445" t="s">
        <v>83</v>
      </c>
      <c r="L26" s="451" t="s">
        <v>81</v>
      </c>
      <c r="M26" s="452"/>
      <c r="N26" s="451" t="s">
        <v>82</v>
      </c>
      <c r="O26" s="452"/>
      <c r="P26" s="449" t="s">
        <v>83</v>
      </c>
      <c r="Q26" s="451" t="s">
        <v>81</v>
      </c>
      <c r="R26" s="452"/>
      <c r="S26" s="451" t="s">
        <v>82</v>
      </c>
      <c r="T26" s="452"/>
      <c r="U26" s="449" t="s">
        <v>83</v>
      </c>
      <c r="V26" s="451" t="s">
        <v>81</v>
      </c>
      <c r="W26" s="452"/>
      <c r="X26" s="451" t="s">
        <v>82</v>
      </c>
      <c r="Y26" s="452"/>
      <c r="Z26" s="449" t="s">
        <v>83</v>
      </c>
      <c r="AA26" s="451" t="s">
        <v>81</v>
      </c>
      <c r="AB26" s="452"/>
      <c r="AC26" s="451" t="s">
        <v>82</v>
      </c>
      <c r="AD26" s="452"/>
      <c r="AE26" s="449" t="s">
        <v>83</v>
      </c>
      <c r="AF26" s="451" t="s">
        <v>81</v>
      </c>
      <c r="AG26" s="452"/>
      <c r="AH26" s="451" t="s">
        <v>82</v>
      </c>
      <c r="AI26" s="452"/>
      <c r="AJ26" s="449" t="s">
        <v>83</v>
      </c>
    </row>
    <row r="27" spans="1:36" ht="30" x14ac:dyDescent="0.25">
      <c r="A27" s="445"/>
      <c r="B27" s="30" t="s">
        <v>97</v>
      </c>
      <c r="C27" s="30" t="s">
        <v>98</v>
      </c>
      <c r="D27" s="30" t="s">
        <v>97</v>
      </c>
      <c r="E27" s="30" t="s">
        <v>98</v>
      </c>
      <c r="F27" s="445"/>
      <c r="G27" s="30" t="s">
        <v>97</v>
      </c>
      <c r="H27" s="30" t="s">
        <v>98</v>
      </c>
      <c r="I27" s="30" t="s">
        <v>97</v>
      </c>
      <c r="J27" s="30" t="s">
        <v>98</v>
      </c>
      <c r="K27" s="445"/>
      <c r="L27" s="30" t="s">
        <v>97</v>
      </c>
      <c r="M27" s="30" t="s">
        <v>98</v>
      </c>
      <c r="N27" s="30" t="s">
        <v>97</v>
      </c>
      <c r="O27" s="30" t="s">
        <v>98</v>
      </c>
      <c r="P27" s="450"/>
      <c r="Q27" s="30" t="s">
        <v>97</v>
      </c>
      <c r="R27" s="30" t="s">
        <v>98</v>
      </c>
      <c r="S27" s="30" t="s">
        <v>97</v>
      </c>
      <c r="T27" s="30" t="s">
        <v>98</v>
      </c>
      <c r="U27" s="450"/>
      <c r="V27" s="30" t="s">
        <v>97</v>
      </c>
      <c r="W27" s="30" t="s">
        <v>98</v>
      </c>
      <c r="X27" s="30" t="s">
        <v>97</v>
      </c>
      <c r="Y27" s="30" t="s">
        <v>98</v>
      </c>
      <c r="Z27" s="450"/>
      <c r="AA27" s="30" t="s">
        <v>97</v>
      </c>
      <c r="AB27" s="30" t="s">
        <v>98</v>
      </c>
      <c r="AC27" s="30" t="s">
        <v>97</v>
      </c>
      <c r="AD27" s="30" t="s">
        <v>98</v>
      </c>
      <c r="AE27" s="450"/>
      <c r="AF27" s="30" t="s">
        <v>97</v>
      </c>
      <c r="AG27" s="30" t="s">
        <v>98</v>
      </c>
      <c r="AH27" s="30" t="s">
        <v>97</v>
      </c>
      <c r="AI27" s="30" t="s">
        <v>98</v>
      </c>
      <c r="AJ27" s="450"/>
    </row>
    <row r="28" spans="1:36" x14ac:dyDescent="0.25">
      <c r="A28" s="22" t="s">
        <v>85</v>
      </c>
      <c r="B28" s="22">
        <v>9.06</v>
      </c>
      <c r="C28" s="22">
        <v>8.6300000000000008</v>
      </c>
      <c r="D28" s="22">
        <v>9.06</v>
      </c>
      <c r="E28" s="22">
        <v>8.6300000000000008</v>
      </c>
      <c r="F28" s="22">
        <v>0</v>
      </c>
      <c r="G28" s="32">
        <v>10.52</v>
      </c>
      <c r="H28" s="32">
        <v>10.52</v>
      </c>
      <c r="I28" s="32">
        <v>10.52</v>
      </c>
      <c r="J28" s="32">
        <v>10.52</v>
      </c>
      <c r="K28" s="32">
        <f>F28*(1+$B$5)</f>
        <v>0</v>
      </c>
      <c r="L28" s="32">
        <f>G28*(1+$P$24)</f>
        <v>10.835599999999999</v>
      </c>
      <c r="M28" s="32">
        <f t="shared" ref="M28:P31" si="8">H28*(1+$P$24)</f>
        <v>10.835599999999999</v>
      </c>
      <c r="N28" s="32">
        <f t="shared" si="8"/>
        <v>10.835599999999999</v>
      </c>
      <c r="O28" s="32">
        <f t="shared" si="8"/>
        <v>10.835599999999999</v>
      </c>
      <c r="P28" s="32">
        <f t="shared" si="8"/>
        <v>0</v>
      </c>
      <c r="Q28" s="33">
        <f>L28*(1+U24)</f>
        <v>11.160667999999999</v>
      </c>
      <c r="R28" s="33">
        <f t="shared" ref="R28:U31" si="9">M28*(1+$U$24)</f>
        <v>11.160667999999999</v>
      </c>
      <c r="S28" s="33">
        <f t="shared" si="9"/>
        <v>11.160667999999999</v>
      </c>
      <c r="T28" s="33">
        <f t="shared" si="9"/>
        <v>11.160667999999999</v>
      </c>
      <c r="U28" s="33">
        <f t="shared" si="9"/>
        <v>0</v>
      </c>
      <c r="V28" s="32">
        <f t="shared" ref="V28:Z32" si="10">Q28*(1+$Z$24)</f>
        <v>11.49548804</v>
      </c>
      <c r="W28" s="32">
        <f t="shared" si="10"/>
        <v>11.49548804</v>
      </c>
      <c r="X28" s="32">
        <f t="shared" si="10"/>
        <v>11.49548804</v>
      </c>
      <c r="Y28" s="32">
        <f t="shared" si="10"/>
        <v>11.49548804</v>
      </c>
      <c r="Z28" s="32">
        <f t="shared" si="10"/>
        <v>0</v>
      </c>
      <c r="AA28" s="34">
        <f>V28*(1+$AE$24)</f>
        <v>11.840352681200001</v>
      </c>
      <c r="AB28" s="34">
        <f>W28*(1+$AE$24)</f>
        <v>11.840352681200001</v>
      </c>
      <c r="AC28" s="34">
        <f>X28*(1+$AE$24)</f>
        <v>11.840352681200001</v>
      </c>
      <c r="AD28" s="34">
        <f>Y28*(1+$AE$24)</f>
        <v>11.840352681200001</v>
      </c>
      <c r="AE28" s="34">
        <f>Z28*(1+$AE$24)</f>
        <v>0</v>
      </c>
      <c r="AF28" s="37">
        <f t="shared" ref="AF28:AI32" si="11">AA28*(1+$AJ$24)</f>
        <v>12.195563261636002</v>
      </c>
      <c r="AG28" s="37">
        <f t="shared" si="11"/>
        <v>12.195563261636002</v>
      </c>
      <c r="AH28" s="37">
        <f t="shared" si="11"/>
        <v>12.195563261636002</v>
      </c>
      <c r="AI28" s="37">
        <f t="shared" si="11"/>
        <v>12.195563261636002</v>
      </c>
      <c r="AJ28" s="372">
        <v>0</v>
      </c>
    </row>
    <row r="29" spans="1:36" x14ac:dyDescent="0.25">
      <c r="A29" s="22" t="s">
        <v>86</v>
      </c>
      <c r="B29" s="22">
        <v>5.56</v>
      </c>
      <c r="C29" s="22">
        <v>5.13</v>
      </c>
      <c r="D29" s="22">
        <v>5.56</v>
      </c>
      <c r="E29" s="22">
        <v>5.13</v>
      </c>
      <c r="F29" s="22">
        <v>0</v>
      </c>
      <c r="G29" s="32">
        <v>6.82</v>
      </c>
      <c r="H29" s="32">
        <v>6.82</v>
      </c>
      <c r="I29" s="32">
        <v>6.82</v>
      </c>
      <c r="J29" s="32">
        <v>6.82</v>
      </c>
      <c r="K29" s="32">
        <f>F29*(1+$B$5)</f>
        <v>0</v>
      </c>
      <c r="L29" s="32">
        <f>G29*(1+$P$24)</f>
        <v>7.0246000000000004</v>
      </c>
      <c r="M29" s="32">
        <f t="shared" si="8"/>
        <v>7.0246000000000004</v>
      </c>
      <c r="N29" s="32">
        <f t="shared" si="8"/>
        <v>7.0246000000000004</v>
      </c>
      <c r="O29" s="32">
        <f t="shared" si="8"/>
        <v>7.0246000000000004</v>
      </c>
      <c r="P29" s="32">
        <f t="shared" si="8"/>
        <v>0</v>
      </c>
      <c r="Q29" s="33">
        <f>L29*(1+$U$24)</f>
        <v>7.2353380000000005</v>
      </c>
      <c r="R29" s="33">
        <f t="shared" si="9"/>
        <v>7.2353380000000005</v>
      </c>
      <c r="S29" s="33">
        <f t="shared" si="9"/>
        <v>7.2353380000000005</v>
      </c>
      <c r="T29" s="33">
        <f t="shared" si="9"/>
        <v>7.2353380000000005</v>
      </c>
      <c r="U29" s="33">
        <f t="shared" si="9"/>
        <v>0</v>
      </c>
      <c r="V29" s="32">
        <f t="shared" si="10"/>
        <v>7.4523981400000006</v>
      </c>
      <c r="W29" s="32">
        <f t="shared" si="10"/>
        <v>7.4523981400000006</v>
      </c>
      <c r="X29" s="32">
        <f t="shared" si="10"/>
        <v>7.4523981400000006</v>
      </c>
      <c r="Y29" s="32">
        <f t="shared" si="10"/>
        <v>7.4523981400000006</v>
      </c>
      <c r="Z29" s="32">
        <f t="shared" si="10"/>
        <v>0</v>
      </c>
      <c r="AA29" s="34">
        <f>V29*(1+$AE$24)-0.01</f>
        <v>7.6659700842000014</v>
      </c>
      <c r="AB29" s="34">
        <f>W29*(1+$AE$24)-0.01</f>
        <v>7.6659700842000014</v>
      </c>
      <c r="AC29" s="34">
        <f>X29*(1+$AE$24)-0.01</f>
        <v>7.6659700842000014</v>
      </c>
      <c r="AD29" s="34">
        <f>Y29*(1+$AE$24)-0.01</f>
        <v>7.6659700842000014</v>
      </c>
      <c r="AE29" s="34">
        <f>Z29*(1+$AE$24)</f>
        <v>0</v>
      </c>
      <c r="AF29" s="37">
        <f t="shared" si="11"/>
        <v>7.8959491867260017</v>
      </c>
      <c r="AG29" s="37">
        <f t="shared" si="11"/>
        <v>7.8959491867260017</v>
      </c>
      <c r="AH29" s="37">
        <f t="shared" si="11"/>
        <v>7.8959491867260017</v>
      </c>
      <c r="AI29" s="37">
        <f t="shared" si="11"/>
        <v>7.8959491867260017</v>
      </c>
      <c r="AJ29" s="372">
        <v>0</v>
      </c>
    </row>
    <row r="30" spans="1:36" x14ac:dyDescent="0.25">
      <c r="A30" s="22" t="s">
        <v>87</v>
      </c>
      <c r="B30" s="22">
        <v>9.06</v>
      </c>
      <c r="C30" s="22">
        <v>8.6300000000000008</v>
      </c>
      <c r="D30" s="22">
        <v>9.06</v>
      </c>
      <c r="E30" s="22">
        <v>8.6300000000000008</v>
      </c>
      <c r="F30" s="22">
        <v>0</v>
      </c>
      <c r="G30" s="32">
        <v>10.52</v>
      </c>
      <c r="H30" s="32">
        <v>10.52</v>
      </c>
      <c r="I30" s="32">
        <v>10.52</v>
      </c>
      <c r="J30" s="32">
        <v>10.52</v>
      </c>
      <c r="K30" s="32">
        <f>F30*(1+$B$5)</f>
        <v>0</v>
      </c>
      <c r="L30" s="32">
        <f>G30*(1+$P$24)</f>
        <v>10.835599999999999</v>
      </c>
      <c r="M30" s="32">
        <f t="shared" si="8"/>
        <v>10.835599999999999</v>
      </c>
      <c r="N30" s="32">
        <f t="shared" si="8"/>
        <v>10.835599999999999</v>
      </c>
      <c r="O30" s="32">
        <f t="shared" si="8"/>
        <v>10.835599999999999</v>
      </c>
      <c r="P30" s="32">
        <f t="shared" si="8"/>
        <v>0</v>
      </c>
      <c r="Q30" s="33">
        <f>L30*(1+$U$24)</f>
        <v>11.160667999999999</v>
      </c>
      <c r="R30" s="33">
        <f t="shared" si="9"/>
        <v>11.160667999999999</v>
      </c>
      <c r="S30" s="33">
        <f t="shared" si="9"/>
        <v>11.160667999999999</v>
      </c>
      <c r="T30" s="33">
        <f t="shared" si="9"/>
        <v>11.160667999999999</v>
      </c>
      <c r="U30" s="33">
        <f t="shared" si="9"/>
        <v>0</v>
      </c>
      <c r="V30" s="32">
        <f>Q30*(1+$Z$24)</f>
        <v>11.49548804</v>
      </c>
      <c r="W30" s="32">
        <f t="shared" si="10"/>
        <v>11.49548804</v>
      </c>
      <c r="X30" s="32">
        <f t="shared" si="10"/>
        <v>11.49548804</v>
      </c>
      <c r="Y30" s="32">
        <f t="shared" si="10"/>
        <v>11.49548804</v>
      </c>
      <c r="Z30" s="32">
        <f t="shared" si="10"/>
        <v>0</v>
      </c>
      <c r="AA30" s="34">
        <f t="shared" ref="AA30:AD32" si="12">V30*(1+$AE$24)</f>
        <v>11.840352681200001</v>
      </c>
      <c r="AB30" s="34">
        <f t="shared" si="12"/>
        <v>11.840352681200001</v>
      </c>
      <c r="AC30" s="34">
        <f t="shared" si="12"/>
        <v>11.840352681200001</v>
      </c>
      <c r="AD30" s="34">
        <f t="shared" si="12"/>
        <v>11.840352681200001</v>
      </c>
      <c r="AE30" s="34">
        <f>Z30*(1+$AE$24)</f>
        <v>0</v>
      </c>
      <c r="AF30" s="37">
        <f t="shared" si="11"/>
        <v>12.195563261636002</v>
      </c>
      <c r="AG30" s="37">
        <f t="shared" si="11"/>
        <v>12.195563261636002</v>
      </c>
      <c r="AH30" s="37">
        <f t="shared" si="11"/>
        <v>12.195563261636002</v>
      </c>
      <c r="AI30" s="37">
        <f t="shared" si="11"/>
        <v>12.195563261636002</v>
      </c>
      <c r="AJ30" s="372">
        <v>0</v>
      </c>
    </row>
    <row r="31" spans="1:36" x14ac:dyDescent="0.25">
      <c r="A31" s="22" t="s">
        <v>91</v>
      </c>
      <c r="B31" s="22">
        <v>9.06</v>
      </c>
      <c r="C31" s="22">
        <v>8.6300000000000008</v>
      </c>
      <c r="D31" s="22">
        <v>9.06</v>
      </c>
      <c r="E31" s="22">
        <v>8.6300000000000008</v>
      </c>
      <c r="F31" s="22">
        <v>0</v>
      </c>
      <c r="G31" s="32">
        <v>10.52</v>
      </c>
      <c r="H31" s="32">
        <v>10.52</v>
      </c>
      <c r="I31" s="32">
        <v>10.52</v>
      </c>
      <c r="J31" s="32">
        <v>10.52</v>
      </c>
      <c r="K31" s="32">
        <f>F31*(1+$B$5)</f>
        <v>0</v>
      </c>
      <c r="L31" s="32">
        <f>G31*(1+$P$24)</f>
        <v>10.835599999999999</v>
      </c>
      <c r="M31" s="32">
        <f t="shared" si="8"/>
        <v>10.835599999999999</v>
      </c>
      <c r="N31" s="32">
        <f t="shared" si="8"/>
        <v>10.835599999999999</v>
      </c>
      <c r="O31" s="32">
        <f t="shared" si="8"/>
        <v>10.835599999999999</v>
      </c>
      <c r="P31" s="32">
        <f t="shared" si="8"/>
        <v>0</v>
      </c>
      <c r="Q31" s="33">
        <f>L31*(1+$U$24)</f>
        <v>11.160667999999999</v>
      </c>
      <c r="R31" s="33">
        <f t="shared" si="9"/>
        <v>11.160667999999999</v>
      </c>
      <c r="S31" s="33">
        <f t="shared" si="9"/>
        <v>11.160667999999999</v>
      </c>
      <c r="T31" s="33">
        <f t="shared" si="9"/>
        <v>11.160667999999999</v>
      </c>
      <c r="U31" s="33">
        <f t="shared" si="9"/>
        <v>0</v>
      </c>
      <c r="V31" s="32">
        <f>Q31*(1+$Z$24)</f>
        <v>11.49548804</v>
      </c>
      <c r="W31" s="32">
        <f t="shared" si="10"/>
        <v>11.49548804</v>
      </c>
      <c r="X31" s="32">
        <f t="shared" si="10"/>
        <v>11.49548804</v>
      </c>
      <c r="Y31" s="32">
        <f t="shared" si="10"/>
        <v>11.49548804</v>
      </c>
      <c r="Z31" s="32">
        <f t="shared" si="10"/>
        <v>0</v>
      </c>
      <c r="AA31" s="34">
        <f t="shared" si="12"/>
        <v>11.840352681200001</v>
      </c>
      <c r="AB31" s="34">
        <f t="shared" si="12"/>
        <v>11.840352681200001</v>
      </c>
      <c r="AC31" s="34">
        <f t="shared" si="12"/>
        <v>11.840352681200001</v>
      </c>
      <c r="AD31" s="34">
        <f t="shared" si="12"/>
        <v>11.840352681200001</v>
      </c>
      <c r="AE31" s="34">
        <f>Z31*(1+$AE$24)</f>
        <v>0</v>
      </c>
      <c r="AF31" s="37">
        <f t="shared" si="11"/>
        <v>12.195563261636002</v>
      </c>
      <c r="AG31" s="37">
        <f t="shared" si="11"/>
        <v>12.195563261636002</v>
      </c>
      <c r="AH31" s="37">
        <f t="shared" si="11"/>
        <v>12.195563261636002</v>
      </c>
      <c r="AI31" s="37">
        <f t="shared" si="11"/>
        <v>12.195563261636002</v>
      </c>
      <c r="AJ31" s="372">
        <v>0</v>
      </c>
    </row>
    <row r="32" spans="1:36" x14ac:dyDescent="0.25">
      <c r="A32" s="22" t="s">
        <v>92</v>
      </c>
      <c r="B32" s="38"/>
      <c r="C32" s="38"/>
      <c r="D32" s="38"/>
      <c r="E32" s="38"/>
      <c r="F32" s="38"/>
      <c r="G32" s="32"/>
      <c r="H32" s="32"/>
      <c r="I32" s="32"/>
      <c r="J32" s="32"/>
      <c r="K32" s="32"/>
      <c r="L32" s="32"/>
      <c r="M32" s="32"/>
      <c r="N32" s="32"/>
      <c r="O32" s="32"/>
      <c r="P32" s="32"/>
      <c r="Q32" s="33">
        <f>Q28</f>
        <v>11.160667999999999</v>
      </c>
      <c r="R32" s="33">
        <f>R28</f>
        <v>11.160667999999999</v>
      </c>
      <c r="S32" s="33">
        <f>S28</f>
        <v>11.160667999999999</v>
      </c>
      <c r="T32" s="33">
        <f>T28</f>
        <v>11.160667999999999</v>
      </c>
      <c r="U32" s="33">
        <f>U28</f>
        <v>0</v>
      </c>
      <c r="V32" s="32">
        <f>Q32*(1+$Z$24)</f>
        <v>11.49548804</v>
      </c>
      <c r="W32" s="32">
        <f t="shared" si="10"/>
        <v>11.49548804</v>
      </c>
      <c r="X32" s="32">
        <f t="shared" si="10"/>
        <v>11.49548804</v>
      </c>
      <c r="Y32" s="32">
        <f t="shared" si="10"/>
        <v>11.49548804</v>
      </c>
      <c r="Z32" s="32">
        <f t="shared" si="10"/>
        <v>0</v>
      </c>
      <c r="AA32" s="34">
        <f t="shared" si="12"/>
        <v>11.840352681200001</v>
      </c>
      <c r="AB32" s="34">
        <f t="shared" si="12"/>
        <v>11.840352681200001</v>
      </c>
      <c r="AC32" s="34">
        <f t="shared" si="12"/>
        <v>11.840352681200001</v>
      </c>
      <c r="AD32" s="34">
        <f t="shared" si="12"/>
        <v>11.840352681200001</v>
      </c>
      <c r="AE32" s="34">
        <f>Z32*(1+$AE$24)</f>
        <v>0</v>
      </c>
      <c r="AF32" s="37">
        <f t="shared" si="11"/>
        <v>12.195563261636002</v>
      </c>
      <c r="AG32" s="37">
        <f t="shared" si="11"/>
        <v>12.195563261636002</v>
      </c>
      <c r="AH32" s="37">
        <f t="shared" si="11"/>
        <v>12.195563261636002</v>
      </c>
      <c r="AI32" s="37">
        <f t="shared" si="11"/>
        <v>12.195563261636002</v>
      </c>
      <c r="AJ32" s="372">
        <v>0</v>
      </c>
    </row>
    <row r="34" spans="1:36" x14ac:dyDescent="0.25">
      <c r="A34" s="19" t="s">
        <v>99</v>
      </c>
    </row>
    <row r="35" spans="1:36" x14ac:dyDescent="0.25">
      <c r="L35" t="s">
        <v>94</v>
      </c>
      <c r="P35" s="36">
        <v>0.03</v>
      </c>
      <c r="Q35" t="s">
        <v>95</v>
      </c>
      <c r="U35" s="36">
        <v>0.03</v>
      </c>
      <c r="V35" t="s">
        <v>95</v>
      </c>
      <c r="Z35" s="36">
        <v>0.03</v>
      </c>
      <c r="AA35" t="s">
        <v>95</v>
      </c>
      <c r="AE35" s="36">
        <v>0.03</v>
      </c>
      <c r="AF35" t="s">
        <v>95</v>
      </c>
      <c r="AJ35" s="36">
        <v>0.03</v>
      </c>
    </row>
    <row r="36" spans="1:36" x14ac:dyDescent="0.25">
      <c r="A36" s="445" t="s">
        <v>80</v>
      </c>
      <c r="B36" s="444">
        <v>2013</v>
      </c>
      <c r="C36" s="444"/>
      <c r="D36" s="444"/>
      <c r="E36" s="444"/>
      <c r="F36" s="444"/>
      <c r="G36" s="444">
        <v>2014</v>
      </c>
      <c r="H36" s="444"/>
      <c r="I36" s="444"/>
      <c r="J36" s="444"/>
      <c r="K36" s="444"/>
      <c r="L36" s="444">
        <v>2015</v>
      </c>
      <c r="M36" s="444"/>
      <c r="N36" s="444"/>
      <c r="O36" s="444"/>
      <c r="P36" s="444"/>
      <c r="Q36" s="444">
        <v>2016</v>
      </c>
      <c r="R36" s="444"/>
      <c r="S36" s="444"/>
      <c r="T36" s="444"/>
      <c r="U36" s="444"/>
      <c r="V36" s="444">
        <v>2017</v>
      </c>
      <c r="W36" s="444"/>
      <c r="X36" s="444"/>
      <c r="Y36" s="444"/>
      <c r="Z36" s="444"/>
      <c r="AA36" s="444">
        <v>2018</v>
      </c>
      <c r="AB36" s="444"/>
      <c r="AC36" s="444"/>
      <c r="AD36" s="444"/>
      <c r="AE36" s="444"/>
      <c r="AF36" s="444">
        <v>2019</v>
      </c>
      <c r="AG36" s="444"/>
      <c r="AH36" s="444"/>
      <c r="AI36" s="444"/>
      <c r="AJ36" s="444"/>
    </row>
    <row r="37" spans="1:36" ht="30" customHeight="1" x14ac:dyDescent="0.25">
      <c r="A37" s="445"/>
      <c r="B37" s="445" t="s">
        <v>81</v>
      </c>
      <c r="C37" s="445"/>
      <c r="D37" s="445" t="s">
        <v>82</v>
      </c>
      <c r="E37" s="445"/>
      <c r="F37" s="445" t="s">
        <v>83</v>
      </c>
      <c r="G37" s="445" t="s">
        <v>81</v>
      </c>
      <c r="H37" s="445"/>
      <c r="I37" s="445" t="s">
        <v>82</v>
      </c>
      <c r="J37" s="445"/>
      <c r="K37" s="445" t="s">
        <v>83</v>
      </c>
      <c r="L37" s="445" t="s">
        <v>81</v>
      </c>
      <c r="M37" s="445"/>
      <c r="N37" s="445" t="s">
        <v>82</v>
      </c>
      <c r="O37" s="445"/>
      <c r="P37" s="445" t="s">
        <v>83</v>
      </c>
      <c r="Q37" s="445" t="s">
        <v>81</v>
      </c>
      <c r="R37" s="445"/>
      <c r="S37" s="445" t="s">
        <v>82</v>
      </c>
      <c r="T37" s="445"/>
      <c r="U37" s="445" t="s">
        <v>83</v>
      </c>
      <c r="V37" s="445" t="s">
        <v>81</v>
      </c>
      <c r="W37" s="445"/>
      <c r="X37" s="445" t="s">
        <v>82</v>
      </c>
      <c r="Y37" s="445"/>
      <c r="Z37" s="445" t="s">
        <v>83</v>
      </c>
      <c r="AA37" s="445" t="s">
        <v>81</v>
      </c>
      <c r="AB37" s="445"/>
      <c r="AC37" s="445" t="s">
        <v>82</v>
      </c>
      <c r="AD37" s="445"/>
      <c r="AE37" s="445" t="s">
        <v>83</v>
      </c>
      <c r="AF37" s="445" t="s">
        <v>81</v>
      </c>
      <c r="AG37" s="445"/>
      <c r="AH37" s="445" t="s">
        <v>82</v>
      </c>
      <c r="AI37" s="445"/>
      <c r="AJ37" s="445" t="s">
        <v>83</v>
      </c>
    </row>
    <row r="38" spans="1:36" ht="60" x14ac:dyDescent="0.25">
      <c r="A38" s="445"/>
      <c r="B38" s="30" t="s">
        <v>100</v>
      </c>
      <c r="C38" s="30" t="s">
        <v>101</v>
      </c>
      <c r="D38" s="30" t="s">
        <v>100</v>
      </c>
      <c r="E38" s="30" t="s">
        <v>101</v>
      </c>
      <c r="F38" s="445"/>
      <c r="G38" s="30" t="s">
        <v>100</v>
      </c>
      <c r="H38" s="30" t="s">
        <v>101</v>
      </c>
      <c r="I38" s="30" t="s">
        <v>100</v>
      </c>
      <c r="J38" s="30" t="s">
        <v>101</v>
      </c>
      <c r="K38" s="445"/>
      <c r="L38" s="30" t="s">
        <v>100</v>
      </c>
      <c r="M38" s="30" t="s">
        <v>101</v>
      </c>
      <c r="N38" s="30" t="s">
        <v>100</v>
      </c>
      <c r="O38" s="30" t="s">
        <v>101</v>
      </c>
      <c r="P38" s="445"/>
      <c r="Q38" s="30" t="s">
        <v>100</v>
      </c>
      <c r="R38" s="30" t="s">
        <v>101</v>
      </c>
      <c r="S38" s="30" t="s">
        <v>100</v>
      </c>
      <c r="T38" s="30" t="s">
        <v>101</v>
      </c>
      <c r="U38" s="445"/>
      <c r="V38" s="30" t="s">
        <v>100</v>
      </c>
      <c r="W38" s="30" t="s">
        <v>101</v>
      </c>
      <c r="X38" s="30" t="s">
        <v>100</v>
      </c>
      <c r="Y38" s="30" t="s">
        <v>101</v>
      </c>
      <c r="Z38" s="445"/>
      <c r="AA38" s="30" t="s">
        <v>100</v>
      </c>
      <c r="AB38" s="30" t="s">
        <v>101</v>
      </c>
      <c r="AC38" s="30" t="s">
        <v>100</v>
      </c>
      <c r="AD38" s="30" t="s">
        <v>101</v>
      </c>
      <c r="AE38" s="445"/>
      <c r="AF38" s="30" t="s">
        <v>100</v>
      </c>
      <c r="AG38" s="30" t="s">
        <v>101</v>
      </c>
      <c r="AH38" s="30" t="s">
        <v>100</v>
      </c>
      <c r="AI38" s="30" t="s">
        <v>101</v>
      </c>
      <c r="AJ38" s="445"/>
    </row>
    <row r="39" spans="1:36" x14ac:dyDescent="0.25">
      <c r="A39" s="22" t="s">
        <v>84</v>
      </c>
      <c r="B39" s="38">
        <v>9.65</v>
      </c>
      <c r="C39" s="38">
        <v>8.7899999999999991</v>
      </c>
      <c r="D39" s="38">
        <v>9.65</v>
      </c>
      <c r="E39" s="38">
        <v>8.7899999999999991</v>
      </c>
      <c r="F39" s="38">
        <v>0</v>
      </c>
      <c r="G39" s="32">
        <v>10.52</v>
      </c>
      <c r="H39" s="32">
        <v>10.52</v>
      </c>
      <c r="I39" s="32">
        <v>10.52</v>
      </c>
      <c r="J39" s="32">
        <v>10.52</v>
      </c>
      <c r="K39" s="32">
        <f>F39*(1+$B$5)</f>
        <v>0</v>
      </c>
      <c r="L39" s="32">
        <f>G39*(1+$P$35)</f>
        <v>10.835599999999999</v>
      </c>
      <c r="M39" s="32">
        <f t="shared" ref="M39:P42" si="13">H39*(1+$P$35)</f>
        <v>10.835599999999999</v>
      </c>
      <c r="N39" s="32">
        <f t="shared" si="13"/>
        <v>10.835599999999999</v>
      </c>
      <c r="O39" s="32">
        <f t="shared" si="13"/>
        <v>10.835599999999999</v>
      </c>
      <c r="P39" s="32">
        <f t="shared" si="13"/>
        <v>0</v>
      </c>
      <c r="Q39" s="33">
        <f>L39*(1+U35)</f>
        <v>11.160667999999999</v>
      </c>
      <c r="R39" s="33">
        <f t="shared" ref="R39:U42" si="14">M39*(1+$U$35)</f>
        <v>11.160667999999999</v>
      </c>
      <c r="S39" s="33">
        <f t="shared" si="14"/>
        <v>11.160667999999999</v>
      </c>
      <c r="T39" s="33">
        <f t="shared" si="14"/>
        <v>11.160667999999999</v>
      </c>
      <c r="U39" s="33">
        <f t="shared" si="14"/>
        <v>0</v>
      </c>
      <c r="V39" s="32">
        <f t="shared" ref="V39:Z43" si="15">Q39*(1+$Z$35)</f>
        <v>11.49548804</v>
      </c>
      <c r="W39" s="32">
        <f t="shared" si="15"/>
        <v>11.49548804</v>
      </c>
      <c r="X39" s="32">
        <f t="shared" si="15"/>
        <v>11.49548804</v>
      </c>
      <c r="Y39" s="32">
        <f t="shared" si="15"/>
        <v>11.49548804</v>
      </c>
      <c r="Z39" s="32">
        <f t="shared" si="15"/>
        <v>0</v>
      </c>
      <c r="AA39" s="34">
        <f>V39*(1+$AE$35)</f>
        <v>11.840352681200001</v>
      </c>
      <c r="AB39" s="34">
        <f>W39*(1+$AE$35)</f>
        <v>11.840352681200001</v>
      </c>
      <c r="AC39" s="34">
        <f>X39*(1+$AE$35)</f>
        <v>11.840352681200001</v>
      </c>
      <c r="AD39" s="34">
        <f>Y39*(1+$AE$35)</f>
        <v>11.840352681200001</v>
      </c>
      <c r="AE39" s="34">
        <f>Z39*(1+$AE$35)</f>
        <v>0</v>
      </c>
      <c r="AF39" s="37">
        <f>AA39*(1+$AJ$35)</f>
        <v>12.195563261636002</v>
      </c>
      <c r="AG39" s="37">
        <f>AB39*(1+$AJ$35)</f>
        <v>12.195563261636002</v>
      </c>
      <c r="AH39" s="37">
        <f>AC39*(1+$AJ$35)</f>
        <v>12.195563261636002</v>
      </c>
      <c r="AI39" s="37">
        <f>AD39*(1+$AJ$35)</f>
        <v>12.195563261636002</v>
      </c>
      <c r="AJ39" s="37">
        <f>AE39*(1+$AJ$35)</f>
        <v>0</v>
      </c>
    </row>
    <row r="40" spans="1:36" x14ac:dyDescent="0.25">
      <c r="A40" s="22" t="s">
        <v>89</v>
      </c>
      <c r="B40" s="38">
        <v>6.15</v>
      </c>
      <c r="C40" s="38">
        <v>5.29</v>
      </c>
      <c r="D40" s="38">
        <v>6.15</v>
      </c>
      <c r="E40" s="38">
        <v>5.29</v>
      </c>
      <c r="F40" s="38">
        <v>0</v>
      </c>
      <c r="G40" s="32">
        <v>6.82</v>
      </c>
      <c r="H40" s="32">
        <v>6.82</v>
      </c>
      <c r="I40" s="32">
        <v>6.82</v>
      </c>
      <c r="J40" s="32">
        <v>6.82</v>
      </c>
      <c r="K40" s="32">
        <f>F40*(1+$B$5)</f>
        <v>0</v>
      </c>
      <c r="L40" s="32">
        <f>G40*(1+$P$35)</f>
        <v>7.0246000000000004</v>
      </c>
      <c r="M40" s="32">
        <f t="shared" si="13"/>
        <v>7.0246000000000004</v>
      </c>
      <c r="N40" s="32">
        <f t="shared" si="13"/>
        <v>7.0246000000000004</v>
      </c>
      <c r="O40" s="32">
        <f t="shared" si="13"/>
        <v>7.0246000000000004</v>
      </c>
      <c r="P40" s="32">
        <f t="shared" si="13"/>
        <v>0</v>
      </c>
      <c r="Q40" s="33">
        <f>L40*(1+$U$35)</f>
        <v>7.2353380000000005</v>
      </c>
      <c r="R40" s="33">
        <f t="shared" si="14"/>
        <v>7.2353380000000005</v>
      </c>
      <c r="S40" s="33">
        <f t="shared" si="14"/>
        <v>7.2353380000000005</v>
      </c>
      <c r="T40" s="33">
        <f t="shared" si="14"/>
        <v>7.2353380000000005</v>
      </c>
      <c r="U40" s="33">
        <f t="shared" si="14"/>
        <v>0</v>
      </c>
      <c r="V40" s="32">
        <f t="shared" si="15"/>
        <v>7.4523981400000006</v>
      </c>
      <c r="W40" s="32">
        <f t="shared" si="15"/>
        <v>7.4523981400000006</v>
      </c>
      <c r="X40" s="32">
        <f t="shared" si="15"/>
        <v>7.4523981400000006</v>
      </c>
      <c r="Y40" s="32">
        <f t="shared" si="15"/>
        <v>7.4523981400000006</v>
      </c>
      <c r="Z40" s="32">
        <f t="shared" si="15"/>
        <v>0</v>
      </c>
      <c r="AA40" s="34">
        <f t="shared" ref="AA40:AD41" si="16">V40*(1+$AE$35)-0.01</f>
        <v>7.6659700842000014</v>
      </c>
      <c r="AB40" s="34">
        <f t="shared" si="16"/>
        <v>7.6659700842000014</v>
      </c>
      <c r="AC40" s="34">
        <f t="shared" si="16"/>
        <v>7.6659700842000014</v>
      </c>
      <c r="AD40" s="34">
        <f t="shared" si="16"/>
        <v>7.6659700842000014</v>
      </c>
      <c r="AE40" s="34">
        <f>Z40*(1+$AE$35)</f>
        <v>0</v>
      </c>
      <c r="AF40" s="37">
        <f t="shared" ref="AF40:AJ43" si="17">AA40*(1+$AJ$35)</f>
        <v>7.8959491867260017</v>
      </c>
      <c r="AG40" s="37">
        <f t="shared" si="17"/>
        <v>7.8959491867260017</v>
      </c>
      <c r="AH40" s="37">
        <f t="shared" si="17"/>
        <v>7.8959491867260017</v>
      </c>
      <c r="AI40" s="37">
        <f t="shared" si="17"/>
        <v>7.8959491867260017</v>
      </c>
      <c r="AJ40" s="37">
        <f t="shared" si="17"/>
        <v>0</v>
      </c>
    </row>
    <row r="41" spans="1:36" x14ac:dyDescent="0.25">
      <c r="A41" s="22" t="s">
        <v>90</v>
      </c>
      <c r="B41" s="38">
        <v>6.15</v>
      </c>
      <c r="C41" s="38">
        <v>5.29</v>
      </c>
      <c r="D41" s="38">
        <v>6.15</v>
      </c>
      <c r="E41" s="38">
        <v>5.29</v>
      </c>
      <c r="F41" s="38">
        <v>0</v>
      </c>
      <c r="G41" s="32">
        <v>6.82</v>
      </c>
      <c r="H41" s="32">
        <v>6.82</v>
      </c>
      <c r="I41" s="32">
        <v>6.82</v>
      </c>
      <c r="J41" s="32">
        <v>6.82</v>
      </c>
      <c r="K41" s="32">
        <f>F41*(1+$B$5)</f>
        <v>0</v>
      </c>
      <c r="L41" s="32">
        <f>G41*(1+$P$35)</f>
        <v>7.0246000000000004</v>
      </c>
      <c r="M41" s="32">
        <f t="shared" si="13"/>
        <v>7.0246000000000004</v>
      </c>
      <c r="N41" s="32">
        <f t="shared" si="13"/>
        <v>7.0246000000000004</v>
      </c>
      <c r="O41" s="32">
        <f t="shared" si="13"/>
        <v>7.0246000000000004</v>
      </c>
      <c r="P41" s="32">
        <f t="shared" si="13"/>
        <v>0</v>
      </c>
      <c r="Q41" s="33">
        <f>L41*(1+$U$35)</f>
        <v>7.2353380000000005</v>
      </c>
      <c r="R41" s="33">
        <f t="shared" si="14"/>
        <v>7.2353380000000005</v>
      </c>
      <c r="S41" s="33">
        <f t="shared" si="14"/>
        <v>7.2353380000000005</v>
      </c>
      <c r="T41" s="33">
        <f t="shared" si="14"/>
        <v>7.2353380000000005</v>
      </c>
      <c r="U41" s="33">
        <f t="shared" si="14"/>
        <v>0</v>
      </c>
      <c r="V41" s="32">
        <f t="shared" si="15"/>
        <v>7.4523981400000006</v>
      </c>
      <c r="W41" s="32">
        <f t="shared" si="15"/>
        <v>7.4523981400000006</v>
      </c>
      <c r="X41" s="32">
        <f t="shared" si="15"/>
        <v>7.4523981400000006</v>
      </c>
      <c r="Y41" s="32">
        <f t="shared" si="15"/>
        <v>7.4523981400000006</v>
      </c>
      <c r="Z41" s="32">
        <f t="shared" si="15"/>
        <v>0</v>
      </c>
      <c r="AA41" s="34">
        <f t="shared" si="16"/>
        <v>7.6659700842000014</v>
      </c>
      <c r="AB41" s="34">
        <f t="shared" si="16"/>
        <v>7.6659700842000014</v>
      </c>
      <c r="AC41" s="34">
        <f t="shared" si="16"/>
        <v>7.6659700842000014</v>
      </c>
      <c r="AD41" s="34">
        <f t="shared" si="16"/>
        <v>7.6659700842000014</v>
      </c>
      <c r="AE41" s="34">
        <f>Z41*(1+$AE$35)</f>
        <v>0</v>
      </c>
      <c r="AF41" s="37">
        <f t="shared" si="17"/>
        <v>7.8959491867260017</v>
      </c>
      <c r="AG41" s="37">
        <f t="shared" si="17"/>
        <v>7.8959491867260017</v>
      </c>
      <c r="AH41" s="37">
        <f t="shared" si="17"/>
        <v>7.8959491867260017</v>
      </c>
      <c r="AI41" s="37">
        <f t="shared" si="17"/>
        <v>7.8959491867260017</v>
      </c>
      <c r="AJ41" s="37">
        <f t="shared" si="17"/>
        <v>0</v>
      </c>
    </row>
    <row r="42" spans="1:36" x14ac:dyDescent="0.25">
      <c r="A42" s="22" t="s">
        <v>88</v>
      </c>
      <c r="B42" s="38">
        <v>9.15</v>
      </c>
      <c r="C42" s="38">
        <v>8.2899999999999991</v>
      </c>
      <c r="D42" s="38">
        <v>9.15</v>
      </c>
      <c r="E42" s="38">
        <v>8.2899999999999991</v>
      </c>
      <c r="F42" s="38">
        <v>3</v>
      </c>
      <c r="G42" s="32">
        <v>10.52</v>
      </c>
      <c r="H42" s="32">
        <v>10.52</v>
      </c>
      <c r="I42" s="32">
        <v>10.52</v>
      </c>
      <c r="J42" s="32">
        <v>10.52</v>
      </c>
      <c r="K42" s="32">
        <v>3.7</v>
      </c>
      <c r="L42" s="32">
        <f>G42*(1+$P$35)</f>
        <v>10.835599999999999</v>
      </c>
      <c r="M42" s="32">
        <f t="shared" si="13"/>
        <v>10.835599999999999</v>
      </c>
      <c r="N42" s="32">
        <f t="shared" si="13"/>
        <v>10.835599999999999</v>
      </c>
      <c r="O42" s="32">
        <f t="shared" si="13"/>
        <v>10.835599999999999</v>
      </c>
      <c r="P42" s="32">
        <f t="shared" si="13"/>
        <v>3.8110000000000004</v>
      </c>
      <c r="Q42" s="33">
        <f>L42*(1+$U$35)</f>
        <v>11.160667999999999</v>
      </c>
      <c r="R42" s="33">
        <f t="shared" si="14"/>
        <v>11.160667999999999</v>
      </c>
      <c r="S42" s="33">
        <f t="shared" si="14"/>
        <v>11.160667999999999</v>
      </c>
      <c r="T42" s="33">
        <f t="shared" si="14"/>
        <v>11.160667999999999</v>
      </c>
      <c r="U42" s="33">
        <f t="shared" si="14"/>
        <v>3.9253300000000007</v>
      </c>
      <c r="V42" s="32">
        <f t="shared" si="15"/>
        <v>11.49548804</v>
      </c>
      <c r="W42" s="32">
        <f t="shared" si="15"/>
        <v>11.49548804</v>
      </c>
      <c r="X42" s="32">
        <f t="shared" si="15"/>
        <v>11.49548804</v>
      </c>
      <c r="Y42" s="32">
        <f t="shared" si="15"/>
        <v>11.49548804</v>
      </c>
      <c r="Z42" s="32">
        <f>U42*(1+$Z$35)</f>
        <v>4.0430899000000009</v>
      </c>
      <c r="AA42" s="34">
        <f t="shared" ref="AA42:AD43" si="18">V42*(1+$AE$35)</f>
        <v>11.840352681200001</v>
      </c>
      <c r="AB42" s="34">
        <f t="shared" si="18"/>
        <v>11.840352681200001</v>
      </c>
      <c r="AC42" s="34">
        <f t="shared" si="18"/>
        <v>11.840352681200001</v>
      </c>
      <c r="AD42" s="34">
        <f t="shared" si="18"/>
        <v>11.840352681200001</v>
      </c>
      <c r="AE42" s="34">
        <f>Z42*(1+$AE$35)</f>
        <v>4.1643825970000012</v>
      </c>
      <c r="AF42" s="37">
        <f t="shared" si="17"/>
        <v>12.195563261636002</v>
      </c>
      <c r="AG42" s="37">
        <f t="shared" si="17"/>
        <v>12.195563261636002</v>
      </c>
      <c r="AH42" s="37">
        <f t="shared" si="17"/>
        <v>12.195563261636002</v>
      </c>
      <c r="AI42" s="37">
        <f t="shared" si="17"/>
        <v>12.195563261636002</v>
      </c>
      <c r="AJ42" s="37">
        <f t="shared" si="17"/>
        <v>4.2893140749100018</v>
      </c>
    </row>
    <row r="43" spans="1:36" x14ac:dyDescent="0.25">
      <c r="A43" s="22" t="s">
        <v>92</v>
      </c>
      <c r="B43" s="38"/>
      <c r="C43" s="38"/>
      <c r="D43" s="38"/>
      <c r="E43" s="38"/>
      <c r="F43" s="38"/>
      <c r="G43" s="32"/>
      <c r="H43" s="32"/>
      <c r="I43" s="32"/>
      <c r="J43" s="32"/>
      <c r="K43" s="32"/>
      <c r="L43" s="32"/>
      <c r="M43" s="32"/>
      <c r="N43" s="32"/>
      <c r="O43" s="32"/>
      <c r="P43" s="32"/>
      <c r="Q43" s="33">
        <f>Q39</f>
        <v>11.160667999999999</v>
      </c>
      <c r="R43" s="33">
        <f>R39</f>
        <v>11.160667999999999</v>
      </c>
      <c r="S43" s="33">
        <f>S39</f>
        <v>11.160667999999999</v>
      </c>
      <c r="T43" s="33">
        <f>T39</f>
        <v>11.160667999999999</v>
      </c>
      <c r="U43" s="33">
        <f>U39</f>
        <v>0</v>
      </c>
      <c r="V43" s="32">
        <f t="shared" si="15"/>
        <v>11.49548804</v>
      </c>
      <c r="W43" s="32">
        <f t="shared" si="15"/>
        <v>11.49548804</v>
      </c>
      <c r="X43" s="32">
        <f t="shared" si="15"/>
        <v>11.49548804</v>
      </c>
      <c r="Y43" s="32">
        <f t="shared" si="15"/>
        <v>11.49548804</v>
      </c>
      <c r="Z43" s="32">
        <f>U43*(1+$Z$35)</f>
        <v>0</v>
      </c>
      <c r="AA43" s="34">
        <f t="shared" si="18"/>
        <v>11.840352681200001</v>
      </c>
      <c r="AB43" s="34">
        <f t="shared" si="18"/>
        <v>11.840352681200001</v>
      </c>
      <c r="AC43" s="34">
        <f t="shared" si="18"/>
        <v>11.840352681200001</v>
      </c>
      <c r="AD43" s="34">
        <f t="shared" si="18"/>
        <v>11.840352681200001</v>
      </c>
      <c r="AE43" s="34">
        <f>Z43*(1+$AE$35)</f>
        <v>0</v>
      </c>
      <c r="AF43" s="37">
        <f t="shared" si="17"/>
        <v>12.195563261636002</v>
      </c>
      <c r="AG43" s="37">
        <f t="shared" si="17"/>
        <v>12.195563261636002</v>
      </c>
      <c r="AH43" s="37">
        <f t="shared" si="17"/>
        <v>12.195563261636002</v>
      </c>
      <c r="AI43" s="37">
        <f t="shared" si="17"/>
        <v>12.195563261636002</v>
      </c>
      <c r="AJ43" s="37">
        <f t="shared" si="17"/>
        <v>0</v>
      </c>
    </row>
    <row r="45" spans="1:36" x14ac:dyDescent="0.25">
      <c r="A45" s="19" t="s">
        <v>102</v>
      </c>
    </row>
    <row r="47" spans="1:36" x14ac:dyDescent="0.25">
      <c r="A47" s="453" t="s">
        <v>80</v>
      </c>
      <c r="B47" s="444">
        <v>2013</v>
      </c>
      <c r="C47" s="444"/>
      <c r="D47" s="444"/>
      <c r="E47" s="444">
        <v>2014</v>
      </c>
      <c r="F47" s="444"/>
      <c r="G47" s="444"/>
      <c r="H47" s="444">
        <v>2015</v>
      </c>
      <c r="I47" s="444"/>
      <c r="J47" s="444"/>
      <c r="K47" s="444">
        <v>2016</v>
      </c>
      <c r="L47" s="444"/>
      <c r="M47" s="444"/>
      <c r="N47" s="444">
        <v>2017</v>
      </c>
      <c r="O47" s="444"/>
      <c r="P47" s="444"/>
      <c r="Q47" s="444">
        <v>2018</v>
      </c>
      <c r="R47" s="444"/>
      <c r="S47" s="444"/>
      <c r="T47" s="444">
        <v>2019</v>
      </c>
      <c r="U47" s="444"/>
      <c r="V47" s="444"/>
    </row>
    <row r="48" spans="1:36" ht="45" x14ac:dyDescent="0.25">
      <c r="A48" s="453"/>
      <c r="B48" s="30" t="s">
        <v>81</v>
      </c>
      <c r="C48" s="30" t="s">
        <v>82</v>
      </c>
      <c r="D48" s="30" t="s">
        <v>83</v>
      </c>
      <c r="E48" s="30" t="s">
        <v>81</v>
      </c>
      <c r="F48" s="30" t="s">
        <v>82</v>
      </c>
      <c r="G48" s="30" t="s">
        <v>83</v>
      </c>
      <c r="H48" s="30" t="s">
        <v>81</v>
      </c>
      <c r="I48" s="30" t="s">
        <v>82</v>
      </c>
      <c r="J48" s="30" t="s">
        <v>83</v>
      </c>
      <c r="K48" s="30" t="s">
        <v>81</v>
      </c>
      <c r="L48" s="30" t="s">
        <v>82</v>
      </c>
      <c r="M48" s="30" t="s">
        <v>83</v>
      </c>
      <c r="N48" s="30" t="s">
        <v>81</v>
      </c>
      <c r="O48" s="30" t="s">
        <v>82</v>
      </c>
      <c r="P48" s="30" t="s">
        <v>83</v>
      </c>
      <c r="Q48" s="30" t="s">
        <v>81</v>
      </c>
      <c r="R48" s="30" t="s">
        <v>82</v>
      </c>
      <c r="S48" s="30" t="s">
        <v>83</v>
      </c>
      <c r="T48" s="30" t="s">
        <v>81</v>
      </c>
      <c r="U48" s="30" t="s">
        <v>82</v>
      </c>
      <c r="V48" s="30" t="s">
        <v>83</v>
      </c>
    </row>
    <row r="49" spans="1:22" x14ac:dyDescent="0.25">
      <c r="A49" s="22" t="s">
        <v>84</v>
      </c>
      <c r="B49" s="38">
        <v>0</v>
      </c>
      <c r="C49" s="38">
        <v>0</v>
      </c>
      <c r="D49" s="38">
        <v>0</v>
      </c>
      <c r="E49" s="32">
        <f>B49*(1+$B$5)</f>
        <v>0</v>
      </c>
      <c r="F49" s="32">
        <f t="shared" ref="F49:G56" si="19">C49*(1+$B$5)</f>
        <v>0</v>
      </c>
      <c r="G49" s="32">
        <f t="shared" si="19"/>
        <v>0</v>
      </c>
      <c r="H49" s="32">
        <f>E49*(1+$C$5)</f>
        <v>0</v>
      </c>
      <c r="I49" s="32">
        <f>F49*(1+$C$5)</f>
        <v>0</v>
      </c>
      <c r="J49" s="32">
        <f>G49*(1+$C$5)</f>
        <v>0</v>
      </c>
      <c r="K49" s="32">
        <f>H49*(1+$D$5)</f>
        <v>0</v>
      </c>
      <c r="L49" s="32">
        <f t="shared" ref="L49:L55" si="20">I49*(1+$D$5)</f>
        <v>0</v>
      </c>
      <c r="M49" s="32">
        <f>J49*(1+$D$5)</f>
        <v>0</v>
      </c>
      <c r="N49" s="33">
        <f t="shared" ref="N49:P57" si="21">K49*(1+$E$5)</f>
        <v>0</v>
      </c>
      <c r="O49" s="33">
        <f t="shared" si="21"/>
        <v>0</v>
      </c>
      <c r="P49" s="33">
        <f t="shared" si="21"/>
        <v>0</v>
      </c>
      <c r="Q49" s="34">
        <f t="shared" ref="Q49:S57" si="22">N49*(1+$F$5)</f>
        <v>0</v>
      </c>
      <c r="R49" s="34">
        <f t="shared" si="22"/>
        <v>0</v>
      </c>
      <c r="S49" s="34">
        <f t="shared" si="22"/>
        <v>0</v>
      </c>
      <c r="T49" s="35">
        <f t="shared" ref="T49:V56" si="23">Q49*(1+$G$5)</f>
        <v>0</v>
      </c>
      <c r="U49" s="35">
        <f t="shared" si="23"/>
        <v>0</v>
      </c>
      <c r="V49" s="35">
        <f t="shared" si="23"/>
        <v>0</v>
      </c>
    </row>
    <row r="50" spans="1:22" x14ac:dyDescent="0.25">
      <c r="A50" s="22" t="s">
        <v>85</v>
      </c>
      <c r="B50" s="38">
        <v>78.87</v>
      </c>
      <c r="C50" s="38">
        <v>78.87</v>
      </c>
      <c r="D50" s="38">
        <v>0</v>
      </c>
      <c r="E50" s="32">
        <f t="shared" ref="E50:E56" si="24">B50*(1+$B$5)</f>
        <v>80.400078000000008</v>
      </c>
      <c r="F50" s="32">
        <f t="shared" si="19"/>
        <v>80.400078000000008</v>
      </c>
      <c r="G50" s="32">
        <f t="shared" si="19"/>
        <v>0</v>
      </c>
      <c r="H50" s="32">
        <f t="shared" ref="H50:J56" si="25">E50*(1+$C$5)</f>
        <v>83.342720854800007</v>
      </c>
      <c r="I50" s="32">
        <f t="shared" si="25"/>
        <v>83.342720854800007</v>
      </c>
      <c r="J50" s="32">
        <f t="shared" si="25"/>
        <v>0</v>
      </c>
      <c r="K50" s="32">
        <f>H50*(1+$D$5)-0.01</f>
        <v>88.975023056669968</v>
      </c>
      <c r="L50" s="32">
        <f>I50*(1+$D$5)-0.01</f>
        <v>88.975023056669968</v>
      </c>
      <c r="M50" s="32">
        <f t="shared" ref="M50:M56" si="26">J50*(1+$D$5)</f>
        <v>0</v>
      </c>
      <c r="N50" s="33">
        <f t="shared" si="21"/>
        <v>94.091086882428499</v>
      </c>
      <c r="O50" s="33">
        <f t="shared" si="21"/>
        <v>94.091086882428499</v>
      </c>
      <c r="P50" s="33">
        <f t="shared" si="21"/>
        <v>0</v>
      </c>
      <c r="Q50" s="34">
        <f t="shared" si="22"/>
        <v>97.939412335919812</v>
      </c>
      <c r="R50" s="34">
        <f t="shared" si="22"/>
        <v>97.939412335919812</v>
      </c>
      <c r="S50" s="34">
        <f t="shared" si="22"/>
        <v>0</v>
      </c>
      <c r="T50" s="35">
        <f t="shared" si="23"/>
        <v>101.05388564820207</v>
      </c>
      <c r="U50" s="35">
        <f t="shared" si="23"/>
        <v>101.05388564820207</v>
      </c>
      <c r="V50" s="35">
        <f t="shared" si="23"/>
        <v>0</v>
      </c>
    </row>
    <row r="51" spans="1:22" x14ac:dyDescent="0.25">
      <c r="A51" s="22" t="s">
        <v>86</v>
      </c>
      <c r="B51" s="38">
        <v>0</v>
      </c>
      <c r="C51" s="38">
        <v>0</v>
      </c>
      <c r="D51" s="38">
        <v>0</v>
      </c>
      <c r="E51" s="32">
        <f t="shared" si="24"/>
        <v>0</v>
      </c>
      <c r="F51" s="32">
        <f t="shared" si="19"/>
        <v>0</v>
      </c>
      <c r="G51" s="32">
        <f t="shared" si="19"/>
        <v>0</v>
      </c>
      <c r="H51" s="32">
        <f t="shared" si="25"/>
        <v>0</v>
      </c>
      <c r="I51" s="32">
        <f t="shared" si="25"/>
        <v>0</v>
      </c>
      <c r="J51" s="32">
        <f t="shared" si="25"/>
        <v>0</v>
      </c>
      <c r="K51" s="32">
        <f>H51*(1+$D$5)</f>
        <v>0</v>
      </c>
      <c r="L51" s="32">
        <f t="shared" si="20"/>
        <v>0</v>
      </c>
      <c r="M51" s="32">
        <f t="shared" si="26"/>
        <v>0</v>
      </c>
      <c r="N51" s="33">
        <f t="shared" si="21"/>
        <v>0</v>
      </c>
      <c r="O51" s="33">
        <f t="shared" si="21"/>
        <v>0</v>
      </c>
      <c r="P51" s="33">
        <f t="shared" si="21"/>
        <v>0</v>
      </c>
      <c r="Q51" s="34">
        <f t="shared" si="22"/>
        <v>0</v>
      </c>
      <c r="R51" s="34">
        <f t="shared" si="22"/>
        <v>0</v>
      </c>
      <c r="S51" s="34">
        <f t="shared" si="22"/>
        <v>0</v>
      </c>
      <c r="T51" s="35">
        <f t="shared" si="23"/>
        <v>0</v>
      </c>
      <c r="U51" s="35">
        <f t="shared" si="23"/>
        <v>0</v>
      </c>
      <c r="V51" s="35">
        <f t="shared" si="23"/>
        <v>0</v>
      </c>
    </row>
    <row r="52" spans="1:22" x14ac:dyDescent="0.25">
      <c r="A52" s="22" t="s">
        <v>87</v>
      </c>
      <c r="B52" s="38">
        <v>78.87</v>
      </c>
      <c r="C52" s="38">
        <v>78.87</v>
      </c>
      <c r="D52" s="38">
        <v>0</v>
      </c>
      <c r="E52" s="32">
        <f t="shared" si="24"/>
        <v>80.400078000000008</v>
      </c>
      <c r="F52" s="32">
        <f t="shared" si="19"/>
        <v>80.400078000000008</v>
      </c>
      <c r="G52" s="32">
        <f t="shared" si="19"/>
        <v>0</v>
      </c>
      <c r="H52" s="32">
        <f t="shared" si="25"/>
        <v>83.342720854800007</v>
      </c>
      <c r="I52" s="32">
        <f t="shared" si="25"/>
        <v>83.342720854800007</v>
      </c>
      <c r="J52" s="32">
        <f t="shared" si="25"/>
        <v>0</v>
      </c>
      <c r="K52" s="32">
        <f>H52*(1+$D$5)-0.01</f>
        <v>88.975023056669968</v>
      </c>
      <c r="L52" s="32">
        <f>I52*(1+$D$5)-0.01</f>
        <v>88.975023056669968</v>
      </c>
      <c r="M52" s="32">
        <f t="shared" si="26"/>
        <v>0</v>
      </c>
      <c r="N52" s="33">
        <f t="shared" si="21"/>
        <v>94.091086882428499</v>
      </c>
      <c r="O52" s="33">
        <f t="shared" si="21"/>
        <v>94.091086882428499</v>
      </c>
      <c r="P52" s="33">
        <f t="shared" si="21"/>
        <v>0</v>
      </c>
      <c r="Q52" s="34">
        <f t="shared" si="22"/>
        <v>97.939412335919812</v>
      </c>
      <c r="R52" s="34">
        <f t="shared" si="22"/>
        <v>97.939412335919812</v>
      </c>
      <c r="S52" s="34">
        <f t="shared" si="22"/>
        <v>0</v>
      </c>
      <c r="T52" s="35">
        <f>Q52*(1+$G$5)</f>
        <v>101.05388564820207</v>
      </c>
      <c r="U52" s="35">
        <f t="shared" si="23"/>
        <v>101.05388564820207</v>
      </c>
      <c r="V52" s="35">
        <f t="shared" si="23"/>
        <v>0</v>
      </c>
    </row>
    <row r="53" spans="1:22" x14ac:dyDescent="0.25">
      <c r="A53" s="22" t="s">
        <v>88</v>
      </c>
      <c r="B53" s="38">
        <v>58.03</v>
      </c>
      <c r="C53" s="38">
        <v>58.03</v>
      </c>
      <c r="D53" s="38">
        <v>58.03</v>
      </c>
      <c r="E53" s="32">
        <f t="shared" si="24"/>
        <v>59.155782000000009</v>
      </c>
      <c r="F53" s="32">
        <f t="shared" si="19"/>
        <v>59.155782000000009</v>
      </c>
      <c r="G53" s="32">
        <f t="shared" si="19"/>
        <v>59.155782000000009</v>
      </c>
      <c r="H53" s="32">
        <f t="shared" si="25"/>
        <v>61.320883621200011</v>
      </c>
      <c r="I53" s="32">
        <f t="shared" si="25"/>
        <v>61.320883621200011</v>
      </c>
      <c r="J53" s="32">
        <f t="shared" si="25"/>
        <v>61.320883621200011</v>
      </c>
      <c r="K53" s="32">
        <f>H53*(1+$D$5)</f>
        <v>65.472307442355259</v>
      </c>
      <c r="L53" s="32">
        <f t="shared" si="20"/>
        <v>65.472307442355259</v>
      </c>
      <c r="M53" s="32">
        <f t="shared" si="26"/>
        <v>65.472307442355259</v>
      </c>
      <c r="N53" s="33">
        <f t="shared" si="21"/>
        <v>69.236965120290691</v>
      </c>
      <c r="O53" s="33">
        <f t="shared" si="21"/>
        <v>69.236965120290691</v>
      </c>
      <c r="P53" s="33">
        <f t="shared" si="21"/>
        <v>69.236965120290691</v>
      </c>
      <c r="Q53" s="34">
        <f t="shared" si="22"/>
        <v>72.068756993710579</v>
      </c>
      <c r="R53" s="34">
        <f t="shared" si="22"/>
        <v>72.068756993710579</v>
      </c>
      <c r="S53" s="34">
        <f t="shared" si="22"/>
        <v>72.068756993710579</v>
      </c>
      <c r="T53" s="35">
        <f t="shared" si="23"/>
        <v>74.360543466110585</v>
      </c>
      <c r="U53" s="35">
        <f t="shared" si="23"/>
        <v>74.360543466110585</v>
      </c>
      <c r="V53" s="35">
        <f t="shared" si="23"/>
        <v>74.360543466110585</v>
      </c>
    </row>
    <row r="54" spans="1:22" x14ac:dyDescent="0.25">
      <c r="A54" s="22" t="s">
        <v>89</v>
      </c>
      <c r="B54" s="38">
        <v>78.87</v>
      </c>
      <c r="C54" s="38">
        <v>78.87</v>
      </c>
      <c r="D54" s="38">
        <v>0</v>
      </c>
      <c r="E54" s="32">
        <f t="shared" si="24"/>
        <v>80.400078000000008</v>
      </c>
      <c r="F54" s="32">
        <f t="shared" si="19"/>
        <v>80.400078000000008</v>
      </c>
      <c r="G54" s="32">
        <f t="shared" si="19"/>
        <v>0</v>
      </c>
      <c r="H54" s="32">
        <f t="shared" si="25"/>
        <v>83.342720854800007</v>
      </c>
      <c r="I54" s="32">
        <f t="shared" si="25"/>
        <v>83.342720854800007</v>
      </c>
      <c r="J54" s="32">
        <f t="shared" si="25"/>
        <v>0</v>
      </c>
      <c r="K54" s="32">
        <f>H54*(1+$D$5)-0.01</f>
        <v>88.975023056669968</v>
      </c>
      <c r="L54" s="32">
        <f>I54*(1+$D$5)-0.01</f>
        <v>88.975023056669968</v>
      </c>
      <c r="M54" s="32">
        <f t="shared" si="26"/>
        <v>0</v>
      </c>
      <c r="N54" s="33">
        <f t="shared" si="21"/>
        <v>94.091086882428499</v>
      </c>
      <c r="O54" s="33">
        <f t="shared" si="21"/>
        <v>94.091086882428499</v>
      </c>
      <c r="P54" s="33">
        <f t="shared" si="21"/>
        <v>0</v>
      </c>
      <c r="Q54" s="34">
        <f t="shared" si="22"/>
        <v>97.939412335919812</v>
      </c>
      <c r="R54" s="34">
        <f t="shared" si="22"/>
        <v>97.939412335919812</v>
      </c>
      <c r="S54" s="34">
        <f t="shared" si="22"/>
        <v>0</v>
      </c>
      <c r="T54" s="35">
        <f t="shared" si="23"/>
        <v>101.05388564820207</v>
      </c>
      <c r="U54" s="35">
        <f t="shared" si="23"/>
        <v>101.05388564820207</v>
      </c>
      <c r="V54" s="35">
        <f t="shared" si="23"/>
        <v>0</v>
      </c>
    </row>
    <row r="55" spans="1:22" x14ac:dyDescent="0.25">
      <c r="A55" s="22" t="s">
        <v>90</v>
      </c>
      <c r="B55" s="38">
        <v>0</v>
      </c>
      <c r="C55" s="38">
        <v>0</v>
      </c>
      <c r="D55" s="38">
        <v>0</v>
      </c>
      <c r="E55" s="32">
        <f t="shared" si="24"/>
        <v>0</v>
      </c>
      <c r="F55" s="32">
        <f t="shared" si="19"/>
        <v>0</v>
      </c>
      <c r="G55" s="32">
        <f t="shared" si="19"/>
        <v>0</v>
      </c>
      <c r="H55" s="32">
        <f t="shared" si="25"/>
        <v>0</v>
      </c>
      <c r="I55" s="32">
        <f t="shared" si="25"/>
        <v>0</v>
      </c>
      <c r="J55" s="32">
        <f t="shared" si="25"/>
        <v>0</v>
      </c>
      <c r="K55" s="32">
        <f>H55*(1+$D$5)</f>
        <v>0</v>
      </c>
      <c r="L55" s="32">
        <f t="shared" si="20"/>
        <v>0</v>
      </c>
      <c r="M55" s="32">
        <f t="shared" si="26"/>
        <v>0</v>
      </c>
      <c r="N55" s="33">
        <f t="shared" si="21"/>
        <v>0</v>
      </c>
      <c r="O55" s="33">
        <f t="shared" si="21"/>
        <v>0</v>
      </c>
      <c r="P55" s="33">
        <f t="shared" si="21"/>
        <v>0</v>
      </c>
      <c r="Q55" s="34">
        <f t="shared" si="22"/>
        <v>0</v>
      </c>
      <c r="R55" s="34">
        <f t="shared" si="22"/>
        <v>0</v>
      </c>
      <c r="S55" s="34">
        <f t="shared" si="22"/>
        <v>0</v>
      </c>
      <c r="T55" s="35">
        <f t="shared" si="23"/>
        <v>0</v>
      </c>
      <c r="U55" s="35">
        <f t="shared" si="23"/>
        <v>0</v>
      </c>
      <c r="V55" s="35">
        <f t="shared" si="23"/>
        <v>0</v>
      </c>
    </row>
    <row r="56" spans="1:22" x14ac:dyDescent="0.25">
      <c r="A56" s="22" t="s">
        <v>91</v>
      </c>
      <c r="B56" s="38">
        <v>78.87</v>
      </c>
      <c r="C56" s="38">
        <v>78.87</v>
      </c>
      <c r="D56" s="38">
        <v>0</v>
      </c>
      <c r="E56" s="32">
        <f t="shared" si="24"/>
        <v>80.400078000000008</v>
      </c>
      <c r="F56" s="32">
        <f t="shared" si="19"/>
        <v>80.400078000000008</v>
      </c>
      <c r="G56" s="32">
        <f t="shared" si="19"/>
        <v>0</v>
      </c>
      <c r="H56" s="32">
        <f t="shared" si="25"/>
        <v>83.342720854800007</v>
      </c>
      <c r="I56" s="32">
        <f t="shared" si="25"/>
        <v>83.342720854800007</v>
      </c>
      <c r="J56" s="32">
        <f t="shared" si="25"/>
        <v>0</v>
      </c>
      <c r="K56" s="32">
        <f>H56*(1+$D$5)-0.01</f>
        <v>88.975023056669968</v>
      </c>
      <c r="L56" s="32">
        <f>I56*(1+$D$5)-0.01</f>
        <v>88.975023056669968</v>
      </c>
      <c r="M56" s="32">
        <f t="shared" si="26"/>
        <v>0</v>
      </c>
      <c r="N56" s="33">
        <f t="shared" si="21"/>
        <v>94.091086882428499</v>
      </c>
      <c r="O56" s="33">
        <f t="shared" si="21"/>
        <v>94.091086882428499</v>
      </c>
      <c r="P56" s="33">
        <f t="shared" si="21"/>
        <v>0</v>
      </c>
      <c r="Q56" s="34">
        <f t="shared" si="22"/>
        <v>97.939412335919812</v>
      </c>
      <c r="R56" s="34">
        <f t="shared" si="22"/>
        <v>97.939412335919812</v>
      </c>
      <c r="S56" s="34">
        <f t="shared" si="22"/>
        <v>0</v>
      </c>
      <c r="T56" s="35">
        <f t="shared" si="23"/>
        <v>101.05388564820207</v>
      </c>
      <c r="U56" s="35">
        <f t="shared" si="23"/>
        <v>101.05388564820207</v>
      </c>
      <c r="V56" s="35">
        <f t="shared" si="23"/>
        <v>0</v>
      </c>
    </row>
    <row r="57" spans="1:22" x14ac:dyDescent="0.25">
      <c r="A57" s="22" t="s">
        <v>92</v>
      </c>
      <c r="B57" s="38"/>
      <c r="C57" s="38"/>
      <c r="D57" s="38"/>
      <c r="E57" s="32"/>
      <c r="F57" s="32"/>
      <c r="G57" s="32"/>
      <c r="H57" s="32"/>
      <c r="I57" s="32"/>
      <c r="J57" s="32"/>
      <c r="K57" s="32">
        <v>88.98</v>
      </c>
      <c r="L57" s="32">
        <v>88.98</v>
      </c>
      <c r="M57" s="32">
        <v>88.98</v>
      </c>
      <c r="N57" s="33">
        <f t="shared" si="21"/>
        <v>94.096350000000015</v>
      </c>
      <c r="O57" s="33">
        <f t="shared" si="21"/>
        <v>94.096350000000015</v>
      </c>
      <c r="P57" s="33">
        <f t="shared" si="21"/>
        <v>94.096350000000015</v>
      </c>
      <c r="Q57" s="34">
        <f t="shared" si="22"/>
        <v>97.944890715000014</v>
      </c>
      <c r="R57" s="34">
        <f t="shared" si="22"/>
        <v>97.944890715000014</v>
      </c>
      <c r="S57" s="34">
        <f t="shared" si="22"/>
        <v>97.944890715000014</v>
      </c>
      <c r="T57" s="35">
        <f>Q57*(1+$G$5)-0.01</f>
        <v>101.04953823973702</v>
      </c>
      <c r="U57" s="35">
        <f>R57*(1+$G$5)-0.01</f>
        <v>101.04953823973702</v>
      </c>
      <c r="V57" s="35">
        <f>S57*(1+$G$5)-0.01</f>
        <v>101.04953823973702</v>
      </c>
    </row>
    <row r="59" spans="1:22" x14ac:dyDescent="0.25">
      <c r="A59" s="19" t="s">
        <v>103</v>
      </c>
    </row>
    <row r="61" spans="1:22" x14ac:dyDescent="0.25">
      <c r="A61" s="453" t="s">
        <v>80</v>
      </c>
      <c r="B61" s="444">
        <v>2013</v>
      </c>
      <c r="C61" s="444"/>
      <c r="D61" s="444"/>
      <c r="E61" s="444">
        <v>2014</v>
      </c>
      <c r="F61" s="444"/>
      <c r="G61" s="444"/>
      <c r="H61" s="444">
        <v>2015</v>
      </c>
      <c r="I61" s="444"/>
      <c r="J61" s="444"/>
      <c r="K61" s="444">
        <v>2016</v>
      </c>
      <c r="L61" s="444"/>
      <c r="M61" s="444"/>
      <c r="N61" s="444">
        <v>2017</v>
      </c>
      <c r="O61" s="444"/>
      <c r="P61" s="444"/>
      <c r="Q61" s="444">
        <v>2018</v>
      </c>
      <c r="R61" s="444"/>
      <c r="S61" s="444"/>
    </row>
    <row r="62" spans="1:22" ht="45" x14ac:dyDescent="0.25">
      <c r="A62" s="453"/>
      <c r="B62" s="30" t="s">
        <v>81</v>
      </c>
      <c r="C62" s="30" t="s">
        <v>82</v>
      </c>
      <c r="D62" s="30" t="s">
        <v>83</v>
      </c>
      <c r="E62" s="30" t="s">
        <v>81</v>
      </c>
      <c r="F62" s="30" t="s">
        <v>82</v>
      </c>
      <c r="G62" s="30" t="s">
        <v>83</v>
      </c>
      <c r="H62" s="30" t="s">
        <v>81</v>
      </c>
      <c r="I62" s="30" t="s">
        <v>82</v>
      </c>
      <c r="J62" s="30" t="s">
        <v>83</v>
      </c>
      <c r="K62" s="30" t="s">
        <v>81</v>
      </c>
      <c r="L62" s="30" t="s">
        <v>82</v>
      </c>
      <c r="M62" s="30" t="s">
        <v>83</v>
      </c>
      <c r="N62" s="30" t="s">
        <v>81</v>
      </c>
      <c r="O62" s="30" t="s">
        <v>82</v>
      </c>
      <c r="P62" s="30" t="s">
        <v>83</v>
      </c>
      <c r="Q62" s="30" t="s">
        <v>81</v>
      </c>
      <c r="R62" s="30" t="s">
        <v>82</v>
      </c>
      <c r="S62" s="30" t="s">
        <v>83</v>
      </c>
    </row>
    <row r="63" spans="1:22" x14ac:dyDescent="0.25">
      <c r="A63" s="22" t="s">
        <v>84</v>
      </c>
      <c r="B63" s="39" t="s">
        <v>104</v>
      </c>
      <c r="C63" s="39" t="s">
        <v>104</v>
      </c>
      <c r="D63" s="39">
        <v>0</v>
      </c>
      <c r="E63" s="40" t="s">
        <v>104</v>
      </c>
      <c r="F63" s="40" t="s">
        <v>104</v>
      </c>
      <c r="G63" s="40">
        <f t="shared" ref="G63:G70" si="27">D63*(1+$B$5)</f>
        <v>0</v>
      </c>
      <c r="H63" s="41" t="s">
        <v>104</v>
      </c>
      <c r="I63" s="40" t="s">
        <v>104</v>
      </c>
      <c r="J63" s="40">
        <f>G63*(1+$B$5)</f>
        <v>0</v>
      </c>
      <c r="K63" s="41" t="s">
        <v>104</v>
      </c>
      <c r="L63" s="40" t="s">
        <v>104</v>
      </c>
      <c r="M63" s="41">
        <f t="shared" ref="M63:M70" si="28">J63*(1+$D$5)</f>
        <v>0</v>
      </c>
      <c r="N63" s="42" t="s">
        <v>104</v>
      </c>
      <c r="O63" s="43" t="s">
        <v>104</v>
      </c>
      <c r="P63" s="42">
        <f>M63*(1+$E$5)</f>
        <v>0</v>
      </c>
      <c r="Q63" s="44" t="s">
        <v>104</v>
      </c>
      <c r="R63" s="45" t="s">
        <v>104</v>
      </c>
      <c r="S63" s="44">
        <f t="shared" ref="S63:S71" si="29">P63*(1+$F$5)</f>
        <v>0</v>
      </c>
    </row>
    <row r="64" spans="1:22" x14ac:dyDescent="0.25">
      <c r="A64" s="22" t="s">
        <v>85</v>
      </c>
      <c r="B64" s="39">
        <v>240</v>
      </c>
      <c r="C64" s="39" t="s">
        <v>104</v>
      </c>
      <c r="D64" s="39">
        <v>0</v>
      </c>
      <c r="E64" s="41">
        <f>B64*(1+$B$5)</f>
        <v>244.65600000000001</v>
      </c>
      <c r="F64" s="40" t="s">
        <v>104</v>
      </c>
      <c r="G64" s="40">
        <f t="shared" si="27"/>
        <v>0</v>
      </c>
      <c r="H64" s="41">
        <f>E64*(1+$C$5)</f>
        <v>253.6104096</v>
      </c>
      <c r="I64" s="40" t="s">
        <v>104</v>
      </c>
      <c r="J64" s="40">
        <f>G64*(1+$B$5)</f>
        <v>0</v>
      </c>
      <c r="K64" s="41">
        <f>H64*(1+$D$5)</f>
        <v>270.77983432991999</v>
      </c>
      <c r="L64" s="40" t="s">
        <v>104</v>
      </c>
      <c r="M64" s="41">
        <f t="shared" si="28"/>
        <v>0</v>
      </c>
      <c r="N64" s="42">
        <f>K64*(1+$E$5)</f>
        <v>286.34967480389042</v>
      </c>
      <c r="O64" s="43" t="s">
        <v>104</v>
      </c>
      <c r="P64" s="42">
        <f t="shared" ref="P64:P71" si="30">M64*(1+$E$5)</f>
        <v>0</v>
      </c>
      <c r="Q64" s="44">
        <f>N64*(1+$F$5)</f>
        <v>298.0613765033695</v>
      </c>
      <c r="R64" s="45" t="s">
        <v>104</v>
      </c>
      <c r="S64" s="44">
        <f t="shared" si="29"/>
        <v>0</v>
      </c>
    </row>
    <row r="65" spans="1:19" x14ac:dyDescent="0.25">
      <c r="A65" s="22" t="s">
        <v>86</v>
      </c>
      <c r="B65" s="39" t="s">
        <v>104</v>
      </c>
      <c r="C65" s="39" t="s">
        <v>104</v>
      </c>
      <c r="D65" s="39">
        <v>0</v>
      </c>
      <c r="E65" s="40" t="s">
        <v>104</v>
      </c>
      <c r="F65" s="40" t="s">
        <v>104</v>
      </c>
      <c r="G65" s="40">
        <f t="shared" si="27"/>
        <v>0</v>
      </c>
      <c r="H65" s="40" t="s">
        <v>104</v>
      </c>
      <c r="I65" s="40" t="s">
        <v>104</v>
      </c>
      <c r="J65" s="40">
        <f>G65*(1+$B$5)</f>
        <v>0</v>
      </c>
      <c r="K65" s="40" t="s">
        <v>104</v>
      </c>
      <c r="L65" s="40" t="s">
        <v>104</v>
      </c>
      <c r="M65" s="41">
        <f t="shared" si="28"/>
        <v>0</v>
      </c>
      <c r="N65" s="43" t="s">
        <v>104</v>
      </c>
      <c r="O65" s="43" t="s">
        <v>104</v>
      </c>
      <c r="P65" s="42">
        <f t="shared" si="30"/>
        <v>0</v>
      </c>
      <c r="Q65" s="45" t="s">
        <v>104</v>
      </c>
      <c r="R65" s="45" t="s">
        <v>104</v>
      </c>
      <c r="S65" s="44">
        <f t="shared" si="29"/>
        <v>0</v>
      </c>
    </row>
    <row r="66" spans="1:19" x14ac:dyDescent="0.25">
      <c r="A66" s="22" t="s">
        <v>87</v>
      </c>
      <c r="B66" s="39">
        <v>240</v>
      </c>
      <c r="C66" s="39" t="s">
        <v>104</v>
      </c>
      <c r="D66" s="39">
        <v>0</v>
      </c>
      <c r="E66" s="41">
        <f>B66*(1+$B$5)</f>
        <v>244.65600000000001</v>
      </c>
      <c r="F66" s="40" t="s">
        <v>104</v>
      </c>
      <c r="G66" s="40">
        <f t="shared" si="27"/>
        <v>0</v>
      </c>
      <c r="H66" s="41">
        <f>E66*(1+$C$5)</f>
        <v>253.6104096</v>
      </c>
      <c r="I66" s="40" t="s">
        <v>104</v>
      </c>
      <c r="J66" s="40">
        <f>G66*(1+$B$5)</f>
        <v>0</v>
      </c>
      <c r="K66" s="41">
        <f>H66*(1+$D$5)</f>
        <v>270.77983432991999</v>
      </c>
      <c r="L66" s="40" t="s">
        <v>104</v>
      </c>
      <c r="M66" s="41">
        <f t="shared" si="28"/>
        <v>0</v>
      </c>
      <c r="N66" s="42">
        <f>K66*(1+$E$5)</f>
        <v>286.34967480389042</v>
      </c>
      <c r="O66" s="43" t="s">
        <v>104</v>
      </c>
      <c r="P66" s="42">
        <f t="shared" si="30"/>
        <v>0</v>
      </c>
      <c r="Q66" s="44">
        <f>N66*(1+$F$5)</f>
        <v>298.0613765033695</v>
      </c>
      <c r="R66" s="45" t="s">
        <v>104</v>
      </c>
      <c r="S66" s="44">
        <f t="shared" si="29"/>
        <v>0</v>
      </c>
    </row>
    <row r="67" spans="1:19" x14ac:dyDescent="0.25">
      <c r="A67" s="22" t="s">
        <v>88</v>
      </c>
      <c r="B67" s="39">
        <v>240</v>
      </c>
      <c r="C67" s="39" t="s">
        <v>104</v>
      </c>
      <c r="D67" s="39">
        <v>240</v>
      </c>
      <c r="E67" s="41">
        <v>326.39999999999998</v>
      </c>
      <c r="F67" s="40" t="s">
        <v>104</v>
      </c>
      <c r="G67" s="41">
        <v>326.39999999999998</v>
      </c>
      <c r="H67" s="41">
        <f>E67*(1+$C$5)</f>
        <v>338.34623999999997</v>
      </c>
      <c r="I67" s="40" t="s">
        <v>104</v>
      </c>
      <c r="J67" s="41">
        <f>G67*(1+$C$5)</f>
        <v>338.34623999999997</v>
      </c>
      <c r="K67" s="41">
        <f>H67*(1+$D$5)</f>
        <v>361.25228044800002</v>
      </c>
      <c r="L67" s="40" t="s">
        <v>104</v>
      </c>
      <c r="M67" s="41">
        <f t="shared" si="28"/>
        <v>361.25228044800002</v>
      </c>
      <c r="N67" s="42">
        <f>K67*(1+$E$5)</f>
        <v>382.02428657376004</v>
      </c>
      <c r="O67" s="43" t="s">
        <v>104</v>
      </c>
      <c r="P67" s="42">
        <f t="shared" si="30"/>
        <v>382.02428657376004</v>
      </c>
      <c r="Q67" s="44">
        <f>N67*(1+$F$5)</f>
        <v>397.64907989462682</v>
      </c>
      <c r="R67" s="45" t="s">
        <v>104</v>
      </c>
      <c r="S67" s="44">
        <f t="shared" si="29"/>
        <v>397.64907989462682</v>
      </c>
    </row>
    <row r="68" spans="1:19" x14ac:dyDescent="0.25">
      <c r="A68" s="22" t="s">
        <v>89</v>
      </c>
      <c r="B68" s="39" t="s">
        <v>104</v>
      </c>
      <c r="C68" s="39" t="s">
        <v>104</v>
      </c>
      <c r="D68" s="39">
        <v>0</v>
      </c>
      <c r="E68" s="40" t="s">
        <v>104</v>
      </c>
      <c r="F68" s="40" t="s">
        <v>104</v>
      </c>
      <c r="G68" s="40">
        <f t="shared" si="27"/>
        <v>0</v>
      </c>
      <c r="H68" s="40" t="s">
        <v>104</v>
      </c>
      <c r="I68" s="40" t="s">
        <v>104</v>
      </c>
      <c r="J68" s="40">
        <f>G68*(1+$B$5)</f>
        <v>0</v>
      </c>
      <c r="K68" s="40" t="s">
        <v>104</v>
      </c>
      <c r="L68" s="40" t="s">
        <v>104</v>
      </c>
      <c r="M68" s="41">
        <f t="shared" si="28"/>
        <v>0</v>
      </c>
      <c r="N68" s="43" t="s">
        <v>104</v>
      </c>
      <c r="O68" s="43" t="s">
        <v>104</v>
      </c>
      <c r="P68" s="42">
        <f t="shared" si="30"/>
        <v>0</v>
      </c>
      <c r="Q68" s="45" t="s">
        <v>104</v>
      </c>
      <c r="R68" s="45" t="s">
        <v>104</v>
      </c>
      <c r="S68" s="44">
        <f t="shared" si="29"/>
        <v>0</v>
      </c>
    </row>
    <row r="69" spans="1:19" x14ac:dyDescent="0.25">
      <c r="A69" s="22" t="s">
        <v>90</v>
      </c>
      <c r="B69" s="39" t="s">
        <v>104</v>
      </c>
      <c r="C69" s="39" t="s">
        <v>104</v>
      </c>
      <c r="D69" s="39">
        <v>0</v>
      </c>
      <c r="E69" s="40" t="s">
        <v>104</v>
      </c>
      <c r="F69" s="40" t="s">
        <v>104</v>
      </c>
      <c r="G69" s="40">
        <f t="shared" si="27"/>
        <v>0</v>
      </c>
      <c r="H69" s="40" t="s">
        <v>104</v>
      </c>
      <c r="I69" s="40" t="s">
        <v>104</v>
      </c>
      <c r="J69" s="40">
        <f>G69*(1+$B$5)</f>
        <v>0</v>
      </c>
      <c r="K69" s="40" t="s">
        <v>104</v>
      </c>
      <c r="L69" s="40" t="s">
        <v>104</v>
      </c>
      <c r="M69" s="41">
        <f t="shared" si="28"/>
        <v>0</v>
      </c>
      <c r="N69" s="43" t="s">
        <v>104</v>
      </c>
      <c r="O69" s="43" t="s">
        <v>104</v>
      </c>
      <c r="P69" s="42">
        <f t="shared" si="30"/>
        <v>0</v>
      </c>
      <c r="Q69" s="45" t="s">
        <v>104</v>
      </c>
      <c r="R69" s="45" t="s">
        <v>104</v>
      </c>
      <c r="S69" s="44">
        <f t="shared" si="29"/>
        <v>0</v>
      </c>
    </row>
    <row r="70" spans="1:19" x14ac:dyDescent="0.25">
      <c r="A70" s="22" t="s">
        <v>91</v>
      </c>
      <c r="B70" s="39">
        <v>240</v>
      </c>
      <c r="C70" s="39" t="s">
        <v>104</v>
      </c>
      <c r="D70" s="39">
        <v>0</v>
      </c>
      <c r="E70" s="41">
        <f>B70*(1+$B$5)</f>
        <v>244.65600000000001</v>
      </c>
      <c r="F70" s="40" t="s">
        <v>104</v>
      </c>
      <c r="G70" s="40">
        <f t="shared" si="27"/>
        <v>0</v>
      </c>
      <c r="H70" s="41">
        <f>E70*(1+$C$5)</f>
        <v>253.6104096</v>
      </c>
      <c r="I70" s="40" t="s">
        <v>104</v>
      </c>
      <c r="J70" s="40">
        <f>G70*(1+$B$5)</f>
        <v>0</v>
      </c>
      <c r="K70" s="41">
        <f>H70*(1+$D$5)</f>
        <v>270.77983432991999</v>
      </c>
      <c r="L70" s="40" t="s">
        <v>104</v>
      </c>
      <c r="M70" s="41">
        <f t="shared" si="28"/>
        <v>0</v>
      </c>
      <c r="N70" s="42">
        <f>K70*(1+$E$5)</f>
        <v>286.34967480389042</v>
      </c>
      <c r="O70" s="43" t="s">
        <v>104</v>
      </c>
      <c r="P70" s="42">
        <f t="shared" si="30"/>
        <v>0</v>
      </c>
      <c r="Q70" s="44">
        <f>N70*(1+$F$5)</f>
        <v>298.0613765033695</v>
      </c>
      <c r="R70" s="45" t="s">
        <v>104</v>
      </c>
      <c r="S70" s="44">
        <f t="shared" si="29"/>
        <v>0</v>
      </c>
    </row>
    <row r="71" spans="1:19" x14ac:dyDescent="0.25">
      <c r="A71" s="22" t="s">
        <v>92</v>
      </c>
      <c r="B71" s="38"/>
      <c r="C71" s="38"/>
      <c r="D71" s="38"/>
      <c r="E71" s="32"/>
      <c r="F71" s="32"/>
      <c r="G71" s="32"/>
      <c r="H71" s="32"/>
      <c r="I71" s="32"/>
      <c r="J71" s="32"/>
      <c r="K71" s="41">
        <f>285*(1+D6)</f>
        <v>307.60049999999995</v>
      </c>
      <c r="L71" s="40" t="s">
        <v>104</v>
      </c>
      <c r="M71" s="41">
        <v>0</v>
      </c>
      <c r="N71" s="42">
        <f>K71*(1+$E$5)</f>
        <v>325.28752874999998</v>
      </c>
      <c r="O71" s="43" t="s">
        <v>104</v>
      </c>
      <c r="P71" s="42">
        <f t="shared" si="30"/>
        <v>0</v>
      </c>
      <c r="Q71" s="44">
        <f>N71*(1+$F$5)</f>
        <v>338.59178867587497</v>
      </c>
      <c r="R71" s="45" t="s">
        <v>104</v>
      </c>
      <c r="S71" s="44">
        <f t="shared" si="29"/>
        <v>0</v>
      </c>
    </row>
    <row r="73" spans="1:19" x14ac:dyDescent="0.25">
      <c r="A73" t="s">
        <v>105</v>
      </c>
    </row>
    <row r="76" spans="1:19" x14ac:dyDescent="0.25">
      <c r="A76" s="19" t="s">
        <v>106</v>
      </c>
    </row>
    <row r="78" spans="1:19" x14ac:dyDescent="0.25">
      <c r="A78" s="453" t="s">
        <v>80</v>
      </c>
      <c r="B78" s="444">
        <v>2013</v>
      </c>
      <c r="C78" s="444"/>
      <c r="D78" s="444"/>
      <c r="E78" s="444">
        <v>2014</v>
      </c>
      <c r="F78" s="444"/>
      <c r="G78" s="444"/>
      <c r="H78" s="444">
        <v>2015</v>
      </c>
      <c r="I78" s="444"/>
      <c r="J78" s="444"/>
      <c r="K78" s="444">
        <v>2016</v>
      </c>
      <c r="L78" s="444"/>
      <c r="M78" s="444"/>
      <c r="N78" s="444">
        <v>2017</v>
      </c>
      <c r="O78" s="444"/>
      <c r="P78" s="444"/>
      <c r="Q78" s="444">
        <v>2018</v>
      </c>
      <c r="R78" s="444"/>
      <c r="S78" s="444"/>
    </row>
    <row r="79" spans="1:19" ht="45" x14ac:dyDescent="0.25">
      <c r="A79" s="453"/>
      <c r="B79" s="30" t="s">
        <v>81</v>
      </c>
      <c r="C79" s="30" t="s">
        <v>82</v>
      </c>
      <c r="D79" s="30" t="s">
        <v>83</v>
      </c>
      <c r="E79" s="30" t="s">
        <v>81</v>
      </c>
      <c r="F79" s="30" t="s">
        <v>82</v>
      </c>
      <c r="G79" s="30" t="s">
        <v>83</v>
      </c>
      <c r="H79" s="30" t="s">
        <v>81</v>
      </c>
      <c r="I79" s="30" t="s">
        <v>82</v>
      </c>
      <c r="J79" s="30" t="s">
        <v>83</v>
      </c>
      <c r="K79" s="30" t="s">
        <v>81</v>
      </c>
      <c r="L79" s="30" t="s">
        <v>82</v>
      </c>
      <c r="M79" s="30" t="s">
        <v>83</v>
      </c>
      <c r="N79" s="30" t="s">
        <v>81</v>
      </c>
      <c r="O79" s="30" t="s">
        <v>82</v>
      </c>
      <c r="P79" s="30" t="s">
        <v>83</v>
      </c>
      <c r="Q79" s="30" t="s">
        <v>81</v>
      </c>
      <c r="R79" s="30" t="s">
        <v>82</v>
      </c>
      <c r="S79" s="30" t="s">
        <v>83</v>
      </c>
    </row>
    <row r="80" spans="1:19" x14ac:dyDescent="0.25">
      <c r="A80" s="22" t="s">
        <v>84</v>
      </c>
      <c r="B80" s="39" t="s">
        <v>104</v>
      </c>
      <c r="C80" s="39" t="s">
        <v>104</v>
      </c>
      <c r="D80" s="39">
        <v>0</v>
      </c>
      <c r="E80" s="40" t="s">
        <v>104</v>
      </c>
      <c r="F80" s="40" t="s">
        <v>104</v>
      </c>
      <c r="G80" s="40">
        <f t="shared" ref="G80:G87" si="31">D80*(1+$B$5)</f>
        <v>0</v>
      </c>
      <c r="H80" s="40" t="s">
        <v>104</v>
      </c>
      <c r="I80" s="40" t="s">
        <v>104</v>
      </c>
      <c r="J80" s="40">
        <f t="shared" ref="J80:J87" si="32">G80*(1+$B$5)</f>
        <v>0</v>
      </c>
      <c r="K80" s="40" t="s">
        <v>104</v>
      </c>
      <c r="L80" s="40" t="s">
        <v>104</v>
      </c>
      <c r="M80" s="41">
        <f t="shared" ref="M80:M87" si="33">J80*(1+$D$5)</f>
        <v>0</v>
      </c>
      <c r="N80" s="43" t="s">
        <v>104</v>
      </c>
      <c r="O80" s="43" t="s">
        <v>104</v>
      </c>
      <c r="P80" s="42">
        <f>M80*(1+$E$5)</f>
        <v>0</v>
      </c>
      <c r="Q80" s="43" t="s">
        <v>104</v>
      </c>
      <c r="R80" s="43" t="s">
        <v>104</v>
      </c>
      <c r="S80" s="42">
        <f t="shared" ref="S80:S88" si="34">P80*(1+$F$5)</f>
        <v>0</v>
      </c>
    </row>
    <row r="81" spans="1:19" x14ac:dyDescent="0.25">
      <c r="A81" s="22" t="s">
        <v>85</v>
      </c>
      <c r="B81" s="39">
        <v>400</v>
      </c>
      <c r="C81" s="39" t="s">
        <v>104</v>
      </c>
      <c r="D81" s="39">
        <v>0</v>
      </c>
      <c r="E81" s="40">
        <f>B81*(1+$B$5)</f>
        <v>407.76000000000005</v>
      </c>
      <c r="F81" s="40" t="s">
        <v>104</v>
      </c>
      <c r="G81" s="40">
        <f t="shared" si="31"/>
        <v>0</v>
      </c>
      <c r="H81" s="41">
        <f>E81*(1+$C$5)</f>
        <v>422.68401600000004</v>
      </c>
      <c r="I81" s="41" t="s">
        <v>104</v>
      </c>
      <c r="J81" s="40">
        <f t="shared" si="32"/>
        <v>0</v>
      </c>
      <c r="K81" s="41">
        <f>H81*(1+$D$5)</f>
        <v>451.2997238832001</v>
      </c>
      <c r="L81" s="41" t="s">
        <v>104</v>
      </c>
      <c r="M81" s="41">
        <f t="shared" si="33"/>
        <v>0</v>
      </c>
      <c r="N81" s="42">
        <f>K81*(1+$E$5)</f>
        <v>477.24945800648413</v>
      </c>
      <c r="O81" s="42" t="s">
        <v>104</v>
      </c>
      <c r="P81" s="42">
        <f t="shared" ref="P81:P88" si="35">M81*(1+$E$5)</f>
        <v>0</v>
      </c>
      <c r="Q81" s="42">
        <f>N81*(1+$F$5)</f>
        <v>496.76896083894928</v>
      </c>
      <c r="R81" s="42" t="s">
        <v>104</v>
      </c>
      <c r="S81" s="42">
        <f t="shared" si="34"/>
        <v>0</v>
      </c>
    </row>
    <row r="82" spans="1:19" x14ac:dyDescent="0.25">
      <c r="A82" s="22" t="s">
        <v>86</v>
      </c>
      <c r="B82" s="39" t="s">
        <v>104</v>
      </c>
      <c r="C82" s="39" t="s">
        <v>104</v>
      </c>
      <c r="D82" s="39">
        <v>0</v>
      </c>
      <c r="E82" s="40" t="s">
        <v>104</v>
      </c>
      <c r="F82" s="40" t="s">
        <v>104</v>
      </c>
      <c r="G82" s="40">
        <f t="shared" si="31"/>
        <v>0</v>
      </c>
      <c r="H82" s="41" t="s">
        <v>104</v>
      </c>
      <c r="I82" s="41" t="s">
        <v>104</v>
      </c>
      <c r="J82" s="40">
        <f t="shared" si="32"/>
        <v>0</v>
      </c>
      <c r="K82" s="41" t="s">
        <v>104</v>
      </c>
      <c r="L82" s="41" t="s">
        <v>104</v>
      </c>
      <c r="M82" s="41">
        <f t="shared" si="33"/>
        <v>0</v>
      </c>
      <c r="N82" s="42" t="s">
        <v>104</v>
      </c>
      <c r="O82" s="42" t="s">
        <v>104</v>
      </c>
      <c r="P82" s="42">
        <f t="shared" si="35"/>
        <v>0</v>
      </c>
      <c r="Q82" s="42" t="s">
        <v>104</v>
      </c>
      <c r="R82" s="42" t="s">
        <v>104</v>
      </c>
      <c r="S82" s="42">
        <f t="shared" si="34"/>
        <v>0</v>
      </c>
    </row>
    <row r="83" spans="1:19" x14ac:dyDescent="0.25">
      <c r="A83" s="22" t="s">
        <v>87</v>
      </c>
      <c r="B83" s="39">
        <v>400</v>
      </c>
      <c r="C83" s="39" t="s">
        <v>104</v>
      </c>
      <c r="D83" s="39">
        <v>0</v>
      </c>
      <c r="E83" s="40">
        <f>B83*(1+$B$5)</f>
        <v>407.76000000000005</v>
      </c>
      <c r="F83" s="40" t="s">
        <v>104</v>
      </c>
      <c r="G83" s="40">
        <f t="shared" si="31"/>
        <v>0</v>
      </c>
      <c r="H83" s="41">
        <f>E83*(1+$C$5)</f>
        <v>422.68401600000004</v>
      </c>
      <c r="I83" s="41" t="s">
        <v>104</v>
      </c>
      <c r="J83" s="40">
        <f t="shared" si="32"/>
        <v>0</v>
      </c>
      <c r="K83" s="41">
        <f>H83*(1+$D$5)</f>
        <v>451.2997238832001</v>
      </c>
      <c r="L83" s="41" t="s">
        <v>104</v>
      </c>
      <c r="M83" s="41">
        <f t="shared" si="33"/>
        <v>0</v>
      </c>
      <c r="N83" s="42">
        <f>K83*(1+$E$5)</f>
        <v>477.24945800648413</v>
      </c>
      <c r="O83" s="42" t="s">
        <v>104</v>
      </c>
      <c r="P83" s="42">
        <f t="shared" si="35"/>
        <v>0</v>
      </c>
      <c r="Q83" s="42">
        <f>N83*(1+$F$5)</f>
        <v>496.76896083894928</v>
      </c>
      <c r="R83" s="42" t="s">
        <v>104</v>
      </c>
      <c r="S83" s="42">
        <f t="shared" si="34"/>
        <v>0</v>
      </c>
    </row>
    <row r="84" spans="1:19" x14ac:dyDescent="0.25">
      <c r="A84" s="22" t="s">
        <v>88</v>
      </c>
      <c r="B84" s="39">
        <v>400</v>
      </c>
      <c r="C84" s="39" t="s">
        <v>104</v>
      </c>
      <c r="D84" s="39">
        <v>400</v>
      </c>
      <c r="E84" s="40">
        <f>B84*(1+$B$5)</f>
        <v>407.76000000000005</v>
      </c>
      <c r="F84" s="40" t="s">
        <v>104</v>
      </c>
      <c r="G84" s="40">
        <f t="shared" si="31"/>
        <v>407.76000000000005</v>
      </c>
      <c r="H84" s="41">
        <f>E84*(1+$C$5)</f>
        <v>422.68401600000004</v>
      </c>
      <c r="I84" s="41" t="s">
        <v>104</v>
      </c>
      <c r="J84" s="41">
        <f>G84*(1+$C$5)</f>
        <v>422.68401600000004</v>
      </c>
      <c r="K84" s="41">
        <f>H84*(1+$D$5)</f>
        <v>451.2997238832001</v>
      </c>
      <c r="L84" s="41" t="s">
        <v>104</v>
      </c>
      <c r="M84" s="41">
        <f t="shared" si="33"/>
        <v>451.2997238832001</v>
      </c>
      <c r="N84" s="42">
        <f>K84*(1+$E$5)</f>
        <v>477.24945800648413</v>
      </c>
      <c r="O84" s="42" t="s">
        <v>104</v>
      </c>
      <c r="P84" s="42">
        <f t="shared" si="35"/>
        <v>477.24945800648413</v>
      </c>
      <c r="Q84" s="42">
        <f>N84*(1+$F$5)</f>
        <v>496.76896083894928</v>
      </c>
      <c r="R84" s="42" t="s">
        <v>104</v>
      </c>
      <c r="S84" s="42">
        <f t="shared" si="34"/>
        <v>496.76896083894928</v>
      </c>
    </row>
    <row r="85" spans="1:19" x14ac:dyDescent="0.25">
      <c r="A85" s="22" t="s">
        <v>89</v>
      </c>
      <c r="B85" s="39" t="s">
        <v>104</v>
      </c>
      <c r="C85" s="39" t="s">
        <v>104</v>
      </c>
      <c r="D85" s="39">
        <v>0</v>
      </c>
      <c r="E85" s="40" t="s">
        <v>104</v>
      </c>
      <c r="F85" s="40" t="s">
        <v>104</v>
      </c>
      <c r="G85" s="40">
        <f t="shared" si="31"/>
        <v>0</v>
      </c>
      <c r="H85" s="41" t="s">
        <v>104</v>
      </c>
      <c r="I85" s="41" t="s">
        <v>104</v>
      </c>
      <c r="J85" s="40">
        <f t="shared" si="32"/>
        <v>0</v>
      </c>
      <c r="K85" s="41" t="s">
        <v>104</v>
      </c>
      <c r="L85" s="41" t="s">
        <v>104</v>
      </c>
      <c r="M85" s="41">
        <f t="shared" si="33"/>
        <v>0</v>
      </c>
      <c r="N85" s="42" t="s">
        <v>104</v>
      </c>
      <c r="O85" s="42" t="s">
        <v>104</v>
      </c>
      <c r="P85" s="42">
        <f t="shared" si="35"/>
        <v>0</v>
      </c>
      <c r="Q85" s="42" t="s">
        <v>104</v>
      </c>
      <c r="R85" s="42" t="s">
        <v>104</v>
      </c>
      <c r="S85" s="42">
        <f t="shared" si="34"/>
        <v>0</v>
      </c>
    </row>
    <row r="86" spans="1:19" x14ac:dyDescent="0.25">
      <c r="A86" s="22" t="s">
        <v>90</v>
      </c>
      <c r="B86" s="39" t="s">
        <v>104</v>
      </c>
      <c r="C86" s="39" t="s">
        <v>104</v>
      </c>
      <c r="D86" s="39">
        <v>0</v>
      </c>
      <c r="E86" s="40" t="s">
        <v>104</v>
      </c>
      <c r="F86" s="40" t="s">
        <v>104</v>
      </c>
      <c r="G86" s="40">
        <f t="shared" si="31"/>
        <v>0</v>
      </c>
      <c r="H86" s="41" t="s">
        <v>104</v>
      </c>
      <c r="I86" s="41" t="s">
        <v>104</v>
      </c>
      <c r="J86" s="40">
        <f t="shared" si="32"/>
        <v>0</v>
      </c>
      <c r="K86" s="41" t="s">
        <v>104</v>
      </c>
      <c r="L86" s="41" t="s">
        <v>104</v>
      </c>
      <c r="M86" s="41">
        <f t="shared" si="33"/>
        <v>0</v>
      </c>
      <c r="N86" s="42" t="s">
        <v>104</v>
      </c>
      <c r="O86" s="42" t="s">
        <v>104</v>
      </c>
      <c r="P86" s="42">
        <f t="shared" si="35"/>
        <v>0</v>
      </c>
      <c r="Q86" s="42" t="s">
        <v>104</v>
      </c>
      <c r="R86" s="42" t="s">
        <v>104</v>
      </c>
      <c r="S86" s="42">
        <f t="shared" si="34"/>
        <v>0</v>
      </c>
    </row>
    <row r="87" spans="1:19" x14ac:dyDescent="0.25">
      <c r="A87" s="22" t="s">
        <v>91</v>
      </c>
      <c r="B87" s="39">
        <v>400</v>
      </c>
      <c r="C87" s="39" t="s">
        <v>104</v>
      </c>
      <c r="D87" s="39">
        <v>0</v>
      </c>
      <c r="E87" s="40">
        <f>B87*(1+$B$5)</f>
        <v>407.76000000000005</v>
      </c>
      <c r="F87" s="40" t="s">
        <v>104</v>
      </c>
      <c r="G87" s="40">
        <f t="shared" si="31"/>
        <v>0</v>
      </c>
      <c r="H87" s="41">
        <f>E87*(1+$C$5)</f>
        <v>422.68401600000004</v>
      </c>
      <c r="I87" s="41" t="s">
        <v>104</v>
      </c>
      <c r="J87" s="40">
        <f t="shared" si="32"/>
        <v>0</v>
      </c>
      <c r="K87" s="41">
        <f>H87*(1+$D$5)</f>
        <v>451.2997238832001</v>
      </c>
      <c r="L87" s="41" t="s">
        <v>104</v>
      </c>
      <c r="M87" s="41">
        <f t="shared" si="33"/>
        <v>0</v>
      </c>
      <c r="N87" s="42">
        <f>K87*(1+$E$5)</f>
        <v>477.24945800648413</v>
      </c>
      <c r="O87" s="42" t="s">
        <v>104</v>
      </c>
      <c r="P87" s="42">
        <f t="shared" si="35"/>
        <v>0</v>
      </c>
      <c r="Q87" s="42">
        <f>N87*(1+$F$5)</f>
        <v>496.76896083894928</v>
      </c>
      <c r="R87" s="42" t="s">
        <v>104</v>
      </c>
      <c r="S87" s="42">
        <f t="shared" si="34"/>
        <v>0</v>
      </c>
    </row>
    <row r="88" spans="1:19" x14ac:dyDescent="0.25">
      <c r="A88" s="22" t="s">
        <v>92</v>
      </c>
      <c r="B88" s="38"/>
      <c r="C88" s="38"/>
      <c r="D88" s="38"/>
      <c r="E88" s="32"/>
      <c r="F88" s="32"/>
      <c r="G88" s="32"/>
      <c r="H88" s="32"/>
      <c r="I88" s="32"/>
      <c r="J88" s="32"/>
      <c r="K88" s="41">
        <v>543.25</v>
      </c>
      <c r="L88" s="40" t="s">
        <v>104</v>
      </c>
      <c r="M88" s="41">
        <v>0</v>
      </c>
      <c r="N88" s="42">
        <f>K88*(1+$E$5)</f>
        <v>574.48687500000005</v>
      </c>
      <c r="O88" s="43" t="s">
        <v>104</v>
      </c>
      <c r="P88" s="42">
        <f t="shared" si="35"/>
        <v>0</v>
      </c>
      <c r="Q88" s="42">
        <f>N88*(1+$F$5)</f>
        <v>597.98338818750005</v>
      </c>
      <c r="R88" s="43" t="s">
        <v>104</v>
      </c>
      <c r="S88" s="42">
        <f t="shared" si="34"/>
        <v>0</v>
      </c>
    </row>
    <row r="90" spans="1:19" x14ac:dyDescent="0.25">
      <c r="A90" t="s">
        <v>107</v>
      </c>
    </row>
  </sheetData>
  <mergeCells count="87">
    <mergeCell ref="Q61:S61"/>
    <mergeCell ref="A78:A79"/>
    <mergeCell ref="B78:D78"/>
    <mergeCell ref="E78:G78"/>
    <mergeCell ref="H78:J78"/>
    <mergeCell ref="K78:M78"/>
    <mergeCell ref="N78:P78"/>
    <mergeCell ref="Q78:S78"/>
    <mergeCell ref="A61:A62"/>
    <mergeCell ref="B61:D61"/>
    <mergeCell ref="E61:G61"/>
    <mergeCell ref="H61:J61"/>
    <mergeCell ref="K61:M61"/>
    <mergeCell ref="N61:P61"/>
    <mergeCell ref="AC37:AD37"/>
    <mergeCell ref="AE37:AE38"/>
    <mergeCell ref="AF37:AG37"/>
    <mergeCell ref="AH37:AI37"/>
    <mergeCell ref="P37:P38"/>
    <mergeCell ref="N47:P47"/>
    <mergeCell ref="Q47:S47"/>
    <mergeCell ref="T47:V47"/>
    <mergeCell ref="Z37:Z38"/>
    <mergeCell ref="AA37:AB37"/>
    <mergeCell ref="A47:A48"/>
    <mergeCell ref="B47:D47"/>
    <mergeCell ref="E47:G47"/>
    <mergeCell ref="H47:J47"/>
    <mergeCell ref="K47:M47"/>
    <mergeCell ref="AA36:AE36"/>
    <mergeCell ref="AF36:AJ36"/>
    <mergeCell ref="B37:C37"/>
    <mergeCell ref="D37:E37"/>
    <mergeCell ref="F37:F38"/>
    <mergeCell ref="G37:H37"/>
    <mergeCell ref="I37:J37"/>
    <mergeCell ref="K37:K38"/>
    <mergeCell ref="L37:M37"/>
    <mergeCell ref="N37:O37"/>
    <mergeCell ref="Q37:R37"/>
    <mergeCell ref="S37:T37"/>
    <mergeCell ref="U37:U38"/>
    <mergeCell ref="V37:W37"/>
    <mergeCell ref="X37:Y37"/>
    <mergeCell ref="AJ37:AJ38"/>
    <mergeCell ref="V36:Z36"/>
    <mergeCell ref="U26:U27"/>
    <mergeCell ref="V26:W26"/>
    <mergeCell ref="X26:Y26"/>
    <mergeCell ref="Z26:Z27"/>
    <mergeCell ref="A36:A38"/>
    <mergeCell ref="B36:F36"/>
    <mergeCell ref="G36:K36"/>
    <mergeCell ref="L36:P36"/>
    <mergeCell ref="Q36:U36"/>
    <mergeCell ref="AA25:AE25"/>
    <mergeCell ref="AF25:AJ25"/>
    <mergeCell ref="B26:C26"/>
    <mergeCell ref="D26:E26"/>
    <mergeCell ref="F26:F27"/>
    <mergeCell ref="G26:H26"/>
    <mergeCell ref="I26:J26"/>
    <mergeCell ref="K26:K27"/>
    <mergeCell ref="L26:M26"/>
    <mergeCell ref="N26:O26"/>
    <mergeCell ref="AE26:AE27"/>
    <mergeCell ref="AF26:AG26"/>
    <mergeCell ref="AH26:AI26"/>
    <mergeCell ref="AJ26:AJ27"/>
    <mergeCell ref="AA26:AB26"/>
    <mergeCell ref="AC26:AD26"/>
    <mergeCell ref="T11:V11"/>
    <mergeCell ref="A25:A27"/>
    <mergeCell ref="B25:F25"/>
    <mergeCell ref="G25:K25"/>
    <mergeCell ref="L25:P25"/>
    <mergeCell ref="Q25:U25"/>
    <mergeCell ref="V25:Z25"/>
    <mergeCell ref="P26:P27"/>
    <mergeCell ref="Q26:R26"/>
    <mergeCell ref="S26:T26"/>
    <mergeCell ref="B11:D11"/>
    <mergeCell ref="E11:G11"/>
    <mergeCell ref="H11:J11"/>
    <mergeCell ref="K11:M11"/>
    <mergeCell ref="N11:P11"/>
    <mergeCell ref="Q11:S11"/>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41"/>
  <sheetViews>
    <sheetView zoomScale="84" zoomScaleNormal="84" workbookViewId="0">
      <selection activeCell="H7" sqref="H7"/>
    </sheetView>
  </sheetViews>
  <sheetFormatPr baseColWidth="10" defaultRowHeight="15" x14ac:dyDescent="0.25"/>
  <cols>
    <col min="1" max="1" width="6.140625" customWidth="1"/>
    <col min="2" max="2" width="57.42578125" customWidth="1"/>
    <col min="3" max="8" width="12.85546875" customWidth="1"/>
  </cols>
  <sheetData>
    <row r="1" spans="1:8" x14ac:dyDescent="0.25">
      <c r="A1" s="156"/>
      <c r="B1" s="157" t="str">
        <f>+AMAZONAS!B1</f>
        <v>Vigencia: 7 de Noviembre de 2019; 00:00 horas</v>
      </c>
      <c r="C1" s="157"/>
      <c r="D1" s="157"/>
      <c r="E1" s="157"/>
      <c r="F1" s="157"/>
      <c r="G1" s="157"/>
      <c r="H1" s="157"/>
    </row>
    <row r="2" spans="1:8" ht="15.75" thickBot="1" x14ac:dyDescent="0.3">
      <c r="A2" s="250" t="s">
        <v>202</v>
      </c>
      <c r="B2" s="251"/>
      <c r="C2" s="251"/>
      <c r="D2" s="251"/>
      <c r="E2" s="251"/>
      <c r="F2" s="251"/>
      <c r="G2" s="251"/>
      <c r="H2" s="251"/>
    </row>
    <row r="3" spans="1:8" ht="15.75" customHeight="1" thickTop="1" x14ac:dyDescent="0.25">
      <c r="A3" s="215"/>
      <c r="B3" s="186" t="s">
        <v>284</v>
      </c>
      <c r="C3" s="523" t="s">
        <v>203</v>
      </c>
      <c r="D3" s="524"/>
      <c r="E3" s="524"/>
      <c r="F3" s="525"/>
      <c r="G3" s="533" t="s">
        <v>275</v>
      </c>
      <c r="H3" s="534"/>
    </row>
    <row r="4" spans="1:8" x14ac:dyDescent="0.25">
      <c r="A4" s="158"/>
      <c r="B4" s="188" t="s">
        <v>285</v>
      </c>
      <c r="C4" s="526"/>
      <c r="D4" s="527"/>
      <c r="E4" s="527"/>
      <c r="F4" s="528"/>
      <c r="G4" s="535"/>
      <c r="H4" s="536"/>
    </row>
    <row r="5" spans="1:8" ht="38.25" x14ac:dyDescent="0.25">
      <c r="A5" s="515" t="s">
        <v>204</v>
      </c>
      <c r="B5" s="517" t="s">
        <v>205</v>
      </c>
      <c r="C5" s="505" t="s">
        <v>266</v>
      </c>
      <c r="D5" s="189" t="s">
        <v>97</v>
      </c>
      <c r="E5" s="189" t="s">
        <v>194</v>
      </c>
      <c r="F5" s="189" t="str">
        <f>+AMAZONAS!F5</f>
        <v>Biodiesel B8</v>
      </c>
      <c r="G5" s="189" t="s">
        <v>97</v>
      </c>
      <c r="H5" s="160" t="str">
        <f>+F5</f>
        <v>Biodiesel B8</v>
      </c>
    </row>
    <row r="6" spans="1:8" x14ac:dyDescent="0.25">
      <c r="A6" s="515"/>
      <c r="B6" s="517"/>
      <c r="C6" s="506"/>
      <c r="D6" s="190">
        <v>0.08</v>
      </c>
      <c r="E6" s="208">
        <v>0.02</v>
      </c>
      <c r="F6" s="440">
        <f>+AMAZONAS!F6</f>
        <v>0.08</v>
      </c>
      <c r="G6" s="208">
        <v>0.1</v>
      </c>
      <c r="H6" s="191">
        <f>+F6</f>
        <v>0.08</v>
      </c>
    </row>
    <row r="7" spans="1:8" x14ac:dyDescent="0.25">
      <c r="A7" s="516"/>
      <c r="B7" s="518"/>
      <c r="C7" s="159" t="s">
        <v>206</v>
      </c>
      <c r="D7" s="189" t="s">
        <v>206</v>
      </c>
      <c r="E7" s="189" t="s">
        <v>206</v>
      </c>
      <c r="F7" s="189" t="s">
        <v>206</v>
      </c>
      <c r="G7" s="159" t="s">
        <v>206</v>
      </c>
      <c r="H7" s="160" t="s">
        <v>206</v>
      </c>
    </row>
    <row r="8" spans="1:8" x14ac:dyDescent="0.25">
      <c r="A8" s="161" t="s">
        <v>207</v>
      </c>
      <c r="B8" s="167" t="s">
        <v>208</v>
      </c>
      <c r="C8" s="234">
        <f>+'Calculo IP ZDF'!B27</f>
        <v>4446.2347019999997</v>
      </c>
      <c r="D8" s="240">
        <f>+'Calculo IP ZDF'!G27</f>
        <v>4787.7812317999997</v>
      </c>
      <c r="E8" s="242">
        <f>+'Calculo IP ZDF'!F27</f>
        <v>4472.0286000000006</v>
      </c>
      <c r="F8" s="241">
        <f>+'Calculo IP ZDF'!H27</f>
        <v>4852.4629700000005</v>
      </c>
      <c r="G8" s="218">
        <f>+'GAS CTE'!D9</f>
        <v>5840.62</v>
      </c>
      <c r="H8" s="244">
        <f>+BIODIESEL!G9</f>
        <v>6293.7699999999995</v>
      </c>
    </row>
    <row r="9" spans="1:8" x14ac:dyDescent="0.25">
      <c r="A9" s="161" t="s">
        <v>209</v>
      </c>
      <c r="B9" s="167" t="s">
        <v>210</v>
      </c>
      <c r="C9" s="219" t="str">
        <f t="shared" ref="C9:C13"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+D11</f>
        <v>133.19999999999999</v>
      </c>
      <c r="H11" s="241">
        <f>+F11</f>
        <v>152.72</v>
      </c>
    </row>
    <row r="12" spans="1:8" x14ac:dyDescent="0.25">
      <c r="A12" s="161" t="s">
        <v>212</v>
      </c>
      <c r="B12" s="167" t="s">
        <v>276</v>
      </c>
      <c r="C12" s="219" t="str">
        <f t="shared" si="0"/>
        <v>(2)</v>
      </c>
      <c r="D12" s="165" t="s">
        <v>240</v>
      </c>
      <c r="E12" s="165" t="s">
        <v>240</v>
      </c>
      <c r="F12" s="164" t="s">
        <v>240</v>
      </c>
      <c r="G12" s="218" t="str">
        <f>+F12</f>
        <v>(2)</v>
      </c>
      <c r="H12" s="244" t="s">
        <v>240</v>
      </c>
    </row>
    <row r="13" spans="1:8" x14ac:dyDescent="0.25">
      <c r="A13" s="161" t="s">
        <v>277</v>
      </c>
      <c r="B13" s="167" t="s">
        <v>278</v>
      </c>
      <c r="C13" s="219" t="str">
        <f t="shared" si="0"/>
        <v>N.A.</v>
      </c>
      <c r="D13" s="165" t="s">
        <v>279</v>
      </c>
      <c r="E13" s="220" t="s">
        <v>241</v>
      </c>
      <c r="F13" s="166" t="str">
        <f>+E13</f>
        <v>(4)</v>
      </c>
      <c r="G13" s="218" t="s">
        <v>279</v>
      </c>
      <c r="H13" s="241" t="str">
        <f>+F13</f>
        <v>(4)</v>
      </c>
    </row>
    <row r="14" spans="1:8" x14ac:dyDescent="0.25">
      <c r="A14" s="161" t="s">
        <v>214</v>
      </c>
      <c r="B14" s="167" t="s">
        <v>215</v>
      </c>
      <c r="C14" s="219">
        <f>+RUBROS!T15</f>
        <v>21.104913852952627</v>
      </c>
      <c r="D14" s="165">
        <f>+C14</f>
        <v>21.104913852952627</v>
      </c>
      <c r="E14" s="165">
        <f>+D14</f>
        <v>21.104913852952627</v>
      </c>
      <c r="F14" s="164">
        <f>+E14</f>
        <v>21.104913852952627</v>
      </c>
      <c r="G14" s="218">
        <f>+RUBROS!U14</f>
        <v>21.104913852952627</v>
      </c>
      <c r="H14" s="244">
        <f>+G14</f>
        <v>21.104913852952627</v>
      </c>
    </row>
    <row r="15" spans="1:8" x14ac:dyDescent="0.25">
      <c r="A15" s="161" t="s">
        <v>218</v>
      </c>
      <c r="B15" s="239" t="s">
        <v>219</v>
      </c>
      <c r="C15" s="219">
        <f>+RUBROS!AF29</f>
        <v>7.8959491867260017</v>
      </c>
      <c r="D15" s="165">
        <f>+C15</f>
        <v>7.8959491867260017</v>
      </c>
      <c r="E15" s="221">
        <f>+C15</f>
        <v>7.8959491867260017</v>
      </c>
      <c r="F15" s="164">
        <f>+C15</f>
        <v>7.8959491867260017</v>
      </c>
      <c r="G15" s="218">
        <f>+C15</f>
        <v>7.8959491867260017</v>
      </c>
      <c r="H15" s="244">
        <f>+G15</f>
        <v>7.8959491867260017</v>
      </c>
    </row>
    <row r="16" spans="1:8" x14ac:dyDescent="0.25">
      <c r="A16" s="161"/>
      <c r="B16" s="167" t="s">
        <v>220</v>
      </c>
      <c r="C16" s="219">
        <f>+'GAS CTE'!C16</f>
        <v>71.510000000000005</v>
      </c>
      <c r="D16" s="222">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 t="shared" ref="C17:H17" si="1">SUM(C8:C16)</f>
        <v>4694.7455650396787</v>
      </c>
      <c r="D17" s="225">
        <f t="shared" si="1"/>
        <v>5021.4920948396784</v>
      </c>
      <c r="E17" s="225">
        <f t="shared" si="1"/>
        <v>4735.2194630396798</v>
      </c>
      <c r="F17" s="226">
        <f t="shared" si="1"/>
        <v>5105.6938330396797</v>
      </c>
      <c r="G17" s="227">
        <f t="shared" si="1"/>
        <v>6547.9651364596784</v>
      </c>
      <c r="H17" s="247">
        <f t="shared" si="1"/>
        <v>7010.4108630396786</v>
      </c>
    </row>
    <row r="18" spans="1:16" x14ac:dyDescent="0.25">
      <c r="A18" s="161" t="s">
        <v>223</v>
      </c>
      <c r="B18" s="167" t="s">
        <v>224</v>
      </c>
      <c r="C18" s="219" t="s">
        <v>255</v>
      </c>
      <c r="D18" s="228" t="str">
        <f>+C18</f>
        <v>***</v>
      </c>
      <c r="E18" s="228" t="str">
        <f>+C18</f>
        <v>***</v>
      </c>
      <c r="F18" s="164" t="str">
        <f>+C18</f>
        <v>***</v>
      </c>
      <c r="G18" s="221" t="str">
        <f>+H18</f>
        <v>***</v>
      </c>
      <c r="H18" s="248" t="s">
        <v>255</v>
      </c>
    </row>
    <row r="19" spans="1:16" x14ac:dyDescent="0.25">
      <c r="A19" s="161" t="s">
        <v>225</v>
      </c>
      <c r="B19" s="167" t="s">
        <v>226</v>
      </c>
      <c r="C19" s="219" t="str">
        <f>+D19</f>
        <v>**</v>
      </c>
      <c r="D19" s="229" t="s">
        <v>253</v>
      </c>
      <c r="E19" s="229" t="s">
        <v>253</v>
      </c>
      <c r="F19" s="164" t="s">
        <v>253</v>
      </c>
      <c r="G19" s="221" t="str">
        <f>+H19</f>
        <v>**</v>
      </c>
      <c r="H19" s="241" t="s">
        <v>253</v>
      </c>
    </row>
    <row r="20" spans="1:16" x14ac:dyDescent="0.25">
      <c r="A20" s="161" t="s">
        <v>227</v>
      </c>
      <c r="B20" s="167" t="s">
        <v>228</v>
      </c>
      <c r="C20" s="219" t="str">
        <f>+D20</f>
        <v>****</v>
      </c>
      <c r="D20" s="165" t="s">
        <v>257</v>
      </c>
      <c r="E20" s="165" t="str">
        <f>+D20</f>
        <v>****</v>
      </c>
      <c r="F20" s="164" t="str">
        <f>+E20</f>
        <v>****</v>
      </c>
      <c r="G20" s="221" t="str">
        <f>+F20</f>
        <v>****</v>
      </c>
      <c r="H20" s="244" t="str">
        <f>+F20</f>
        <v>****</v>
      </c>
    </row>
    <row r="21" spans="1:16" x14ac:dyDescent="0.25">
      <c r="A21" s="168" t="s">
        <v>229</v>
      </c>
      <c r="B21" s="199" t="s">
        <v>230</v>
      </c>
      <c r="C21" s="224">
        <f t="shared" ref="C21:H21" si="2">+C17</f>
        <v>4694.7455650396787</v>
      </c>
      <c r="D21" s="224">
        <f t="shared" si="2"/>
        <v>5021.4920948396784</v>
      </c>
      <c r="E21" s="224">
        <f t="shared" si="2"/>
        <v>4735.2194630396798</v>
      </c>
      <c r="F21" s="243">
        <f t="shared" si="2"/>
        <v>5105.6938330396797</v>
      </c>
      <c r="G21" s="224">
        <f t="shared" si="2"/>
        <v>6547.9651364596784</v>
      </c>
      <c r="H21" s="243">
        <f t="shared" si="2"/>
        <v>7010.4108630396786</v>
      </c>
    </row>
    <row r="22" spans="1:16" x14ac:dyDescent="0.25">
      <c r="A22" s="161" t="s">
        <v>231</v>
      </c>
      <c r="B22" s="167" t="s">
        <v>176</v>
      </c>
      <c r="C22" s="219" t="s">
        <v>255</v>
      </c>
      <c r="D22" s="165" t="str">
        <f>+C22</f>
        <v>***</v>
      </c>
      <c r="E22" s="165" t="str">
        <f>+D22</f>
        <v>***</v>
      </c>
      <c r="F22" s="164" t="str">
        <f>+E22</f>
        <v>***</v>
      </c>
      <c r="G22" s="221" t="str">
        <f>+H22</f>
        <v>***</v>
      </c>
      <c r="H22" s="244" t="s">
        <v>255</v>
      </c>
    </row>
    <row r="23" spans="1:16" x14ac:dyDescent="0.25">
      <c r="A23" s="161" t="s">
        <v>232</v>
      </c>
      <c r="B23" s="162" t="s">
        <v>233</v>
      </c>
      <c r="C23" s="219" t="str">
        <f>+D23</f>
        <v>*****</v>
      </c>
      <c r="D23" s="165" t="s">
        <v>259</v>
      </c>
      <c r="E23" s="165" t="s">
        <v>279</v>
      </c>
      <c r="F23" s="164" t="s">
        <v>234</v>
      </c>
      <c r="G23" s="221" t="str">
        <f>+D23</f>
        <v>*****</v>
      </c>
      <c r="H23" s="244" t="s">
        <v>280</v>
      </c>
    </row>
    <row r="24" spans="1:16" x14ac:dyDescent="0.25">
      <c r="A24" s="161" t="s">
        <v>235</v>
      </c>
      <c r="B24" s="167" t="s">
        <v>236</v>
      </c>
      <c r="C24" s="219" t="str">
        <f>+D24</f>
        <v>******</v>
      </c>
      <c r="D24" s="229"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x14ac:dyDescent="0.25">
      <c r="A29" s="180" t="s">
        <v>213</v>
      </c>
      <c r="B29" s="522" t="s">
        <v>286</v>
      </c>
      <c r="C29" s="522"/>
      <c r="D29" s="522"/>
      <c r="E29" s="522"/>
      <c r="F29" s="522"/>
      <c r="G29" s="522"/>
      <c r="H29" s="522"/>
      <c r="I29" s="522"/>
      <c r="J29" s="522"/>
      <c r="K29" s="237"/>
      <c r="L29" s="237"/>
      <c r="M29" s="237"/>
      <c r="N29" s="237"/>
      <c r="O29" s="237"/>
      <c r="P29" s="237"/>
    </row>
    <row r="30" spans="1:16" x14ac:dyDescent="0.25">
      <c r="A30" s="180" t="s">
        <v>240</v>
      </c>
      <c r="B30" s="209" t="s">
        <v>239</v>
      </c>
      <c r="C30" s="236"/>
      <c r="D30" s="236"/>
      <c r="E30" s="236"/>
      <c r="F30" s="236"/>
      <c r="G30" s="214"/>
      <c r="H30" s="214"/>
      <c r="I30" s="214"/>
      <c r="J30" s="214"/>
      <c r="K30" s="214"/>
      <c r="L30" s="214"/>
      <c r="M30" s="214"/>
      <c r="N30" s="214"/>
      <c r="O30" s="214"/>
      <c r="P30" s="214"/>
    </row>
    <row r="31" spans="1:16" ht="53.25" customHeight="1" x14ac:dyDescent="0.25">
      <c r="A31" s="180" t="s">
        <v>139</v>
      </c>
      <c r="B31" s="521" t="s">
        <v>366</v>
      </c>
      <c r="C31" s="521"/>
      <c r="D31" s="521"/>
      <c r="E31" s="521"/>
      <c r="F31" s="521"/>
      <c r="G31" s="521"/>
      <c r="H31" s="521"/>
      <c r="I31" s="521"/>
      <c r="J31" s="521"/>
      <c r="K31" s="214"/>
      <c r="L31" s="214"/>
      <c r="M31" s="214"/>
      <c r="N31" s="214"/>
      <c r="O31" s="214"/>
      <c r="P31" s="214"/>
    </row>
    <row r="32" spans="1:16" ht="24.75" customHeight="1" x14ac:dyDescent="0.25">
      <c r="A32" s="180" t="s">
        <v>241</v>
      </c>
      <c r="B32" s="521" t="s">
        <v>282</v>
      </c>
      <c r="C32" s="521"/>
      <c r="D32" s="521"/>
      <c r="E32" s="521"/>
      <c r="F32" s="521"/>
      <c r="G32" s="521"/>
      <c r="H32" s="521"/>
      <c r="I32" s="521"/>
      <c r="J32" s="521"/>
      <c r="K32" s="214"/>
      <c r="L32" s="214"/>
      <c r="M32" s="214"/>
      <c r="N32" s="214"/>
      <c r="O32" s="214"/>
      <c r="P32" s="214"/>
    </row>
    <row r="33" spans="1:16" x14ac:dyDescent="0.25">
      <c r="A33" s="180"/>
      <c r="B33" s="203"/>
      <c r="C33" s="236"/>
      <c r="D33" s="236"/>
      <c r="E33" s="236"/>
      <c r="F33" s="236"/>
      <c r="G33" s="214"/>
      <c r="H33" s="214"/>
      <c r="I33" s="214"/>
      <c r="J33" s="214"/>
      <c r="K33" s="214"/>
      <c r="L33" s="214"/>
      <c r="M33" s="214"/>
      <c r="N33" s="214"/>
      <c r="O33" s="214"/>
      <c r="P33" s="214"/>
    </row>
    <row r="34" spans="1:16" x14ac:dyDescent="0.25">
      <c r="A34" s="204" t="s">
        <v>104</v>
      </c>
      <c r="B34" s="504" t="s">
        <v>252</v>
      </c>
      <c r="C34" s="504"/>
      <c r="D34" s="504"/>
      <c r="E34" s="504"/>
      <c r="F34" s="504"/>
      <c r="G34" s="504"/>
      <c r="H34" s="504"/>
      <c r="I34" s="504"/>
      <c r="J34" s="504"/>
      <c r="K34" s="214"/>
      <c r="L34" s="214"/>
      <c r="M34" s="214"/>
      <c r="N34" s="214"/>
      <c r="O34" s="214"/>
      <c r="P34" s="214"/>
    </row>
    <row r="35" spans="1:16" x14ac:dyDescent="0.25">
      <c r="A35" s="204" t="s">
        <v>253</v>
      </c>
      <c r="B35" s="521" t="s">
        <v>287</v>
      </c>
      <c r="C35" s="521"/>
      <c r="D35" s="521"/>
      <c r="E35" s="521"/>
      <c r="F35" s="521"/>
      <c r="G35" s="521"/>
      <c r="H35" s="521"/>
      <c r="I35" s="521"/>
      <c r="J35" s="521"/>
      <c r="K35" s="214"/>
      <c r="L35" s="214"/>
      <c r="M35" s="214"/>
      <c r="N35" s="214"/>
      <c r="O35" s="214"/>
      <c r="P35" s="214"/>
    </row>
    <row r="36" spans="1:16" x14ac:dyDescent="0.25">
      <c r="A36" s="180" t="s">
        <v>255</v>
      </c>
      <c r="B36" s="521" t="s">
        <v>256</v>
      </c>
      <c r="C36" s="521"/>
      <c r="D36" s="521"/>
      <c r="E36" s="521"/>
      <c r="F36" s="521"/>
      <c r="G36" s="521"/>
      <c r="H36" s="521"/>
      <c r="I36" s="180"/>
      <c r="J36" s="504"/>
      <c r="K36" s="504"/>
      <c r="L36" s="504"/>
      <c r="M36" s="504"/>
      <c r="N36" s="504"/>
      <c r="O36" s="504"/>
      <c r="P36" s="504"/>
    </row>
    <row r="37" spans="1:16" x14ac:dyDescent="0.25">
      <c r="A37" s="180" t="s">
        <v>257</v>
      </c>
      <c r="B37" s="504" t="s">
        <v>260</v>
      </c>
      <c r="C37" s="504"/>
      <c r="D37" s="504"/>
      <c r="E37" s="504"/>
      <c r="F37" s="504"/>
      <c r="G37" s="504"/>
      <c r="H37" s="504"/>
      <c r="I37" s="180"/>
      <c r="J37" s="209"/>
      <c r="K37" s="209"/>
      <c r="L37" s="209"/>
      <c r="M37" s="209"/>
      <c r="N37" s="209"/>
      <c r="O37" s="209"/>
      <c r="P37" s="209"/>
    </row>
    <row r="38" spans="1:16" x14ac:dyDescent="0.25">
      <c r="A38" s="204" t="s">
        <v>259</v>
      </c>
      <c r="B38" s="521" t="s">
        <v>262</v>
      </c>
      <c r="C38" s="521"/>
      <c r="D38" s="521"/>
      <c r="E38" s="521"/>
      <c r="F38" s="521"/>
      <c r="G38" s="521"/>
      <c r="H38" s="521"/>
      <c r="I38" s="521"/>
      <c r="J38" s="521"/>
      <c r="K38" s="214"/>
      <c r="L38" s="214"/>
      <c r="M38" s="214"/>
      <c r="N38" s="214"/>
      <c r="O38" s="214"/>
      <c r="P38" s="214"/>
    </row>
    <row r="39" spans="1:16" ht="28.5" customHeight="1" x14ac:dyDescent="0.25">
      <c r="A39" s="204" t="s">
        <v>261</v>
      </c>
      <c r="B39" s="521" t="s">
        <v>281</v>
      </c>
      <c r="C39" s="521"/>
      <c r="D39" s="521"/>
      <c r="E39" s="521"/>
      <c r="F39" s="521"/>
      <c r="G39" s="521"/>
      <c r="H39" s="521"/>
      <c r="I39" s="521"/>
      <c r="J39" s="521"/>
      <c r="K39" s="214"/>
      <c r="L39" s="214"/>
      <c r="M39" s="214"/>
      <c r="N39" s="214"/>
      <c r="O39" s="214"/>
      <c r="P39" s="214"/>
    </row>
    <row r="41" spans="1:16" ht="92.25" customHeight="1" x14ac:dyDescent="0.25">
      <c r="A41" s="520" t="s">
        <v>163</v>
      </c>
      <c r="B41" s="520"/>
      <c r="C41" s="520"/>
      <c r="D41" s="520"/>
      <c r="E41" s="520"/>
      <c r="F41" s="520"/>
      <c r="G41" s="520"/>
      <c r="H41" s="520"/>
      <c r="I41" s="520"/>
      <c r="J41" s="520"/>
    </row>
  </sheetData>
  <sheetProtection password="C712" sheet="1" objects="1" scenarios="1"/>
  <mergeCells count="16">
    <mergeCell ref="A41:J41"/>
    <mergeCell ref="B36:H36"/>
    <mergeCell ref="J36:P36"/>
    <mergeCell ref="B37:H37"/>
    <mergeCell ref="B38:J38"/>
    <mergeCell ref="B39:J39"/>
    <mergeCell ref="B29:J29"/>
    <mergeCell ref="B31:J31"/>
    <mergeCell ref="B32:J32"/>
    <mergeCell ref="B34:J34"/>
    <mergeCell ref="B35:J35"/>
    <mergeCell ref="G3:H4"/>
    <mergeCell ref="A5:A7"/>
    <mergeCell ref="B5:B7"/>
    <mergeCell ref="C3:F4"/>
    <mergeCell ref="C5:C6"/>
  </mergeCells>
  <hyperlinks>
    <hyperlink ref="B27" location="BOYACA!A41" display="Ver Nota Informativa"/>
  </hyperlinks>
  <pageMargins left="0.7" right="0.7" top="0.75" bottom="0.75" header="0.3" footer="0.3"/>
  <ignoredErrors>
    <ignoredError sqref="C11:H11 C12:C24" formula="1"/>
    <ignoredError sqref="D12:H24" numberStoredAsText="1" formula="1"/>
    <ignoredError sqref="D25:I25 I12:I2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66"/>
  <sheetViews>
    <sheetView zoomScale="84" zoomScaleNormal="84" workbookViewId="0">
      <selection activeCell="K30" sqref="K30"/>
    </sheetView>
  </sheetViews>
  <sheetFormatPr baseColWidth="10" defaultColWidth="45" defaultRowHeight="15" x14ac:dyDescent="0.25"/>
  <cols>
    <col min="1" max="1" width="7" customWidth="1"/>
    <col min="2" max="2" width="47.7109375" customWidth="1"/>
    <col min="3" max="5" width="15.42578125" bestFit="1" customWidth="1"/>
    <col min="6" max="6" width="15.42578125" customWidth="1"/>
    <col min="7" max="7" width="11.7109375" customWidth="1"/>
    <col min="8" max="8" width="11.85546875" bestFit="1" customWidth="1"/>
    <col min="9" max="9" width="14.7109375" customWidth="1"/>
    <col min="10" max="11" width="15.42578125" bestFit="1" customWidth="1"/>
    <col min="12" max="12" width="13.5703125" customWidth="1"/>
    <col min="13" max="13" width="45.28515625" customWidth="1"/>
  </cols>
  <sheetData>
    <row r="1" spans="1:12" x14ac:dyDescent="0.25">
      <c r="A1" s="272" t="s">
        <v>174</v>
      </c>
      <c r="B1" s="157" t="str">
        <f>+AMAZONAS!B1</f>
        <v>Vigencia: 7 de Noviembre de 2019; 00:00 horas</v>
      </c>
      <c r="C1" s="157"/>
      <c r="D1" s="273"/>
      <c r="E1" s="273"/>
      <c r="F1" s="273"/>
      <c r="G1" s="273"/>
      <c r="H1" s="273"/>
      <c r="I1" s="273"/>
      <c r="J1" s="273"/>
      <c r="K1" s="273"/>
      <c r="L1" s="273"/>
    </row>
    <row r="2" spans="1:12" ht="15.75" thickBot="1" x14ac:dyDescent="0.3">
      <c r="A2" s="183" t="s">
        <v>202</v>
      </c>
      <c r="B2" s="184"/>
      <c r="C2" s="184"/>
      <c r="D2" s="184"/>
      <c r="E2" s="184"/>
      <c r="F2" s="184"/>
      <c r="G2" s="184"/>
      <c r="H2" s="274"/>
      <c r="I2" s="274"/>
      <c r="J2" s="274"/>
      <c r="K2" s="184"/>
      <c r="L2" s="184"/>
    </row>
    <row r="3" spans="1:12" ht="15.75" thickTop="1" x14ac:dyDescent="0.25">
      <c r="A3" s="215"/>
      <c r="B3" s="186" t="s">
        <v>288</v>
      </c>
      <c r="C3" s="507" t="s">
        <v>203</v>
      </c>
      <c r="D3" s="508"/>
      <c r="E3" s="508"/>
      <c r="F3" s="508"/>
      <c r="G3" s="508"/>
      <c r="H3" s="508"/>
      <c r="I3" s="508"/>
      <c r="J3" s="537" t="s">
        <v>275</v>
      </c>
      <c r="K3" s="538"/>
      <c r="L3" s="539"/>
    </row>
    <row r="4" spans="1:12" ht="40.5" x14ac:dyDescent="0.25">
      <c r="A4" s="187"/>
      <c r="B4" s="302" t="s">
        <v>299</v>
      </c>
      <c r="C4" s="509"/>
      <c r="D4" s="510"/>
      <c r="E4" s="510"/>
      <c r="F4" s="510"/>
      <c r="G4" s="510"/>
      <c r="H4" s="510"/>
      <c r="I4" s="510"/>
      <c r="J4" s="540"/>
      <c r="K4" s="541"/>
      <c r="L4" s="542"/>
    </row>
    <row r="5" spans="1:12" ht="38.25" customHeight="1" x14ac:dyDescent="0.25">
      <c r="A5" s="515" t="s">
        <v>204</v>
      </c>
      <c r="B5" s="517" t="s">
        <v>205</v>
      </c>
      <c r="C5" s="505" t="s">
        <v>266</v>
      </c>
      <c r="D5" s="189" t="s">
        <v>97</v>
      </c>
      <c r="E5" s="189" t="s">
        <v>194</v>
      </c>
      <c r="F5" s="189" t="str">
        <f>+BOYACA!F5</f>
        <v>Biodiesel B8</v>
      </c>
      <c r="G5" s="543" t="s">
        <v>446</v>
      </c>
      <c r="H5" s="505" t="s">
        <v>185</v>
      </c>
      <c r="I5" s="275" t="s">
        <v>126</v>
      </c>
      <c r="J5" s="159" t="s">
        <v>97</v>
      </c>
      <c r="K5" s="256" t="str">
        <f>+F5</f>
        <v>Biodiesel B8</v>
      </c>
      <c r="L5" s="256" t="s">
        <v>126</v>
      </c>
    </row>
    <row r="6" spans="1:12" ht="21.75" customHeight="1" x14ac:dyDescent="0.25">
      <c r="A6" s="515"/>
      <c r="B6" s="517"/>
      <c r="C6" s="506"/>
      <c r="D6" s="190">
        <v>0.08</v>
      </c>
      <c r="E6" s="208">
        <v>0.02</v>
      </c>
      <c r="F6" s="440">
        <f>+BOYACA!F6</f>
        <v>0.08</v>
      </c>
      <c r="G6" s="544"/>
      <c r="H6" s="506"/>
      <c r="I6" s="276" t="s">
        <v>289</v>
      </c>
      <c r="J6" s="303">
        <v>0.1</v>
      </c>
      <c r="K6" s="441">
        <f>+F6</f>
        <v>0.08</v>
      </c>
      <c r="L6" s="304" t="s">
        <v>289</v>
      </c>
    </row>
    <row r="7" spans="1:12" x14ac:dyDescent="0.25">
      <c r="A7" s="516"/>
      <c r="B7" s="518"/>
      <c r="C7" s="159" t="s">
        <v>206</v>
      </c>
      <c r="D7" s="189" t="s">
        <v>206</v>
      </c>
      <c r="E7" s="189" t="s">
        <v>206</v>
      </c>
      <c r="F7" s="189" t="s">
        <v>206</v>
      </c>
      <c r="G7" s="189" t="s">
        <v>206</v>
      </c>
      <c r="H7" s="210" t="s">
        <v>206</v>
      </c>
      <c r="I7" s="275" t="s">
        <v>206</v>
      </c>
      <c r="J7" s="159" t="s">
        <v>206</v>
      </c>
      <c r="K7" s="256" t="s">
        <v>206</v>
      </c>
      <c r="L7" s="293" t="s">
        <v>206</v>
      </c>
    </row>
    <row r="8" spans="1:12" x14ac:dyDescent="0.25">
      <c r="A8" s="161" t="s">
        <v>207</v>
      </c>
      <c r="B8" s="167" t="s">
        <v>208</v>
      </c>
      <c r="C8" s="294">
        <f>+'Calculo IP ZDF'!B28</f>
        <v>4990.9925220000005</v>
      </c>
      <c r="D8" s="294">
        <f>+'Calculo IP ZDF'!G28</f>
        <v>5278.0632698000009</v>
      </c>
      <c r="E8" s="294">
        <f>+'Calculo IP ZDF'!F28</f>
        <v>5452.2986000000001</v>
      </c>
      <c r="F8" s="294">
        <f>+'Calculo IP ZDF'!H28</f>
        <v>5772.7251884000007</v>
      </c>
      <c r="G8" s="198">
        <f>+'Calculo IP ZDF'!C28</f>
        <v>5345.4947700000002</v>
      </c>
      <c r="H8" s="240">
        <f>+'GAS EXTRA'!E6</f>
        <v>7350</v>
      </c>
      <c r="I8" s="240">
        <f>+'GAS EXTRA'!F6</f>
        <v>7401.17</v>
      </c>
      <c r="J8" s="277">
        <f>+'GAS CTE'!D9</f>
        <v>5840.62</v>
      </c>
      <c r="K8" s="221">
        <f>+BIODIESEL!G9</f>
        <v>6293.7699999999995</v>
      </c>
      <c r="L8" s="244">
        <f>+I8</f>
        <v>7401.17</v>
      </c>
    </row>
    <row r="9" spans="1:12" x14ac:dyDescent="0.25">
      <c r="A9" s="161" t="s">
        <v>209</v>
      </c>
      <c r="B9" s="167" t="s">
        <v>210</v>
      </c>
      <c r="C9" s="219" t="str">
        <f>+E9</f>
        <v>------------------</v>
      </c>
      <c r="D9" s="219" t="s">
        <v>211</v>
      </c>
      <c r="E9" s="219" t="s">
        <v>211</v>
      </c>
      <c r="F9" s="219" t="s">
        <v>211</v>
      </c>
      <c r="G9" s="193" t="s">
        <v>211</v>
      </c>
      <c r="H9" s="193" t="s">
        <v>211</v>
      </c>
      <c r="I9" s="278" t="s">
        <v>211</v>
      </c>
      <c r="J9" s="279">
        <f>+'GAS CTE'!D10</f>
        <v>473.63427342</v>
      </c>
      <c r="K9" s="218">
        <f>+BIODIESEL!G10</f>
        <v>463.41</v>
      </c>
      <c r="L9" s="241">
        <f>+'GAS EXTRA'!D10</f>
        <v>898.94</v>
      </c>
    </row>
    <row r="10" spans="1:12" x14ac:dyDescent="0.25">
      <c r="A10" s="161"/>
      <c r="B10" s="167" t="s">
        <v>138</v>
      </c>
      <c r="C10" s="219" t="str">
        <f>+E10</f>
        <v>------------------</v>
      </c>
      <c r="D10" s="219" t="s">
        <v>211</v>
      </c>
      <c r="E10" s="219" t="s">
        <v>211</v>
      </c>
      <c r="F10" s="219" t="s">
        <v>211</v>
      </c>
      <c r="G10" s="193" t="s">
        <v>211</v>
      </c>
      <c r="H10" s="193" t="s">
        <v>211</v>
      </c>
      <c r="I10" s="278" t="s">
        <v>211</v>
      </c>
      <c r="J10" s="279" t="str">
        <f>'[6]CORRIENTE OXIGENADA'!C12</f>
        <v>(3)</v>
      </c>
      <c r="K10" s="218" t="str">
        <f>'[6]CORRIENTE OXIGENADA'!C12</f>
        <v>(3)</v>
      </c>
      <c r="L10" s="241" t="str">
        <f>'[6]CORRIENTE OXIGENADA'!D12</f>
        <v>(3)</v>
      </c>
    </row>
    <row r="11" spans="1:12" x14ac:dyDescent="0.25">
      <c r="A11" s="161"/>
      <c r="B11" s="167" t="s">
        <v>140</v>
      </c>
      <c r="C11" s="280">
        <f>+'GAS CTE'!C12</f>
        <v>148</v>
      </c>
      <c r="D11" s="280">
        <f>+'GAS CTE'!D12</f>
        <v>133.19999999999999</v>
      </c>
      <c r="E11" s="280">
        <f>+BIODIESEL!E12</f>
        <v>162.68</v>
      </c>
      <c r="F11" s="280">
        <f>+BIODIESEL!G12</f>
        <v>152.72</v>
      </c>
      <c r="G11" s="198">
        <f>+BIODIESEL!C12</f>
        <v>166</v>
      </c>
      <c r="H11" s="240">
        <f>+'GAS EXTRA'!C12</f>
        <v>148</v>
      </c>
      <c r="I11" s="240">
        <f>+'GAS EXTRA'!D12</f>
        <v>133.19999999999999</v>
      </c>
      <c r="J11" s="279">
        <f>+'GAS CTE'!D12</f>
        <v>133.19999999999999</v>
      </c>
      <c r="K11" s="218">
        <f>+F11</f>
        <v>152.72</v>
      </c>
      <c r="L11" s="241">
        <f>+I11</f>
        <v>133.19999999999999</v>
      </c>
    </row>
    <row r="12" spans="1:12" x14ac:dyDescent="0.25">
      <c r="A12" s="161" t="s">
        <v>212</v>
      </c>
      <c r="B12" s="167" t="s">
        <v>296</v>
      </c>
      <c r="C12" s="297" t="s">
        <v>240</v>
      </c>
      <c r="D12" s="219" t="str">
        <f>+C12</f>
        <v>(2)</v>
      </c>
      <c r="E12" s="219" t="str">
        <f>+C12</f>
        <v>(2)</v>
      </c>
      <c r="F12" s="219" t="str">
        <f>+C12</f>
        <v>(2)</v>
      </c>
      <c r="G12" s="192" t="str">
        <f>+C12</f>
        <v>(2)</v>
      </c>
      <c r="H12" s="192" t="str">
        <f>+G12</f>
        <v>(2)</v>
      </c>
      <c r="I12" s="252" t="str">
        <f>+F12</f>
        <v>(2)</v>
      </c>
      <c r="J12" s="279" t="str">
        <f>+L12</f>
        <v>(2)</v>
      </c>
      <c r="K12" s="218" t="str">
        <f>+D12</f>
        <v>(2)</v>
      </c>
      <c r="L12" s="241" t="str">
        <f>+E12</f>
        <v>(2)</v>
      </c>
    </row>
    <row r="13" spans="1:12" x14ac:dyDescent="0.25">
      <c r="A13" s="161" t="s">
        <v>214</v>
      </c>
      <c r="B13" s="167" t="s">
        <v>215</v>
      </c>
      <c r="C13" s="280">
        <v>21.1</v>
      </c>
      <c r="D13" s="192">
        <f>+C13</f>
        <v>21.1</v>
      </c>
      <c r="E13" s="192">
        <f>+C13</f>
        <v>21.1</v>
      </c>
      <c r="F13" s="192">
        <f>+C13</f>
        <v>21.1</v>
      </c>
      <c r="G13" s="192">
        <f>+C13</f>
        <v>21.1</v>
      </c>
      <c r="H13" s="252">
        <f>+C13</f>
        <v>21.1</v>
      </c>
      <c r="I13" s="252">
        <f>+C13</f>
        <v>21.1</v>
      </c>
      <c r="J13" s="277">
        <f>+I13</f>
        <v>21.1</v>
      </c>
      <c r="K13" s="192">
        <f>+I13</f>
        <v>21.1</v>
      </c>
      <c r="L13" s="164">
        <f>+I13</f>
        <v>21.1</v>
      </c>
    </row>
    <row r="14" spans="1:12" x14ac:dyDescent="0.25">
      <c r="A14" s="161" t="s">
        <v>218</v>
      </c>
      <c r="B14" s="167" t="s">
        <v>219</v>
      </c>
      <c r="C14" s="280">
        <f>+'GAS CTE'!C13</f>
        <v>7.9001000000000001</v>
      </c>
      <c r="D14" s="192">
        <f>+C14</f>
        <v>7.9001000000000001</v>
      </c>
      <c r="E14" s="192">
        <f>+C14</f>
        <v>7.9001000000000001</v>
      </c>
      <c r="F14" s="192">
        <f>+C14</f>
        <v>7.9001000000000001</v>
      </c>
      <c r="G14" s="192">
        <f>+C14</f>
        <v>7.9001000000000001</v>
      </c>
      <c r="H14" s="252">
        <f>+C14</f>
        <v>7.9001000000000001</v>
      </c>
      <c r="I14" s="252">
        <f>+C14</f>
        <v>7.9001000000000001</v>
      </c>
      <c r="J14" s="277">
        <f>+C14</f>
        <v>7.9001000000000001</v>
      </c>
      <c r="K14" s="192">
        <f>+J14</f>
        <v>7.9001000000000001</v>
      </c>
      <c r="L14" s="164">
        <f>+J14</f>
        <v>7.9001000000000001</v>
      </c>
    </row>
    <row r="15" spans="1:12" x14ac:dyDescent="0.25">
      <c r="A15" s="161"/>
      <c r="B15" s="167" t="s">
        <v>220</v>
      </c>
      <c r="C15" s="280">
        <f>+'GAS CTE'!C16</f>
        <v>71.510000000000005</v>
      </c>
      <c r="D15" s="192">
        <f>+C15</f>
        <v>71.510000000000005</v>
      </c>
      <c r="E15" s="192">
        <f>+C15</f>
        <v>71.510000000000005</v>
      </c>
      <c r="F15" s="192">
        <f>+C15</f>
        <v>71.510000000000005</v>
      </c>
      <c r="G15" s="192">
        <f>+C15</f>
        <v>71.510000000000005</v>
      </c>
      <c r="H15" s="252">
        <f>+C15</f>
        <v>71.510000000000005</v>
      </c>
      <c r="I15" s="252">
        <f>+C15</f>
        <v>71.510000000000005</v>
      </c>
      <c r="J15" s="277">
        <f>+C15</f>
        <v>71.510000000000005</v>
      </c>
      <c r="K15" s="192">
        <f>+C15</f>
        <v>71.510000000000005</v>
      </c>
      <c r="L15" s="164">
        <f>+C15</f>
        <v>71.510000000000005</v>
      </c>
    </row>
    <row r="16" spans="1:12" x14ac:dyDescent="0.25">
      <c r="A16" s="168" t="s">
        <v>221</v>
      </c>
      <c r="B16" s="199" t="s">
        <v>222</v>
      </c>
      <c r="C16" s="281">
        <f>SUM(C8:C15)</f>
        <v>5239.5026220000009</v>
      </c>
      <c r="D16" s="281">
        <f t="shared" ref="D16:L16" si="0">SUM(D8:D15)</f>
        <v>5511.7733698000011</v>
      </c>
      <c r="E16" s="281">
        <f t="shared" si="0"/>
        <v>5715.4887000000008</v>
      </c>
      <c r="F16" s="281">
        <f t="shared" si="0"/>
        <v>6025.9552884000013</v>
      </c>
      <c r="G16" s="281">
        <f t="shared" si="0"/>
        <v>5612.0048700000007</v>
      </c>
      <c r="H16" s="281">
        <f t="shared" si="0"/>
        <v>7598.5101000000004</v>
      </c>
      <c r="I16" s="282">
        <f t="shared" si="0"/>
        <v>7634.8801000000003</v>
      </c>
      <c r="J16" s="283">
        <f t="shared" si="0"/>
        <v>6547.9643734199999</v>
      </c>
      <c r="K16" s="281">
        <f t="shared" si="0"/>
        <v>7010.4101000000001</v>
      </c>
      <c r="L16" s="284">
        <f t="shared" si="0"/>
        <v>8533.8201000000026</v>
      </c>
    </row>
    <row r="17" spans="1:12" x14ac:dyDescent="0.25">
      <c r="A17" s="161" t="s">
        <v>223</v>
      </c>
      <c r="B17" s="167" t="s">
        <v>290</v>
      </c>
      <c r="C17" s="298" t="s">
        <v>255</v>
      </c>
      <c r="D17" s="192" t="str">
        <f>+C17</f>
        <v>***</v>
      </c>
      <c r="E17" s="192" t="str">
        <f>+C17</f>
        <v>***</v>
      </c>
      <c r="F17" s="192" t="str">
        <f>+E17</f>
        <v>***</v>
      </c>
      <c r="G17" s="192" t="str">
        <f>+E17</f>
        <v>***</v>
      </c>
      <c r="H17" s="252" t="str">
        <f>+G17</f>
        <v>***</v>
      </c>
      <c r="I17" s="252" t="str">
        <f>+H17</f>
        <v>***</v>
      </c>
      <c r="J17" s="277" t="str">
        <f>L17</f>
        <v>***</v>
      </c>
      <c r="K17" s="192" t="str">
        <f>+L17</f>
        <v>***</v>
      </c>
      <c r="L17" s="164" t="str">
        <f>+E17</f>
        <v>***</v>
      </c>
    </row>
    <row r="18" spans="1:12" x14ac:dyDescent="0.25">
      <c r="A18" s="161" t="s">
        <v>225</v>
      </c>
      <c r="B18" s="167" t="s">
        <v>226</v>
      </c>
      <c r="C18" s="297" t="s">
        <v>253</v>
      </c>
      <c r="D18" s="192" t="str">
        <f>+C18</f>
        <v>**</v>
      </c>
      <c r="E18" s="192" t="str">
        <f>+C18</f>
        <v>**</v>
      </c>
      <c r="F18" s="192" t="str">
        <f>+C18</f>
        <v>**</v>
      </c>
      <c r="G18" s="192" t="str">
        <f>+C18</f>
        <v>**</v>
      </c>
      <c r="H18" s="252" t="str">
        <f>+C18</f>
        <v>**</v>
      </c>
      <c r="I18" s="252" t="str">
        <f>+H18</f>
        <v>**</v>
      </c>
      <c r="J18" s="277" t="str">
        <f>+I18</f>
        <v>**</v>
      </c>
      <c r="K18" s="192" t="str">
        <f>+J18</f>
        <v>**</v>
      </c>
      <c r="L18" s="164" t="str">
        <f>+K18</f>
        <v>**</v>
      </c>
    </row>
    <row r="19" spans="1:12" x14ac:dyDescent="0.25">
      <c r="A19" s="161" t="s">
        <v>227</v>
      </c>
      <c r="B19" s="239" t="s">
        <v>145</v>
      </c>
      <c r="C19" s="285" t="str">
        <f>+E19</f>
        <v>****</v>
      </c>
      <c r="D19" s="192" t="str">
        <f t="shared" ref="D19:D21" si="1">+E19</f>
        <v>****</v>
      </c>
      <c r="E19" s="198" t="str">
        <f>+A62</f>
        <v>****</v>
      </c>
      <c r="F19" s="198" t="str">
        <f>+E19</f>
        <v>****</v>
      </c>
      <c r="G19" s="198" t="str">
        <f>+A62</f>
        <v>****</v>
      </c>
      <c r="H19" s="240" t="str">
        <f>+G19</f>
        <v>****</v>
      </c>
      <c r="I19" s="240" t="str">
        <f>+H19</f>
        <v>****</v>
      </c>
      <c r="J19" s="300" t="str">
        <f>C19</f>
        <v>****</v>
      </c>
      <c r="K19" s="192" t="str">
        <f>+L19</f>
        <v>****</v>
      </c>
      <c r="L19" s="166" t="str">
        <f>J19</f>
        <v>****</v>
      </c>
    </row>
    <row r="20" spans="1:12" x14ac:dyDescent="0.25">
      <c r="A20" s="168" t="s">
        <v>229</v>
      </c>
      <c r="B20" s="199" t="s">
        <v>230</v>
      </c>
      <c r="C20" s="286">
        <f t="shared" ref="C20:L20" si="2">+C16</f>
        <v>5239.5026220000009</v>
      </c>
      <c r="D20" s="200">
        <f t="shared" si="2"/>
        <v>5511.7733698000011</v>
      </c>
      <c r="E20" s="200">
        <f t="shared" si="2"/>
        <v>5715.4887000000008</v>
      </c>
      <c r="F20" s="200">
        <f t="shared" si="2"/>
        <v>6025.9552884000013</v>
      </c>
      <c r="G20" s="200">
        <f t="shared" si="2"/>
        <v>5612.0048700000007</v>
      </c>
      <c r="H20" s="200">
        <f t="shared" si="2"/>
        <v>7598.5101000000004</v>
      </c>
      <c r="I20" s="253">
        <f t="shared" si="2"/>
        <v>7634.8801000000003</v>
      </c>
      <c r="J20" s="283">
        <f t="shared" si="2"/>
        <v>6547.9643734199999</v>
      </c>
      <c r="K20" s="200">
        <f t="shared" si="2"/>
        <v>7010.4101000000001</v>
      </c>
      <c r="L20" s="170">
        <f t="shared" si="2"/>
        <v>8533.8201000000026</v>
      </c>
    </row>
    <row r="21" spans="1:12" x14ac:dyDescent="0.25">
      <c r="A21" s="161" t="s">
        <v>231</v>
      </c>
      <c r="B21" s="167" t="s">
        <v>176</v>
      </c>
      <c r="C21" s="280" t="str">
        <f>+E21</f>
        <v>***</v>
      </c>
      <c r="D21" s="192" t="str">
        <f t="shared" si="1"/>
        <v>***</v>
      </c>
      <c r="E21" s="192" t="str">
        <f t="shared" ref="E21" si="3">+E17</f>
        <v>***</v>
      </c>
      <c r="F21" s="192" t="str">
        <f>+E21</f>
        <v>***</v>
      </c>
      <c r="G21" s="192" t="str">
        <f>+G17</f>
        <v>***</v>
      </c>
      <c r="H21" s="252" t="str">
        <f>+G21</f>
        <v>***</v>
      </c>
      <c r="I21" s="252" t="str">
        <f>+H21</f>
        <v>***</v>
      </c>
      <c r="J21" s="277" t="str">
        <f>L21</f>
        <v>***</v>
      </c>
      <c r="K21" s="192" t="str">
        <f>+L21</f>
        <v>***</v>
      </c>
      <c r="L21" s="164" t="str">
        <f>+L17</f>
        <v>***</v>
      </c>
    </row>
    <row r="22" spans="1:12" x14ac:dyDescent="0.25">
      <c r="A22" s="161" t="s">
        <v>232</v>
      </c>
      <c r="B22" s="162" t="s">
        <v>233</v>
      </c>
      <c r="C22" s="287" t="s">
        <v>259</v>
      </c>
      <c r="D22" s="192" t="str">
        <f>+C22</f>
        <v>*****</v>
      </c>
      <c r="E22" s="192" t="s">
        <v>234</v>
      </c>
      <c r="F22" s="192" t="str">
        <f>+E22</f>
        <v>N.A</v>
      </c>
      <c r="G22" s="192" t="s">
        <v>234</v>
      </c>
      <c r="H22" s="252" t="str">
        <f>+D22</f>
        <v>*****</v>
      </c>
      <c r="I22" s="252" t="str">
        <f>+D22</f>
        <v>*****</v>
      </c>
      <c r="J22" s="277" t="str">
        <f>+I22</f>
        <v>*****</v>
      </c>
      <c r="K22" s="192" t="s">
        <v>279</v>
      </c>
      <c r="L22" s="164" t="str">
        <f>+I22</f>
        <v>*****</v>
      </c>
    </row>
    <row r="23" spans="1:12" ht="24.75" customHeight="1" x14ac:dyDescent="0.25">
      <c r="A23" s="161" t="s">
        <v>235</v>
      </c>
      <c r="B23" s="162" t="s">
        <v>236</v>
      </c>
      <c r="C23" s="287" t="s">
        <v>261</v>
      </c>
      <c r="D23" s="192" t="str">
        <f>+C23</f>
        <v>******</v>
      </c>
      <c r="E23" s="192" t="str">
        <f>+C23</f>
        <v>******</v>
      </c>
      <c r="F23" s="192" t="str">
        <f>+C23</f>
        <v>******</v>
      </c>
      <c r="G23" s="192" t="str">
        <f>+C23</f>
        <v>******</v>
      </c>
      <c r="H23" s="252" t="str">
        <f>+C23</f>
        <v>******</v>
      </c>
      <c r="I23" s="252" t="str">
        <f>+C23</f>
        <v>******</v>
      </c>
      <c r="J23" s="277" t="str">
        <f>+C23</f>
        <v>******</v>
      </c>
      <c r="K23" s="192" t="str">
        <f>+C23</f>
        <v>******</v>
      </c>
      <c r="L23" s="164" t="str">
        <f>+C23</f>
        <v>******</v>
      </c>
    </row>
    <row r="24" spans="1:12" ht="15.75" thickBot="1" x14ac:dyDescent="0.3">
      <c r="A24" s="172" t="s">
        <v>237</v>
      </c>
      <c r="B24" s="173" t="s">
        <v>238</v>
      </c>
      <c r="C24" s="288"/>
      <c r="D24" s="202"/>
      <c r="E24" s="202"/>
      <c r="F24" s="202"/>
      <c r="G24" s="202"/>
      <c r="H24" s="254"/>
      <c r="I24" s="254"/>
      <c r="J24" s="289"/>
      <c r="K24" s="202"/>
      <c r="L24" s="175"/>
    </row>
    <row r="25" spans="1:12" ht="15.75" thickTop="1" x14ac:dyDescent="0.25">
      <c r="A25" s="177"/>
      <c r="B25" s="178"/>
      <c r="C25" s="178"/>
      <c r="D25" s="179"/>
      <c r="E25" s="179"/>
      <c r="F25" s="179"/>
      <c r="G25" s="179"/>
      <c r="H25" s="179"/>
      <c r="I25" s="179"/>
      <c r="J25" s="179"/>
      <c r="K25" s="179"/>
      <c r="L25" s="179"/>
    </row>
    <row r="26" spans="1:12" ht="15.75" thickBot="1" x14ac:dyDescent="0.3">
      <c r="A26" s="177"/>
      <c r="B26" s="178"/>
      <c r="C26" s="178"/>
      <c r="D26" s="179"/>
      <c r="E26" s="179"/>
      <c r="F26" s="179"/>
      <c r="G26" s="179"/>
      <c r="H26" s="179"/>
      <c r="I26" s="179"/>
      <c r="J26" s="179"/>
      <c r="K26" s="179"/>
      <c r="L26" s="179"/>
    </row>
    <row r="27" spans="1:12" ht="15.75" thickTop="1" x14ac:dyDescent="0.25">
      <c r="A27" s="215"/>
      <c r="B27" s="186" t="s">
        <v>295</v>
      </c>
      <c r="C27" s="507" t="s">
        <v>203</v>
      </c>
      <c r="D27" s="508"/>
      <c r="E27" s="508"/>
      <c r="F27" s="508"/>
      <c r="G27" s="508"/>
      <c r="H27" s="508"/>
      <c r="I27" s="508"/>
      <c r="J27" s="537" t="s">
        <v>275</v>
      </c>
      <c r="K27" s="538"/>
      <c r="L27" s="539"/>
    </row>
    <row r="28" spans="1:12" ht="46.5" customHeight="1" x14ac:dyDescent="0.25">
      <c r="A28" s="187"/>
      <c r="B28" s="302" t="s">
        <v>300</v>
      </c>
      <c r="C28" s="509"/>
      <c r="D28" s="510"/>
      <c r="E28" s="510"/>
      <c r="F28" s="510"/>
      <c r="G28" s="510"/>
      <c r="H28" s="510"/>
      <c r="I28" s="510"/>
      <c r="J28" s="540"/>
      <c r="K28" s="541"/>
      <c r="L28" s="542"/>
    </row>
    <row r="29" spans="1:12" ht="38.25" customHeight="1" x14ac:dyDescent="0.25">
      <c r="A29" s="515" t="s">
        <v>204</v>
      </c>
      <c r="B29" s="517" t="s">
        <v>205</v>
      </c>
      <c r="C29" s="505" t="s">
        <v>266</v>
      </c>
      <c r="D29" s="189" t="s">
        <v>97</v>
      </c>
      <c r="E29" s="189" t="s">
        <v>194</v>
      </c>
      <c r="F29" s="189" t="str">
        <f>+F5</f>
        <v>Biodiesel B8</v>
      </c>
      <c r="G29" s="543" t="s">
        <v>445</v>
      </c>
      <c r="H29" s="505" t="s">
        <v>185</v>
      </c>
      <c r="I29" s="275" t="s">
        <v>126</v>
      </c>
      <c r="J29" s="159" t="s">
        <v>97</v>
      </c>
      <c r="K29" s="210" t="str">
        <f>+K5</f>
        <v>Biodiesel B8</v>
      </c>
      <c r="L29" s="210" t="s">
        <v>126</v>
      </c>
    </row>
    <row r="30" spans="1:12" x14ac:dyDescent="0.25">
      <c r="A30" s="515"/>
      <c r="B30" s="517"/>
      <c r="C30" s="506"/>
      <c r="D30" s="190">
        <v>0.08</v>
      </c>
      <c r="E30" s="208">
        <v>0.02</v>
      </c>
      <c r="F30" s="440">
        <f>+F6</f>
        <v>0.08</v>
      </c>
      <c r="G30" s="544"/>
      <c r="H30" s="506"/>
      <c r="I30" s="276" t="s">
        <v>289</v>
      </c>
      <c r="J30" s="303">
        <v>0.1</v>
      </c>
      <c r="K30" s="441">
        <f>+K6</f>
        <v>0.08</v>
      </c>
      <c r="L30" s="304" t="s">
        <v>289</v>
      </c>
    </row>
    <row r="31" spans="1:12" x14ac:dyDescent="0.25">
      <c r="A31" s="516"/>
      <c r="B31" s="518"/>
      <c r="C31" s="159" t="s">
        <v>206</v>
      </c>
      <c r="D31" s="189" t="s">
        <v>206</v>
      </c>
      <c r="E31" s="189" t="s">
        <v>206</v>
      </c>
      <c r="F31" s="189" t="s">
        <v>206</v>
      </c>
      <c r="G31" s="189" t="s">
        <v>206</v>
      </c>
      <c r="H31" s="210" t="s">
        <v>206</v>
      </c>
      <c r="I31" s="275" t="s">
        <v>206</v>
      </c>
      <c r="J31" s="159" t="s">
        <v>206</v>
      </c>
      <c r="K31" s="210" t="s">
        <v>206</v>
      </c>
      <c r="L31" s="293" t="s">
        <v>206</v>
      </c>
    </row>
    <row r="32" spans="1:12" x14ac:dyDescent="0.25">
      <c r="A32" s="161" t="s">
        <v>207</v>
      </c>
      <c r="B32" s="167" t="s">
        <v>208</v>
      </c>
      <c r="C32" s="294">
        <f>+'Calculo IP ZDF'!B29</f>
        <v>4446.2347019999997</v>
      </c>
      <c r="D32" s="294">
        <f>+'Calculo IP ZDF'!G29</f>
        <v>4787.7812317999997</v>
      </c>
      <c r="E32" s="294">
        <f>+'Calculo IP ZDF'!F29</f>
        <v>4201.4585999999999</v>
      </c>
      <c r="F32" s="295">
        <f>+'Calculo IP ZDF'!H29</f>
        <v>4598.4662466000009</v>
      </c>
      <c r="G32" s="198">
        <f>+'Calculo IP ZDF'!C29</f>
        <v>4069.1263550000003</v>
      </c>
      <c r="H32" s="240">
        <f>+'GAS EXTRA'!C6</f>
        <v>7350</v>
      </c>
      <c r="I32" s="240">
        <f>+'GAS EXTRA'!D6</f>
        <v>7401.17</v>
      </c>
      <c r="J32" s="277">
        <f>+'GAS CTE'!D9</f>
        <v>5840.62</v>
      </c>
      <c r="K32" s="221">
        <f>+BIODIESEL!G9</f>
        <v>6293.7699999999995</v>
      </c>
      <c r="L32" s="244">
        <f>+I32</f>
        <v>7401.17</v>
      </c>
    </row>
    <row r="33" spans="1:12" x14ac:dyDescent="0.25">
      <c r="A33" s="161" t="s">
        <v>209</v>
      </c>
      <c r="B33" s="167" t="s">
        <v>210</v>
      </c>
      <c r="C33" s="219" t="str">
        <f>+E33</f>
        <v>------------------</v>
      </c>
      <c r="D33" s="219" t="s">
        <v>211</v>
      </c>
      <c r="E33" s="219" t="s">
        <v>211</v>
      </c>
      <c r="F33" s="219" t="s">
        <v>211</v>
      </c>
      <c r="G33" s="193" t="s">
        <v>211</v>
      </c>
      <c r="H33" s="193" t="s">
        <v>211</v>
      </c>
      <c r="I33" s="278" t="s">
        <v>211</v>
      </c>
      <c r="J33" s="279">
        <f>+'GAS CTE'!C10</f>
        <v>526.26030379999997</v>
      </c>
      <c r="K33" s="218">
        <f>+BIODIESEL!G10</f>
        <v>463.41</v>
      </c>
      <c r="L33" s="241">
        <f>+'GAS EXTRA'!D10</f>
        <v>898.94</v>
      </c>
    </row>
    <row r="34" spans="1:12" x14ac:dyDescent="0.25">
      <c r="A34" s="161"/>
      <c r="B34" s="167" t="s">
        <v>138</v>
      </c>
      <c r="C34" s="219" t="str">
        <f>+E34</f>
        <v>------------------</v>
      </c>
      <c r="D34" s="219" t="s">
        <v>211</v>
      </c>
      <c r="E34" s="219" t="s">
        <v>211</v>
      </c>
      <c r="F34" s="219" t="s">
        <v>211</v>
      </c>
      <c r="G34" s="193" t="s">
        <v>211</v>
      </c>
      <c r="H34" s="193" t="s">
        <v>211</v>
      </c>
      <c r="I34" s="278" t="s">
        <v>211</v>
      </c>
      <c r="J34" s="279" t="str">
        <f>+J10</f>
        <v>(3)</v>
      </c>
      <c r="K34" s="218" t="str">
        <f>+J34</f>
        <v>(3)</v>
      </c>
      <c r="L34" s="241" t="str">
        <f>+J34</f>
        <v>(3)</v>
      </c>
    </row>
    <row r="35" spans="1:12" x14ac:dyDescent="0.25">
      <c r="A35" s="161"/>
      <c r="B35" s="167" t="s">
        <v>140</v>
      </c>
      <c r="C35" s="280">
        <f>'GAS CTE'!C12</f>
        <v>148</v>
      </c>
      <c r="D35" s="280">
        <f>+'GAS CTE'!D12</f>
        <v>133.19999999999999</v>
      </c>
      <c r="E35" s="280">
        <f>+BIODIESEL!E12</f>
        <v>162.68</v>
      </c>
      <c r="F35" s="280">
        <f>+BIODIESEL!G12</f>
        <v>152.72</v>
      </c>
      <c r="G35" s="198">
        <f>+BIODIESEL!C12</f>
        <v>166</v>
      </c>
      <c r="H35" s="240">
        <f>+'GAS EXTRA'!C12</f>
        <v>148</v>
      </c>
      <c r="I35" s="240">
        <f>+'GAS EXTRA'!D12</f>
        <v>133.19999999999999</v>
      </c>
      <c r="J35" s="279">
        <f>+D35</f>
        <v>133.19999999999999</v>
      </c>
      <c r="K35" s="218">
        <f>+F35</f>
        <v>152.72</v>
      </c>
      <c r="L35" s="241">
        <f>+I35</f>
        <v>133.19999999999999</v>
      </c>
    </row>
    <row r="36" spans="1:12" x14ac:dyDescent="0.25">
      <c r="A36" s="161" t="s">
        <v>212</v>
      </c>
      <c r="B36" s="167" t="s">
        <v>296</v>
      </c>
      <c r="C36" s="219" t="str">
        <f>+C12</f>
        <v>(2)</v>
      </c>
      <c r="D36" s="219" t="str">
        <f>+C36</f>
        <v>(2)</v>
      </c>
      <c r="E36" s="219" t="str">
        <f>+C36</f>
        <v>(2)</v>
      </c>
      <c r="F36" s="219" t="str">
        <f>+C36</f>
        <v>(2)</v>
      </c>
      <c r="G36" s="192" t="str">
        <f>+C36</f>
        <v>(2)</v>
      </c>
      <c r="H36" s="192" t="str">
        <f>+G36</f>
        <v>(2)</v>
      </c>
      <c r="I36" s="252" t="str">
        <f>+F36</f>
        <v>(2)</v>
      </c>
      <c r="J36" s="279" t="str">
        <f>+L36</f>
        <v>(2)</v>
      </c>
      <c r="K36" s="218" t="str">
        <f>+D36</f>
        <v>(2)</v>
      </c>
      <c r="L36" s="241" t="str">
        <f>+E36</f>
        <v>(2)</v>
      </c>
    </row>
    <row r="37" spans="1:12" x14ac:dyDescent="0.25">
      <c r="A37" s="161" t="s">
        <v>216</v>
      </c>
      <c r="B37" s="167" t="s">
        <v>217</v>
      </c>
      <c r="C37" s="219">
        <v>101.05953823973702</v>
      </c>
      <c r="D37" s="219">
        <f>+C37</f>
        <v>101.05953823973702</v>
      </c>
      <c r="E37" s="219">
        <f>+C37</f>
        <v>101.05953823973702</v>
      </c>
      <c r="F37" s="219">
        <f>+C37</f>
        <v>101.05953823973702</v>
      </c>
      <c r="G37" s="192">
        <f>+C37</f>
        <v>101.05953823973702</v>
      </c>
      <c r="H37" s="252">
        <f>+C37</f>
        <v>101.05953823973702</v>
      </c>
      <c r="I37" s="252">
        <f>+C37</f>
        <v>101.05953823973702</v>
      </c>
      <c r="J37" s="279">
        <f>+I37</f>
        <v>101.05953823973702</v>
      </c>
      <c r="K37" s="218">
        <f>+J37</f>
        <v>101.05953823973702</v>
      </c>
      <c r="L37" s="241">
        <f>+K37</f>
        <v>101.05953823973702</v>
      </c>
    </row>
    <row r="38" spans="1:12" x14ac:dyDescent="0.25">
      <c r="A38" s="161" t="s">
        <v>214</v>
      </c>
      <c r="B38" s="167" t="s">
        <v>215</v>
      </c>
      <c r="C38" s="280">
        <v>21.1</v>
      </c>
      <c r="D38" s="192">
        <f>+C38</f>
        <v>21.1</v>
      </c>
      <c r="E38" s="192">
        <f>+C38</f>
        <v>21.1</v>
      </c>
      <c r="F38" s="192">
        <f>+C38</f>
        <v>21.1</v>
      </c>
      <c r="G38" s="192">
        <f>+C38</f>
        <v>21.1</v>
      </c>
      <c r="H38" s="252">
        <f>+C38</f>
        <v>21.1</v>
      </c>
      <c r="I38" s="252">
        <f>+C38</f>
        <v>21.1</v>
      </c>
      <c r="J38" s="277">
        <f>+I38</f>
        <v>21.1</v>
      </c>
      <c r="K38" s="192">
        <f>+I38</f>
        <v>21.1</v>
      </c>
      <c r="L38" s="164">
        <f>+I38</f>
        <v>21.1</v>
      </c>
    </row>
    <row r="39" spans="1:12" x14ac:dyDescent="0.25">
      <c r="A39" s="161" t="s">
        <v>218</v>
      </c>
      <c r="B39" s="167" t="s">
        <v>219</v>
      </c>
      <c r="C39" s="280">
        <v>12.2</v>
      </c>
      <c r="D39" s="192">
        <f>+C39</f>
        <v>12.2</v>
      </c>
      <c r="E39" s="192">
        <f>+C39</f>
        <v>12.2</v>
      </c>
      <c r="F39" s="192">
        <f>+C39</f>
        <v>12.2</v>
      </c>
      <c r="G39" s="192">
        <f>+C39</f>
        <v>12.2</v>
      </c>
      <c r="H39" s="252">
        <f>+C39</f>
        <v>12.2</v>
      </c>
      <c r="I39" s="252">
        <f>+C39</f>
        <v>12.2</v>
      </c>
      <c r="J39" s="277">
        <f>+C39</f>
        <v>12.2</v>
      </c>
      <c r="K39" s="192">
        <f>+J39</f>
        <v>12.2</v>
      </c>
      <c r="L39" s="164">
        <f>+J39</f>
        <v>12.2</v>
      </c>
    </row>
    <row r="40" spans="1:12" x14ac:dyDescent="0.25">
      <c r="A40" s="161"/>
      <c r="B40" s="167" t="s">
        <v>220</v>
      </c>
      <c r="C40" s="280">
        <f>+'GAS CTE'!C16</f>
        <v>71.510000000000005</v>
      </c>
      <c r="D40" s="192">
        <f>+C40</f>
        <v>71.510000000000005</v>
      </c>
      <c r="E40" s="192">
        <f>+C40</f>
        <v>71.510000000000005</v>
      </c>
      <c r="F40" s="192">
        <f>+C40</f>
        <v>71.510000000000005</v>
      </c>
      <c r="G40" s="192">
        <f>+C40</f>
        <v>71.510000000000005</v>
      </c>
      <c r="H40" s="252">
        <f>+C40</f>
        <v>71.510000000000005</v>
      </c>
      <c r="I40" s="252">
        <f>+C40</f>
        <v>71.510000000000005</v>
      </c>
      <c r="J40" s="277">
        <f>+C40</f>
        <v>71.510000000000005</v>
      </c>
      <c r="K40" s="192">
        <f>+C40</f>
        <v>71.510000000000005</v>
      </c>
      <c r="L40" s="164">
        <f>+C40</f>
        <v>71.510000000000005</v>
      </c>
    </row>
    <row r="41" spans="1:12" x14ac:dyDescent="0.25">
      <c r="A41" s="168" t="s">
        <v>221</v>
      </c>
      <c r="B41" s="199" t="s">
        <v>222</v>
      </c>
      <c r="C41" s="281">
        <f t="shared" ref="C41:L41" si="4">SUM(C32:C40)</f>
        <v>4800.104240239737</v>
      </c>
      <c r="D41" s="281">
        <f t="shared" si="4"/>
        <v>5126.8507700397367</v>
      </c>
      <c r="E41" s="281">
        <f t="shared" si="4"/>
        <v>4570.0081382397375</v>
      </c>
      <c r="F41" s="281">
        <f t="shared" si="4"/>
        <v>4957.0557848397384</v>
      </c>
      <c r="G41" s="281">
        <f t="shared" si="4"/>
        <v>4440.9958932397376</v>
      </c>
      <c r="H41" s="281">
        <f t="shared" si="4"/>
        <v>7703.8695382397373</v>
      </c>
      <c r="I41" s="282">
        <f t="shared" si="4"/>
        <v>7740.2395382397372</v>
      </c>
      <c r="J41" s="283">
        <f t="shared" si="4"/>
        <v>6705.9498420397367</v>
      </c>
      <c r="K41" s="281">
        <f t="shared" si="4"/>
        <v>7115.7695382397369</v>
      </c>
      <c r="L41" s="284">
        <f t="shared" si="4"/>
        <v>8639.1795382397395</v>
      </c>
    </row>
    <row r="42" spans="1:12" x14ac:dyDescent="0.25">
      <c r="A42" s="161" t="s">
        <v>223</v>
      </c>
      <c r="B42" s="167" t="s">
        <v>290</v>
      </c>
      <c r="C42" s="297" t="s">
        <v>255</v>
      </c>
      <c r="D42" s="192" t="str">
        <f>+C42</f>
        <v>***</v>
      </c>
      <c r="E42" s="192" t="str">
        <f>+C42</f>
        <v>***</v>
      </c>
      <c r="F42" s="192" t="str">
        <f>+E42</f>
        <v>***</v>
      </c>
      <c r="G42" s="192" t="str">
        <f>+E42</f>
        <v>***</v>
      </c>
      <c r="H42" s="252" t="str">
        <f>+G42</f>
        <v>***</v>
      </c>
      <c r="I42" s="252" t="str">
        <f>+H42</f>
        <v>***</v>
      </c>
      <c r="J42" s="277" t="str">
        <f>L42</f>
        <v>***</v>
      </c>
      <c r="K42" s="192" t="str">
        <f>+L42</f>
        <v>***</v>
      </c>
      <c r="L42" s="164" t="str">
        <f>+E42</f>
        <v>***</v>
      </c>
    </row>
    <row r="43" spans="1:12" x14ac:dyDescent="0.25">
      <c r="A43" s="161" t="s">
        <v>225</v>
      </c>
      <c r="B43" s="167" t="s">
        <v>226</v>
      </c>
      <c r="C43" s="297" t="s">
        <v>253</v>
      </c>
      <c r="D43" s="192" t="str">
        <f>+C43</f>
        <v>**</v>
      </c>
      <c r="E43" s="192" t="str">
        <f>+C43</f>
        <v>**</v>
      </c>
      <c r="F43" s="192" t="str">
        <f>+C43</f>
        <v>**</v>
      </c>
      <c r="G43" s="192" t="str">
        <f>+C43</f>
        <v>**</v>
      </c>
      <c r="H43" s="252" t="str">
        <f>+C43</f>
        <v>**</v>
      </c>
      <c r="I43" s="252" t="str">
        <f>+H43</f>
        <v>**</v>
      </c>
      <c r="J43" s="277" t="str">
        <f>+I43</f>
        <v>**</v>
      </c>
      <c r="K43" s="192" t="str">
        <f>+J43</f>
        <v>**</v>
      </c>
      <c r="L43" s="164" t="str">
        <f>+K43</f>
        <v>**</v>
      </c>
    </row>
    <row r="44" spans="1:12" x14ac:dyDescent="0.25">
      <c r="A44" s="161" t="s">
        <v>227</v>
      </c>
      <c r="B44" s="239" t="s">
        <v>145</v>
      </c>
      <c r="C44" s="301" t="str">
        <f>+C19</f>
        <v>****</v>
      </c>
      <c r="D44" s="192" t="str">
        <f>+C44</f>
        <v>****</v>
      </c>
      <c r="E44" s="198" t="str">
        <f>+C44</f>
        <v>****</v>
      </c>
      <c r="F44" s="198" t="str">
        <f>+E44</f>
        <v>****</v>
      </c>
      <c r="G44" s="198" t="str">
        <f>+C44</f>
        <v>****</v>
      </c>
      <c r="H44" s="240" t="str">
        <f>+G44</f>
        <v>****</v>
      </c>
      <c r="I44" s="252" t="str">
        <f>+C44</f>
        <v>****</v>
      </c>
      <c r="J44" s="300" t="str">
        <f>C44</f>
        <v>****</v>
      </c>
      <c r="K44" s="192" t="str">
        <f>+L44</f>
        <v>****</v>
      </c>
      <c r="L44" s="166" t="str">
        <f>J44</f>
        <v>****</v>
      </c>
    </row>
    <row r="45" spans="1:12" x14ac:dyDescent="0.25">
      <c r="A45" s="168" t="s">
        <v>229</v>
      </c>
      <c r="B45" s="199" t="s">
        <v>230</v>
      </c>
      <c r="C45" s="286">
        <f t="shared" ref="C45:L45" si="5">+C41</f>
        <v>4800.104240239737</v>
      </c>
      <c r="D45" s="200">
        <f t="shared" si="5"/>
        <v>5126.8507700397367</v>
      </c>
      <c r="E45" s="200">
        <f t="shared" si="5"/>
        <v>4570.0081382397375</v>
      </c>
      <c r="F45" s="200">
        <f t="shared" si="5"/>
        <v>4957.0557848397384</v>
      </c>
      <c r="G45" s="200">
        <f t="shared" si="5"/>
        <v>4440.9958932397376</v>
      </c>
      <c r="H45" s="200">
        <f t="shared" si="5"/>
        <v>7703.8695382397373</v>
      </c>
      <c r="I45" s="253">
        <f t="shared" si="5"/>
        <v>7740.2395382397372</v>
      </c>
      <c r="J45" s="283">
        <f t="shared" si="5"/>
        <v>6705.9498420397367</v>
      </c>
      <c r="K45" s="200">
        <f t="shared" si="5"/>
        <v>7115.7695382397369</v>
      </c>
      <c r="L45" s="170">
        <f t="shared" si="5"/>
        <v>8639.1795382397395</v>
      </c>
    </row>
    <row r="46" spans="1:12" x14ac:dyDescent="0.25">
      <c r="A46" s="161" t="s">
        <v>231</v>
      </c>
      <c r="B46" s="167" t="s">
        <v>176</v>
      </c>
      <c r="C46" s="299" t="str">
        <f>+C42</f>
        <v>***</v>
      </c>
      <c r="D46" s="192" t="str">
        <f t="shared" ref="D46" si="6">+E46</f>
        <v>***</v>
      </c>
      <c r="E46" s="192" t="str">
        <f t="shared" ref="E46" si="7">+E42</f>
        <v>***</v>
      </c>
      <c r="F46" s="192" t="str">
        <f>+E46</f>
        <v>***</v>
      </c>
      <c r="G46" s="192" t="str">
        <f>+G42</f>
        <v>***</v>
      </c>
      <c r="H46" s="252" t="str">
        <f>+G46</f>
        <v>***</v>
      </c>
      <c r="I46" s="252" t="str">
        <f>+C46</f>
        <v>***</v>
      </c>
      <c r="J46" s="277" t="str">
        <f>L46</f>
        <v>***</v>
      </c>
      <c r="K46" s="192" t="str">
        <f>+L46</f>
        <v>***</v>
      </c>
      <c r="L46" s="164" t="str">
        <f>+L42</f>
        <v>***</v>
      </c>
    </row>
    <row r="47" spans="1:12" x14ac:dyDescent="0.25">
      <c r="A47" s="161" t="s">
        <v>232</v>
      </c>
      <c r="B47" s="162" t="s">
        <v>233</v>
      </c>
      <c r="C47" s="221" t="str">
        <f>+C22</f>
        <v>*****</v>
      </c>
      <c r="D47" s="221" t="str">
        <f t="shared" ref="D47:L47" si="8">+D22</f>
        <v>*****</v>
      </c>
      <c r="E47" s="221" t="str">
        <f t="shared" si="8"/>
        <v>N.A</v>
      </c>
      <c r="F47" s="221" t="str">
        <f t="shared" si="8"/>
        <v>N.A</v>
      </c>
      <c r="G47" s="221" t="str">
        <f t="shared" si="8"/>
        <v>N.A</v>
      </c>
      <c r="H47" s="221" t="str">
        <f t="shared" si="8"/>
        <v>*****</v>
      </c>
      <c r="I47" s="221" t="str">
        <f t="shared" si="8"/>
        <v>*****</v>
      </c>
      <c r="J47" s="277" t="str">
        <f t="shared" si="8"/>
        <v>*****</v>
      </c>
      <c r="K47" s="221" t="str">
        <f t="shared" si="8"/>
        <v>N.A.</v>
      </c>
      <c r="L47" s="244" t="str">
        <f t="shared" si="8"/>
        <v>*****</v>
      </c>
    </row>
    <row r="48" spans="1:12" x14ac:dyDescent="0.25">
      <c r="A48" s="161" t="s">
        <v>235</v>
      </c>
      <c r="B48" s="162" t="s">
        <v>236</v>
      </c>
      <c r="C48" s="221" t="str">
        <f>+C23</f>
        <v>******</v>
      </c>
      <c r="D48" s="221" t="str">
        <f t="shared" ref="D48:L48" si="9">+D23</f>
        <v>******</v>
      </c>
      <c r="E48" s="221" t="str">
        <f t="shared" si="9"/>
        <v>******</v>
      </c>
      <c r="F48" s="221" t="str">
        <f t="shared" si="9"/>
        <v>******</v>
      </c>
      <c r="G48" s="221" t="str">
        <f t="shared" si="9"/>
        <v>******</v>
      </c>
      <c r="H48" s="221" t="str">
        <f t="shared" si="9"/>
        <v>******</v>
      </c>
      <c r="I48" s="221" t="str">
        <f t="shared" si="9"/>
        <v>******</v>
      </c>
      <c r="J48" s="277" t="str">
        <f t="shared" si="9"/>
        <v>******</v>
      </c>
      <c r="K48" s="221" t="str">
        <f t="shared" si="9"/>
        <v>******</v>
      </c>
      <c r="L48" s="244" t="str">
        <f t="shared" si="9"/>
        <v>******</v>
      </c>
    </row>
    <row r="49" spans="1:12" ht="15.75" thickBot="1" x14ac:dyDescent="0.3">
      <c r="A49" s="172" t="s">
        <v>237</v>
      </c>
      <c r="B49" s="173" t="s">
        <v>238</v>
      </c>
      <c r="C49" s="288"/>
      <c r="D49" s="202"/>
      <c r="E49" s="202"/>
      <c r="F49" s="202"/>
      <c r="G49" s="202"/>
      <c r="H49" s="254"/>
      <c r="I49" s="254"/>
      <c r="J49" s="289"/>
      <c r="K49" s="202"/>
      <c r="L49" s="175"/>
    </row>
    <row r="50" spans="1:12" ht="15.75" thickTop="1" x14ac:dyDescent="0.25">
      <c r="A50" s="177"/>
      <c r="B50" s="178"/>
      <c r="C50" s="178"/>
      <c r="D50" s="179"/>
      <c r="E50" s="179"/>
      <c r="F50" s="179"/>
      <c r="G50" s="179"/>
      <c r="H50" s="179"/>
      <c r="I50" s="179"/>
      <c r="J50" s="179"/>
      <c r="K50" s="179"/>
      <c r="L50" s="179"/>
    </row>
    <row r="51" spans="1:12" ht="15" customHeight="1" x14ac:dyDescent="0.25">
      <c r="A51" s="177"/>
      <c r="B51" s="296" t="s">
        <v>251</v>
      </c>
      <c r="C51" s="178"/>
      <c r="D51" s="179"/>
      <c r="E51" s="179"/>
      <c r="F51" s="179"/>
      <c r="G51" s="179"/>
      <c r="H51" s="179"/>
      <c r="I51" s="179"/>
      <c r="J51" s="179"/>
      <c r="K51" s="179"/>
      <c r="L51" s="179"/>
    </row>
    <row r="52" spans="1:12" x14ac:dyDescent="0.25">
      <c r="A52" s="177"/>
      <c r="B52" s="178"/>
      <c r="C52" s="178"/>
      <c r="D52" s="179"/>
      <c r="E52" s="179"/>
      <c r="F52" s="179"/>
      <c r="G52" s="179"/>
      <c r="H52" s="179"/>
      <c r="I52" s="179"/>
      <c r="J52" s="179"/>
      <c r="K52" s="179"/>
      <c r="L52" s="179"/>
    </row>
    <row r="53" spans="1:12" ht="19.5" customHeight="1" x14ac:dyDescent="0.25">
      <c r="A53" s="180" t="s">
        <v>213</v>
      </c>
      <c r="B53" s="522" t="s">
        <v>286</v>
      </c>
      <c r="C53" s="522"/>
      <c r="D53" s="522"/>
      <c r="E53" s="522"/>
      <c r="F53" s="522"/>
      <c r="G53" s="522"/>
      <c r="H53" s="522"/>
      <c r="I53" s="522"/>
      <c r="J53" s="522"/>
      <c r="K53" s="179"/>
      <c r="L53" s="179"/>
    </row>
    <row r="54" spans="1:12" ht="24.75" customHeight="1" x14ac:dyDescent="0.25">
      <c r="A54" s="180" t="s">
        <v>240</v>
      </c>
      <c r="B54" s="503" t="s">
        <v>297</v>
      </c>
      <c r="C54" s="503"/>
      <c r="D54" s="503"/>
      <c r="E54" s="503"/>
      <c r="F54" s="503"/>
      <c r="G54" s="503"/>
      <c r="H54" s="503"/>
      <c r="I54" s="503"/>
      <c r="J54" s="503"/>
      <c r="K54" s="179"/>
      <c r="L54" s="179"/>
    </row>
    <row r="55" spans="1:12" ht="39" customHeight="1" x14ac:dyDescent="0.25">
      <c r="A55" s="180" t="s">
        <v>139</v>
      </c>
      <c r="B55" s="521" t="s">
        <v>366</v>
      </c>
      <c r="C55" s="521"/>
      <c r="D55" s="521"/>
      <c r="E55" s="521"/>
      <c r="F55" s="521"/>
      <c r="G55" s="521"/>
      <c r="H55" s="521"/>
      <c r="I55" s="521"/>
      <c r="J55" s="521"/>
      <c r="K55" s="179"/>
      <c r="L55" s="179"/>
    </row>
    <row r="56" spans="1:12" ht="7.5" customHeight="1" x14ac:dyDescent="0.25">
      <c r="A56" s="180"/>
      <c r="B56" s="238"/>
      <c r="C56" s="238"/>
      <c r="D56" s="238"/>
      <c r="E56" s="238"/>
      <c r="F56" s="238"/>
      <c r="G56" s="238"/>
      <c r="H56" s="238"/>
      <c r="I56" s="238"/>
      <c r="J56" s="238"/>
      <c r="K56" s="179"/>
      <c r="L56" s="179"/>
    </row>
    <row r="57" spans="1:12" x14ac:dyDescent="0.25">
      <c r="A57" s="290">
        <v>2</v>
      </c>
      <c r="B57" s="545" t="s">
        <v>291</v>
      </c>
      <c r="C57" s="545"/>
      <c r="D57" s="545"/>
      <c r="E57" s="545"/>
      <c r="F57" s="545"/>
      <c r="G57" s="545"/>
      <c r="H57" s="545"/>
      <c r="I57" s="545"/>
      <c r="J57" s="545"/>
      <c r="K57" s="545"/>
      <c r="L57" s="545"/>
    </row>
    <row r="58" spans="1:12" x14ac:dyDescent="0.25">
      <c r="A58" s="180"/>
      <c r="B58" s="203" t="s">
        <v>174</v>
      </c>
      <c r="C58" s="203"/>
      <c r="D58" s="236"/>
      <c r="E58" s="236"/>
      <c r="F58" s="236"/>
      <c r="G58" s="236"/>
      <c r="H58" s="236"/>
      <c r="I58" s="236"/>
      <c r="J58" s="236"/>
      <c r="K58" s="236"/>
      <c r="L58" s="236"/>
    </row>
    <row r="59" spans="1:12" x14ac:dyDescent="0.25">
      <c r="A59" s="204" t="s">
        <v>104</v>
      </c>
      <c r="B59" s="504" t="s">
        <v>252</v>
      </c>
      <c r="C59" s="504"/>
      <c r="D59" s="504"/>
      <c r="E59" s="504"/>
      <c r="F59" s="504"/>
      <c r="G59" s="504"/>
      <c r="H59" s="504"/>
      <c r="I59" s="504"/>
      <c r="J59" s="504"/>
      <c r="K59" s="291"/>
      <c r="L59" s="291"/>
    </row>
    <row r="60" spans="1:12" x14ac:dyDescent="0.25">
      <c r="A60" s="204" t="s">
        <v>253</v>
      </c>
      <c r="B60" s="504" t="s">
        <v>287</v>
      </c>
      <c r="C60" s="504"/>
      <c r="D60" s="504"/>
      <c r="E60" s="504"/>
      <c r="F60" s="504"/>
      <c r="G60" s="504"/>
      <c r="H60" s="504"/>
      <c r="I60" s="504"/>
      <c r="J60" s="504"/>
      <c r="K60" s="504"/>
      <c r="L60" s="504"/>
    </row>
    <row r="61" spans="1:12" x14ac:dyDescent="0.25">
      <c r="A61" s="204" t="s">
        <v>255</v>
      </c>
      <c r="B61" s="504" t="s">
        <v>298</v>
      </c>
      <c r="C61" s="504"/>
      <c r="D61" s="504"/>
      <c r="E61" s="504"/>
      <c r="F61" s="504"/>
      <c r="G61" s="504"/>
      <c r="H61" s="504"/>
      <c r="I61" s="504"/>
      <c r="J61" s="504"/>
      <c r="K61" s="504"/>
      <c r="L61" s="504"/>
    </row>
    <row r="62" spans="1:12" x14ac:dyDescent="0.25">
      <c r="A62" s="204" t="s">
        <v>257</v>
      </c>
      <c r="B62" s="504" t="s">
        <v>292</v>
      </c>
      <c r="C62" s="504"/>
      <c r="D62" s="504"/>
      <c r="E62" s="504"/>
      <c r="F62" s="504"/>
      <c r="G62" s="504"/>
      <c r="H62" s="504"/>
      <c r="I62" s="504"/>
      <c r="J62" s="504"/>
      <c r="K62" s="504"/>
      <c r="L62" s="504"/>
    </row>
    <row r="63" spans="1:12" x14ac:dyDescent="0.25">
      <c r="A63" s="204" t="s">
        <v>259</v>
      </c>
      <c r="B63" s="504" t="s">
        <v>262</v>
      </c>
      <c r="C63" s="504"/>
      <c r="D63" s="504"/>
      <c r="E63" s="504"/>
      <c r="F63" s="504"/>
      <c r="G63" s="504"/>
      <c r="H63" s="504"/>
      <c r="I63" s="504"/>
      <c r="J63" s="209"/>
      <c r="K63" s="292"/>
      <c r="L63" s="292"/>
    </row>
    <row r="64" spans="1:12" x14ac:dyDescent="0.25">
      <c r="A64" s="204" t="s">
        <v>261</v>
      </c>
      <c r="B64" s="504" t="s">
        <v>293</v>
      </c>
      <c r="C64" s="504"/>
      <c r="D64" s="504"/>
      <c r="E64" s="504"/>
      <c r="F64" s="504"/>
      <c r="G64" s="504"/>
      <c r="H64" s="504"/>
      <c r="I64" s="504"/>
      <c r="J64" s="504"/>
      <c r="K64" s="504"/>
      <c r="L64" s="504"/>
    </row>
    <row r="65" spans="1:12" x14ac:dyDescent="0.25">
      <c r="A65" s="272"/>
      <c r="B65" s="273"/>
      <c r="C65" s="273"/>
      <c r="D65" s="273"/>
      <c r="E65" s="273"/>
      <c r="F65" s="273"/>
      <c r="G65" s="273"/>
      <c r="H65" s="273"/>
      <c r="I65" s="273"/>
      <c r="J65" s="273"/>
      <c r="K65" s="273"/>
      <c r="L65" s="273"/>
    </row>
    <row r="66" spans="1:12" ht="87.75" customHeight="1" x14ac:dyDescent="0.25">
      <c r="A66" s="520" t="s">
        <v>163</v>
      </c>
      <c r="B66" s="520"/>
      <c r="C66" s="520"/>
      <c r="D66" s="520"/>
      <c r="E66" s="520"/>
      <c r="F66" s="520"/>
      <c r="G66" s="520"/>
      <c r="H66" s="520"/>
      <c r="I66" s="520"/>
      <c r="J66" s="520"/>
    </row>
  </sheetData>
  <sheetProtection password="C712" sheet="1" objects="1" scenarios="1"/>
  <mergeCells count="25">
    <mergeCell ref="B59:J59"/>
    <mergeCell ref="A66:J66"/>
    <mergeCell ref="H29:H30"/>
    <mergeCell ref="B53:J53"/>
    <mergeCell ref="B55:J55"/>
    <mergeCell ref="B64:L64"/>
    <mergeCell ref="B60:L60"/>
    <mergeCell ref="B61:L61"/>
    <mergeCell ref="B62:L62"/>
    <mergeCell ref="B63:I63"/>
    <mergeCell ref="A29:A31"/>
    <mergeCell ref="B29:B31"/>
    <mergeCell ref="C29:C30"/>
    <mergeCell ref="G29:G30"/>
    <mergeCell ref="B57:L57"/>
    <mergeCell ref="B54:J54"/>
    <mergeCell ref="C3:I4"/>
    <mergeCell ref="J3:L4"/>
    <mergeCell ref="A5:A7"/>
    <mergeCell ref="B5:B7"/>
    <mergeCell ref="J27:L28"/>
    <mergeCell ref="C5:C6"/>
    <mergeCell ref="G5:G6"/>
    <mergeCell ref="H5:H6"/>
    <mergeCell ref="C27:I28"/>
  </mergeCells>
  <hyperlinks>
    <hyperlink ref="B58" location="Nota" display="Ver Nota Informativa"/>
    <hyperlink ref="B51" location="CESAR!A66" display="Ver Nota Informativa"/>
  </hyperlinks>
  <pageMargins left="0.7" right="0.7" top="0.75" bottom="0.75" header="0.3" footer="0.3"/>
  <pageSetup orientation="portrait" r:id="rId1"/>
  <ignoredErrors>
    <ignoredError sqref="C12:L15 C17:C19" numberStoredAsText="1"/>
    <ignoredError sqref="K38 D46 F46:L48 E41:L41 E42:L44 D41 D45:L45 D42:D44 D47:E48 E46 C20:L20" formula="1"/>
    <ignoredError sqref="D16:L19 C21:C23 D21:L23" numberStoredAsText="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0"/>
  <sheetViews>
    <sheetView topLeftCell="B1" zoomScale="84" zoomScaleNormal="84" workbookViewId="0">
      <selection activeCell="E18" sqref="E18"/>
    </sheetView>
  </sheetViews>
  <sheetFormatPr baseColWidth="10" defaultColWidth="45" defaultRowHeight="15" x14ac:dyDescent="0.25"/>
  <cols>
    <col min="1" max="1" width="7" customWidth="1"/>
    <col min="2" max="2" width="47.7109375" customWidth="1"/>
    <col min="3" max="5" width="15.42578125" bestFit="1" customWidth="1"/>
    <col min="6" max="6" width="15.42578125" customWidth="1"/>
    <col min="7" max="7" width="11.7109375" customWidth="1"/>
    <col min="8" max="9" width="15.42578125" bestFit="1" customWidth="1"/>
    <col min="10" max="10" width="45.28515625" customWidth="1"/>
  </cols>
  <sheetData>
    <row r="1" spans="1:9" x14ac:dyDescent="0.25">
      <c r="A1" s="272" t="s">
        <v>174</v>
      </c>
      <c r="B1" s="157" t="str">
        <f>+AMAZONAS!B1</f>
        <v>Vigencia: 7 de Noviembre de 2019; 00:00 horas</v>
      </c>
      <c r="C1" s="157"/>
      <c r="D1" s="273"/>
      <c r="E1" s="273"/>
      <c r="F1" s="273"/>
      <c r="G1" s="273"/>
      <c r="H1" s="273"/>
      <c r="I1" s="273"/>
    </row>
    <row r="2" spans="1:9" ht="15.75" thickBot="1" x14ac:dyDescent="0.3">
      <c r="A2" s="183" t="s">
        <v>202</v>
      </c>
      <c r="B2" s="184"/>
      <c r="C2" s="184"/>
      <c r="D2" s="184"/>
      <c r="E2" s="184"/>
      <c r="F2" s="184"/>
      <c r="G2" s="184"/>
      <c r="H2" s="274"/>
      <c r="I2" s="184"/>
    </row>
    <row r="3" spans="1:9" ht="15.75" thickTop="1" x14ac:dyDescent="0.25">
      <c r="A3" s="215"/>
      <c r="B3" s="186" t="s">
        <v>301</v>
      </c>
      <c r="C3" s="507" t="s">
        <v>203</v>
      </c>
      <c r="D3" s="508"/>
      <c r="E3" s="508"/>
      <c r="F3" s="508"/>
      <c r="G3" s="508"/>
      <c r="H3" s="537" t="s">
        <v>275</v>
      </c>
      <c r="I3" s="539"/>
    </row>
    <row r="4" spans="1:9" ht="92.25" customHeight="1" x14ac:dyDescent="0.25">
      <c r="A4" s="187"/>
      <c r="B4" s="302" t="s">
        <v>302</v>
      </c>
      <c r="C4" s="509"/>
      <c r="D4" s="510"/>
      <c r="E4" s="510"/>
      <c r="F4" s="510"/>
      <c r="G4" s="510"/>
      <c r="H4" s="546"/>
      <c r="I4" s="547"/>
    </row>
    <row r="5" spans="1:9" ht="38.25" customHeight="1" x14ac:dyDescent="0.25">
      <c r="A5" s="515" t="s">
        <v>204</v>
      </c>
      <c r="B5" s="517" t="s">
        <v>205</v>
      </c>
      <c r="C5" s="505" t="s">
        <v>266</v>
      </c>
      <c r="D5" s="189" t="s">
        <v>97</v>
      </c>
      <c r="E5" s="189" t="s">
        <v>194</v>
      </c>
      <c r="F5" s="189" t="str">
        <f>+CESAR!F5</f>
        <v>Biodiesel B8</v>
      </c>
      <c r="G5" s="548" t="s">
        <v>294</v>
      </c>
      <c r="H5" s="309" t="s">
        <v>97</v>
      </c>
      <c r="I5" s="310" t="str">
        <f>+F5</f>
        <v>Biodiesel B8</v>
      </c>
    </row>
    <row r="6" spans="1:9" x14ac:dyDescent="0.25">
      <c r="A6" s="515"/>
      <c r="B6" s="517"/>
      <c r="C6" s="506"/>
      <c r="D6" s="190">
        <v>0.08</v>
      </c>
      <c r="E6" s="208">
        <v>0.02</v>
      </c>
      <c r="F6" s="440">
        <f>+CESAR!F6</f>
        <v>0.08</v>
      </c>
      <c r="G6" s="549"/>
      <c r="H6" s="311">
        <v>0.1</v>
      </c>
      <c r="I6" s="312">
        <f>+F6</f>
        <v>0.08</v>
      </c>
    </row>
    <row r="7" spans="1:9" x14ac:dyDescent="0.25">
      <c r="A7" s="516"/>
      <c r="B7" s="518"/>
      <c r="C7" s="159" t="s">
        <v>206</v>
      </c>
      <c r="D7" s="189" t="s">
        <v>206</v>
      </c>
      <c r="E7" s="189" t="s">
        <v>206</v>
      </c>
      <c r="F7" s="189" t="s">
        <v>206</v>
      </c>
      <c r="G7" s="275" t="s">
        <v>206</v>
      </c>
      <c r="H7" s="309" t="s">
        <v>206</v>
      </c>
      <c r="I7" s="310" t="s">
        <v>206</v>
      </c>
    </row>
    <row r="8" spans="1:9" x14ac:dyDescent="0.25">
      <c r="A8" s="161" t="s">
        <v>207</v>
      </c>
      <c r="B8" s="167" t="s">
        <v>208</v>
      </c>
      <c r="C8" s="294">
        <f>+'Calculo IP ZDF'!B30</f>
        <v>4977.513978</v>
      </c>
      <c r="D8" s="294">
        <f>+'Calculo IP ZDF'!G30</f>
        <v>5265.9325802000003</v>
      </c>
      <c r="E8" s="294">
        <f>+'Calculo IP ZDF'!F30</f>
        <v>5477.2186000000002</v>
      </c>
      <c r="F8" s="294">
        <f>+'Calculo IP ZDF'!H30</f>
        <v>5796.1124669999999</v>
      </c>
      <c r="G8" s="240">
        <f>+'Calculo IP ZDF'!C30</f>
        <v>5370.9157249999998</v>
      </c>
      <c r="H8" s="315">
        <f>+'GAS CTE'!D9</f>
        <v>5840.62</v>
      </c>
      <c r="I8" s="248">
        <f>+BIODIESEL!G9</f>
        <v>6293.7699999999995</v>
      </c>
    </row>
    <row r="9" spans="1:9" x14ac:dyDescent="0.25">
      <c r="A9" s="161" t="s">
        <v>209</v>
      </c>
      <c r="B9" s="167" t="s">
        <v>210</v>
      </c>
      <c r="C9" s="219" t="str">
        <f>+E9</f>
        <v>------------------</v>
      </c>
      <c r="D9" s="219" t="s">
        <v>211</v>
      </c>
      <c r="E9" s="219" t="s">
        <v>211</v>
      </c>
      <c r="F9" s="219" t="s">
        <v>211</v>
      </c>
      <c r="G9" s="278" t="s">
        <v>211</v>
      </c>
      <c r="H9" s="279">
        <f>+'GAS CTE'!D10</f>
        <v>473.63427342</v>
      </c>
      <c r="I9" s="241">
        <f>+BIODIESEL!G10</f>
        <v>463.41</v>
      </c>
    </row>
    <row r="10" spans="1:9" x14ac:dyDescent="0.25">
      <c r="A10" s="161"/>
      <c r="B10" s="167" t="s">
        <v>138</v>
      </c>
      <c r="C10" s="219" t="str">
        <f>+E10</f>
        <v>------------------</v>
      </c>
      <c r="D10" s="219" t="s">
        <v>211</v>
      </c>
      <c r="E10" s="219" t="s">
        <v>211</v>
      </c>
      <c r="F10" s="219" t="s">
        <v>211</v>
      </c>
      <c r="G10" s="278" t="s">
        <v>211</v>
      </c>
      <c r="H10" s="279" t="str">
        <f>'[6]CORRIENTE OXIGENADA'!C12</f>
        <v>(3)</v>
      </c>
      <c r="I10" s="241" t="str">
        <f>'[6]CORRIENTE OXIGENADA'!C12</f>
        <v>(3)</v>
      </c>
    </row>
    <row r="11" spans="1:9" x14ac:dyDescent="0.25">
      <c r="A11" s="161"/>
      <c r="B11" s="167" t="s">
        <v>140</v>
      </c>
      <c r="C11" s="280">
        <f>+'GAS CTE'!C12</f>
        <v>148</v>
      </c>
      <c r="D11" s="280">
        <f>+'GAS CTE'!D12</f>
        <v>133.19999999999999</v>
      </c>
      <c r="E11" s="280">
        <f>+BIODIESEL!E12</f>
        <v>162.68</v>
      </c>
      <c r="F11" s="280">
        <f>+BIODIESEL!G12</f>
        <v>152.72</v>
      </c>
      <c r="G11" s="240">
        <f>+BIODIESEL!C12</f>
        <v>166</v>
      </c>
      <c r="H11" s="279">
        <f>+C11</f>
        <v>148</v>
      </c>
      <c r="I11" s="241">
        <f>+F11</f>
        <v>152.72</v>
      </c>
    </row>
    <row r="12" spans="1:9" x14ac:dyDescent="0.25">
      <c r="A12" s="161" t="s">
        <v>212</v>
      </c>
      <c r="B12" s="167" t="s">
        <v>296</v>
      </c>
      <c r="C12" s="297" t="s">
        <v>240</v>
      </c>
      <c r="D12" s="219" t="str">
        <f>+C12</f>
        <v>(2)</v>
      </c>
      <c r="E12" s="219" t="str">
        <f>+C12</f>
        <v>(2)</v>
      </c>
      <c r="F12" s="219" t="str">
        <f>+C12</f>
        <v>(2)</v>
      </c>
      <c r="G12" s="252" t="str">
        <f>+C12</f>
        <v>(2)</v>
      </c>
      <c r="H12" s="279" t="str">
        <f>+C12</f>
        <v>(2)</v>
      </c>
      <c r="I12" s="241" t="str">
        <f>+D12</f>
        <v>(2)</v>
      </c>
    </row>
    <row r="13" spans="1:9" x14ac:dyDescent="0.25">
      <c r="A13" s="161" t="s">
        <v>214</v>
      </c>
      <c r="B13" s="167" t="s">
        <v>215</v>
      </c>
      <c r="C13" s="280">
        <v>21.1</v>
      </c>
      <c r="D13" s="192">
        <f>+C13</f>
        <v>21.1</v>
      </c>
      <c r="E13" s="192">
        <f>+C13</f>
        <v>21.1</v>
      </c>
      <c r="F13" s="192">
        <f>+C13</f>
        <v>21.1</v>
      </c>
      <c r="G13" s="252">
        <f>+C13</f>
        <v>21.1</v>
      </c>
      <c r="H13" s="277">
        <f>+C13</f>
        <v>21.1</v>
      </c>
      <c r="I13" s="164">
        <f>+C13</f>
        <v>21.1</v>
      </c>
    </row>
    <row r="14" spans="1:9" x14ac:dyDescent="0.25">
      <c r="A14" s="161" t="s">
        <v>218</v>
      </c>
      <c r="B14" s="167" t="s">
        <v>219</v>
      </c>
      <c r="C14" s="280">
        <f>+'GAS CTE'!C13</f>
        <v>7.9001000000000001</v>
      </c>
      <c r="D14" s="192">
        <f>+C14</f>
        <v>7.9001000000000001</v>
      </c>
      <c r="E14" s="192">
        <f>+C14</f>
        <v>7.9001000000000001</v>
      </c>
      <c r="F14" s="192">
        <f>+C14</f>
        <v>7.9001000000000001</v>
      </c>
      <c r="G14" s="252">
        <f>+C14</f>
        <v>7.9001000000000001</v>
      </c>
      <c r="H14" s="277">
        <f>+C14</f>
        <v>7.9001000000000001</v>
      </c>
      <c r="I14" s="164">
        <f>+H14</f>
        <v>7.9001000000000001</v>
      </c>
    </row>
    <row r="15" spans="1:9" x14ac:dyDescent="0.25">
      <c r="A15" s="161"/>
      <c r="B15" s="167" t="s">
        <v>220</v>
      </c>
      <c r="C15" s="280">
        <f>+'GAS CTE'!C16</f>
        <v>71.510000000000005</v>
      </c>
      <c r="D15" s="192">
        <f>+C15</f>
        <v>71.510000000000005</v>
      </c>
      <c r="E15" s="192">
        <f>+C15</f>
        <v>71.510000000000005</v>
      </c>
      <c r="F15" s="192">
        <f>+C15</f>
        <v>71.510000000000005</v>
      </c>
      <c r="G15" s="252">
        <f>+C15</f>
        <v>71.510000000000005</v>
      </c>
      <c r="H15" s="277">
        <f>+C15</f>
        <v>71.510000000000005</v>
      </c>
      <c r="I15" s="164">
        <f>+C15</f>
        <v>71.510000000000005</v>
      </c>
    </row>
    <row r="16" spans="1:9" x14ac:dyDescent="0.25">
      <c r="A16" s="168" t="s">
        <v>221</v>
      </c>
      <c r="B16" s="199" t="s">
        <v>222</v>
      </c>
      <c r="C16" s="281">
        <f>SUM(C8:C15)</f>
        <v>5226.0240780000004</v>
      </c>
      <c r="D16" s="281">
        <f t="shared" ref="D16:I16" si="0">SUM(D8:D15)</f>
        <v>5499.6426802000005</v>
      </c>
      <c r="E16" s="281">
        <f t="shared" si="0"/>
        <v>5740.4087000000009</v>
      </c>
      <c r="F16" s="281">
        <f t="shared" si="0"/>
        <v>6049.3425670000006</v>
      </c>
      <c r="G16" s="282">
        <f t="shared" si="0"/>
        <v>5637.4258250000003</v>
      </c>
      <c r="H16" s="283">
        <f t="shared" si="0"/>
        <v>6562.7643734200001</v>
      </c>
      <c r="I16" s="284">
        <f t="shared" si="0"/>
        <v>7010.4101000000001</v>
      </c>
    </row>
    <row r="17" spans="1:9" x14ac:dyDescent="0.25">
      <c r="A17" s="161" t="s">
        <v>223</v>
      </c>
      <c r="B17" s="167" t="s">
        <v>290</v>
      </c>
      <c r="C17" s="298" t="s">
        <v>255</v>
      </c>
      <c r="D17" s="192" t="str">
        <f>+C17</f>
        <v>***</v>
      </c>
      <c r="E17" s="192" t="str">
        <f>+C17</f>
        <v>***</v>
      </c>
      <c r="F17" s="192" t="str">
        <f>+E17</f>
        <v>***</v>
      </c>
      <c r="G17" s="252" t="str">
        <f>+E17</f>
        <v>***</v>
      </c>
      <c r="H17" s="277" t="str">
        <f>+G17</f>
        <v>***</v>
      </c>
      <c r="I17" s="164" t="str">
        <f>+G17</f>
        <v>***</v>
      </c>
    </row>
    <row r="18" spans="1:9" x14ac:dyDescent="0.25">
      <c r="A18" s="161" t="s">
        <v>225</v>
      </c>
      <c r="B18" s="167" t="s">
        <v>226</v>
      </c>
      <c r="C18" s="297" t="s">
        <v>253</v>
      </c>
      <c r="D18" s="192" t="str">
        <f>+C18</f>
        <v>**</v>
      </c>
      <c r="E18" s="192" t="str">
        <f>+C18</f>
        <v>**</v>
      </c>
      <c r="F18" s="192" t="str">
        <f>+C18</f>
        <v>**</v>
      </c>
      <c r="G18" s="252" t="str">
        <f>+C18</f>
        <v>**</v>
      </c>
      <c r="H18" s="277" t="str">
        <f>+C18</f>
        <v>**</v>
      </c>
      <c r="I18" s="164" t="str">
        <f>+H18</f>
        <v>**</v>
      </c>
    </row>
    <row r="19" spans="1:9" x14ac:dyDescent="0.25">
      <c r="A19" s="161" t="s">
        <v>227</v>
      </c>
      <c r="B19" s="239" t="s">
        <v>145</v>
      </c>
      <c r="C19" s="285" t="str">
        <f>+E19</f>
        <v>****</v>
      </c>
      <c r="D19" s="192" t="str">
        <f t="shared" ref="D19:D21" si="1">+E19</f>
        <v>****</v>
      </c>
      <c r="E19" s="198" t="str">
        <f>+A36</f>
        <v>****</v>
      </c>
      <c r="F19" s="198" t="str">
        <f>+E19</f>
        <v>****</v>
      </c>
      <c r="G19" s="240" t="str">
        <f>+A36</f>
        <v>****</v>
      </c>
      <c r="H19" s="300" t="str">
        <f>C19</f>
        <v>****</v>
      </c>
      <c r="I19" s="164" t="str">
        <f>+H19</f>
        <v>****</v>
      </c>
    </row>
    <row r="20" spans="1:9" x14ac:dyDescent="0.25">
      <c r="A20" s="168" t="s">
        <v>229</v>
      </c>
      <c r="B20" s="199" t="s">
        <v>230</v>
      </c>
      <c r="C20" s="286">
        <f t="shared" ref="C20:I20" si="2">+C16</f>
        <v>5226.0240780000004</v>
      </c>
      <c r="D20" s="200">
        <f t="shared" si="2"/>
        <v>5499.6426802000005</v>
      </c>
      <c r="E20" s="200">
        <f t="shared" si="2"/>
        <v>5740.4087000000009</v>
      </c>
      <c r="F20" s="200">
        <f t="shared" si="2"/>
        <v>6049.3425670000006</v>
      </c>
      <c r="G20" s="253">
        <f t="shared" si="2"/>
        <v>5637.4258250000003</v>
      </c>
      <c r="H20" s="283">
        <f t="shared" si="2"/>
        <v>6562.7643734200001</v>
      </c>
      <c r="I20" s="170">
        <f t="shared" si="2"/>
        <v>7010.4101000000001</v>
      </c>
    </row>
    <row r="21" spans="1:9" x14ac:dyDescent="0.25">
      <c r="A21" s="161" t="s">
        <v>231</v>
      </c>
      <c r="B21" s="167" t="s">
        <v>176</v>
      </c>
      <c r="C21" s="280" t="str">
        <f>+E21</f>
        <v>***</v>
      </c>
      <c r="D21" s="192" t="str">
        <f t="shared" si="1"/>
        <v>***</v>
      </c>
      <c r="E21" s="192" t="str">
        <f t="shared" ref="E21" si="3">+E17</f>
        <v>***</v>
      </c>
      <c r="F21" s="192" t="str">
        <f>+E21</f>
        <v>***</v>
      </c>
      <c r="G21" s="252" t="str">
        <f>+G17</f>
        <v>***</v>
      </c>
      <c r="H21" s="277" t="str">
        <f>+G21</f>
        <v>***</v>
      </c>
      <c r="I21" s="164" t="str">
        <f>+C21</f>
        <v>***</v>
      </c>
    </row>
    <row r="22" spans="1:9" x14ac:dyDescent="0.25">
      <c r="A22" s="161" t="s">
        <v>232</v>
      </c>
      <c r="B22" s="162" t="s">
        <v>233</v>
      </c>
      <c r="C22" s="287" t="s">
        <v>259</v>
      </c>
      <c r="D22" s="192" t="str">
        <f>+C22</f>
        <v>*****</v>
      </c>
      <c r="E22" s="192" t="s">
        <v>234</v>
      </c>
      <c r="F22" s="192" t="str">
        <f>+E22</f>
        <v>N.A</v>
      </c>
      <c r="G22" s="252" t="s">
        <v>234</v>
      </c>
      <c r="H22" s="277" t="str">
        <f>+D22</f>
        <v>*****</v>
      </c>
      <c r="I22" s="164" t="s">
        <v>279</v>
      </c>
    </row>
    <row r="23" spans="1:9" ht="24.75" customHeight="1" x14ac:dyDescent="0.25">
      <c r="A23" s="161" t="s">
        <v>235</v>
      </c>
      <c r="B23" s="162" t="s">
        <v>236</v>
      </c>
      <c r="C23" s="287" t="s">
        <v>261</v>
      </c>
      <c r="D23" s="192" t="str">
        <f>+C23</f>
        <v>******</v>
      </c>
      <c r="E23" s="192" t="str">
        <f>+C23</f>
        <v>******</v>
      </c>
      <c r="F23" s="192" t="str">
        <f>+C23</f>
        <v>******</v>
      </c>
      <c r="G23" s="252" t="str">
        <f>+C23</f>
        <v>******</v>
      </c>
      <c r="H23" s="316" t="str">
        <f>+C23</f>
        <v>******</v>
      </c>
      <c r="I23" s="317" t="str">
        <f>+C23</f>
        <v>******</v>
      </c>
    </row>
    <row r="24" spans="1:9" ht="15.75" thickBot="1" x14ac:dyDescent="0.3">
      <c r="A24" s="172" t="s">
        <v>237</v>
      </c>
      <c r="B24" s="173" t="s">
        <v>238</v>
      </c>
      <c r="C24" s="288"/>
      <c r="D24" s="202"/>
      <c r="E24" s="202"/>
      <c r="F24" s="202"/>
      <c r="G24" s="254"/>
      <c r="H24" s="313"/>
      <c r="I24" s="314"/>
    </row>
    <row r="25" spans="1:9" ht="15.75" thickTop="1" x14ac:dyDescent="0.25">
      <c r="A25" s="177"/>
      <c r="B25" s="178"/>
      <c r="C25" s="178"/>
      <c r="D25" s="179"/>
      <c r="E25" s="179"/>
      <c r="F25" s="179"/>
      <c r="G25" s="179"/>
      <c r="H25" s="179"/>
      <c r="I25" s="179"/>
    </row>
    <row r="26" spans="1:9" x14ac:dyDescent="0.25">
      <c r="A26" s="177"/>
      <c r="B26" s="178"/>
      <c r="C26" s="178"/>
      <c r="D26" s="179"/>
      <c r="E26" s="179"/>
      <c r="F26" s="179"/>
      <c r="G26" s="179"/>
      <c r="H26" s="179"/>
      <c r="I26" s="179"/>
    </row>
    <row r="27" spans="1:9" ht="15" customHeight="1" x14ac:dyDescent="0.25">
      <c r="A27" s="177"/>
      <c r="B27" s="296" t="s">
        <v>251</v>
      </c>
      <c r="C27" s="178"/>
      <c r="D27" s="179"/>
      <c r="E27" s="179"/>
      <c r="F27" s="179"/>
      <c r="G27" s="179"/>
      <c r="H27" s="179"/>
      <c r="I27" s="179"/>
    </row>
    <row r="28" spans="1:9" x14ac:dyDescent="0.25">
      <c r="A28" s="177"/>
      <c r="B28" s="178"/>
      <c r="C28" s="178"/>
      <c r="D28" s="179"/>
      <c r="E28" s="179"/>
      <c r="F28" s="179"/>
      <c r="G28" s="179"/>
      <c r="H28" s="179"/>
      <c r="I28" s="179"/>
    </row>
    <row r="29" spans="1:9" ht="19.5" customHeight="1" x14ac:dyDescent="0.25">
      <c r="A29" s="180" t="s">
        <v>213</v>
      </c>
      <c r="B29" s="522" t="s">
        <v>286</v>
      </c>
      <c r="C29" s="522"/>
      <c r="D29" s="522"/>
      <c r="E29" s="522"/>
      <c r="F29" s="522"/>
      <c r="G29" s="522"/>
      <c r="H29" s="522"/>
      <c r="I29" s="179"/>
    </row>
    <row r="30" spans="1:9" ht="24.75" customHeight="1" x14ac:dyDescent="0.25">
      <c r="A30" s="180" t="s">
        <v>240</v>
      </c>
      <c r="B30" s="503" t="s">
        <v>297</v>
      </c>
      <c r="C30" s="503"/>
      <c r="D30" s="503"/>
      <c r="E30" s="503"/>
      <c r="F30" s="503"/>
      <c r="G30" s="503"/>
      <c r="H30" s="503"/>
      <c r="I30" s="503"/>
    </row>
    <row r="31" spans="1:9" ht="52.5" customHeight="1" x14ac:dyDescent="0.25">
      <c r="A31" s="180" t="s">
        <v>139</v>
      </c>
      <c r="B31" s="503" t="s">
        <v>366</v>
      </c>
      <c r="C31" s="503"/>
      <c r="D31" s="503"/>
      <c r="E31" s="503"/>
      <c r="F31" s="503"/>
      <c r="G31" s="503"/>
      <c r="H31" s="503"/>
      <c r="I31" s="503"/>
    </row>
    <row r="32" spans="1:9" x14ac:dyDescent="0.25">
      <c r="A32" s="180"/>
      <c r="B32" s="203" t="s">
        <v>174</v>
      </c>
      <c r="C32" s="203"/>
      <c r="D32" s="236"/>
      <c r="E32" s="236"/>
      <c r="F32" s="236"/>
      <c r="G32" s="236"/>
      <c r="H32" s="236"/>
      <c r="I32" s="236"/>
    </row>
    <row r="33" spans="1:10" x14ac:dyDescent="0.25">
      <c r="A33" s="204" t="s">
        <v>104</v>
      </c>
      <c r="B33" s="504" t="s">
        <v>252</v>
      </c>
      <c r="C33" s="504"/>
      <c r="D33" s="504"/>
      <c r="E33" s="504"/>
      <c r="F33" s="504"/>
      <c r="G33" s="504"/>
      <c r="H33" s="504"/>
      <c r="I33" s="291"/>
    </row>
    <row r="34" spans="1:10" ht="15" customHeight="1" x14ac:dyDescent="0.25">
      <c r="A34" s="204" t="s">
        <v>253</v>
      </c>
      <c r="B34" s="504" t="s">
        <v>287</v>
      </c>
      <c r="C34" s="504"/>
      <c r="D34" s="504"/>
      <c r="E34" s="504"/>
      <c r="F34" s="504"/>
      <c r="G34" s="504"/>
      <c r="H34" s="504"/>
      <c r="I34" s="504"/>
    </row>
    <row r="35" spans="1:10" ht="20.25" customHeight="1" x14ac:dyDescent="0.25">
      <c r="A35" s="204" t="s">
        <v>255</v>
      </c>
      <c r="B35" s="503" t="s">
        <v>298</v>
      </c>
      <c r="C35" s="503"/>
      <c r="D35" s="503"/>
      <c r="E35" s="503"/>
      <c r="F35" s="503"/>
      <c r="G35" s="503"/>
      <c r="H35" s="503"/>
      <c r="I35" s="503"/>
    </row>
    <row r="36" spans="1:10" x14ac:dyDescent="0.25">
      <c r="A36" s="204" t="s">
        <v>257</v>
      </c>
      <c r="B36" s="504" t="s">
        <v>292</v>
      </c>
      <c r="C36" s="504"/>
      <c r="D36" s="504"/>
      <c r="E36" s="504"/>
      <c r="F36" s="504"/>
      <c r="G36" s="504"/>
      <c r="H36" s="504"/>
      <c r="I36" s="504"/>
    </row>
    <row r="37" spans="1:10" x14ac:dyDescent="0.25">
      <c r="A37" s="204" t="s">
        <v>259</v>
      </c>
      <c r="B37" s="503" t="s">
        <v>262</v>
      </c>
      <c r="C37" s="503"/>
      <c r="D37" s="503"/>
      <c r="E37" s="503"/>
      <c r="F37" s="503"/>
      <c r="G37" s="503"/>
      <c r="H37" s="503"/>
      <c r="I37" s="503"/>
    </row>
    <row r="38" spans="1:10" x14ac:dyDescent="0.25">
      <c r="A38" s="204" t="s">
        <v>261</v>
      </c>
      <c r="B38" s="504" t="s">
        <v>293</v>
      </c>
      <c r="C38" s="504"/>
      <c r="D38" s="504"/>
      <c r="E38" s="504"/>
      <c r="F38" s="504"/>
      <c r="G38" s="504"/>
      <c r="H38" s="504"/>
      <c r="I38" s="504"/>
    </row>
    <row r="39" spans="1:10" x14ac:dyDescent="0.25">
      <c r="A39" s="272"/>
      <c r="B39" s="273"/>
      <c r="C39" s="273"/>
      <c r="D39" s="273"/>
      <c r="E39" s="273"/>
      <c r="F39" s="273"/>
      <c r="G39" s="273"/>
      <c r="H39" s="273"/>
      <c r="I39" s="273"/>
    </row>
    <row r="40" spans="1:10" ht="88.5" customHeight="1" x14ac:dyDescent="0.25">
      <c r="A40" s="520" t="s">
        <v>163</v>
      </c>
      <c r="B40" s="520"/>
      <c r="C40" s="520"/>
      <c r="D40" s="520"/>
      <c r="E40" s="520"/>
      <c r="F40" s="520"/>
      <c r="G40" s="520"/>
      <c r="H40" s="520"/>
      <c r="I40" s="520"/>
      <c r="J40" s="520"/>
    </row>
  </sheetData>
  <sheetProtection password="C712" sheet="1" objects="1" scenarios="1"/>
  <mergeCells count="16">
    <mergeCell ref="A40:J40"/>
    <mergeCell ref="C3:G4"/>
    <mergeCell ref="H3:I4"/>
    <mergeCell ref="A5:A7"/>
    <mergeCell ref="B5:B7"/>
    <mergeCell ref="C5:C6"/>
    <mergeCell ref="G5:G6"/>
    <mergeCell ref="B35:I35"/>
    <mergeCell ref="B36:I36"/>
    <mergeCell ref="B38:I38"/>
    <mergeCell ref="B29:H29"/>
    <mergeCell ref="B33:H33"/>
    <mergeCell ref="B34:I34"/>
    <mergeCell ref="B30:I30"/>
    <mergeCell ref="B31:I31"/>
    <mergeCell ref="B37:I37"/>
  </mergeCells>
  <hyperlinks>
    <hyperlink ref="B32" location="Nota" display="Ver Nota Informativa"/>
    <hyperlink ref="B27" location="CHOCO!A40" display="Ver Nota Informativa"/>
  </hyperlinks>
  <pageMargins left="0.7" right="0.7" top="0.75" bottom="0.75" header="0.3" footer="0.3"/>
  <pageSetup orientation="portrait" r:id="rId1"/>
  <ignoredErrors>
    <ignoredError sqref="C22:I22 C21:D21" numberStoredAsText="1"/>
    <ignoredError sqref="G12:I16 C17:D17 C18:D18 C19:D19 C12:E16 F12:F16" numberStoredAsText="1" formula="1"/>
    <ignoredError sqref="F8:I9 F21:I21 G10:I11 G17:I20 F17:F20 F10:F11 C10:E11 E17 C20:E20 E19 E1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P41"/>
  <sheetViews>
    <sheetView zoomScale="85" zoomScaleNormal="85" workbookViewId="0">
      <selection activeCell="E19" sqref="E19"/>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7 de Noviembre de 2019; 00:00 horas</v>
      </c>
    </row>
    <row r="2" spans="1:8" ht="15.75" thickBot="1" x14ac:dyDescent="0.3">
      <c r="A2" s="183" t="s">
        <v>202</v>
      </c>
      <c r="B2" s="183"/>
    </row>
    <row r="3" spans="1:8" ht="15.75" customHeight="1" thickTop="1" x14ac:dyDescent="0.25">
      <c r="A3" s="215"/>
      <c r="B3" s="216" t="s">
        <v>303</v>
      </c>
      <c r="C3" s="523" t="s">
        <v>203</v>
      </c>
      <c r="D3" s="524"/>
      <c r="E3" s="524"/>
      <c r="F3" s="525"/>
      <c r="G3" s="529" t="s">
        <v>275</v>
      </c>
      <c r="H3" s="530"/>
    </row>
    <row r="4" spans="1:8" x14ac:dyDescent="0.25">
      <c r="A4" s="158"/>
      <c r="B4" s="318" t="s">
        <v>304</v>
      </c>
      <c r="C4" s="526"/>
      <c r="D4" s="527"/>
      <c r="E4" s="527"/>
      <c r="F4" s="528"/>
      <c r="G4" s="531"/>
      <c r="H4" s="532"/>
    </row>
    <row r="5" spans="1:8" ht="38.25" customHeight="1" x14ac:dyDescent="0.25">
      <c r="A5" s="515" t="s">
        <v>204</v>
      </c>
      <c r="B5" s="517" t="s">
        <v>205</v>
      </c>
      <c r="C5" s="505" t="s">
        <v>266</v>
      </c>
      <c r="D5" s="189" t="s">
        <v>97</v>
      </c>
      <c r="E5" s="189" t="s">
        <v>194</v>
      </c>
      <c r="F5" s="189" t="str">
        <f>+CHOCO!F5</f>
        <v>Biodiesel B8</v>
      </c>
      <c r="G5" s="189" t="s">
        <v>97</v>
      </c>
      <c r="H5" s="256" t="str">
        <f>+F5</f>
        <v>Biodiesel B8</v>
      </c>
    </row>
    <row r="6" spans="1:8" x14ac:dyDescent="0.25">
      <c r="A6" s="515"/>
      <c r="B6" s="517"/>
      <c r="C6" s="506"/>
      <c r="D6" s="190">
        <v>0.08</v>
      </c>
      <c r="E6" s="208">
        <v>0.02</v>
      </c>
      <c r="F6" s="440">
        <f>+CHOCO!F6</f>
        <v>0.08</v>
      </c>
      <c r="G6" s="208">
        <v>0.1</v>
      </c>
      <c r="H6" s="191">
        <f>+F6</f>
        <v>0.08</v>
      </c>
    </row>
    <row r="7" spans="1:8" x14ac:dyDescent="0.25">
      <c r="A7" s="516"/>
      <c r="B7" s="518"/>
      <c r="C7" s="159" t="s">
        <v>206</v>
      </c>
      <c r="D7" s="189" t="s">
        <v>206</v>
      </c>
      <c r="E7" s="189" t="s">
        <v>206</v>
      </c>
      <c r="F7" s="189" t="s">
        <v>206</v>
      </c>
      <c r="G7" s="159" t="s">
        <v>206</v>
      </c>
      <c r="H7" s="256" t="s">
        <v>206</v>
      </c>
    </row>
    <row r="8" spans="1:8" x14ac:dyDescent="0.25">
      <c r="A8" s="161" t="s">
        <v>207</v>
      </c>
      <c r="B8" s="167" t="s">
        <v>208</v>
      </c>
      <c r="C8" s="234">
        <f>+'Calculo IP ZDF'!B31</f>
        <v>4452.9739740000005</v>
      </c>
      <c r="D8" s="240">
        <f>+'Calculo IP ZDF'!G31</f>
        <v>4793.8465765999999</v>
      </c>
      <c r="E8" s="242">
        <f>+'Calculo IP ZDF'!F31</f>
        <v>4727.5186000000003</v>
      </c>
      <c r="F8" s="241">
        <f>+'Calculo IP ZDF'!H31</f>
        <v>5092.3185481999999</v>
      </c>
      <c r="G8" s="218">
        <f>+'GAS CTE'!D9</f>
        <v>5840.62</v>
      </c>
      <c r="H8" s="244">
        <f>+BIODIESEL!G9</f>
        <v>6293.7699999999995</v>
      </c>
    </row>
    <row r="9" spans="1:8" x14ac:dyDescent="0.25">
      <c r="A9" s="161" t="s">
        <v>209</v>
      </c>
      <c r="B9" s="167" t="s">
        <v>210</v>
      </c>
      <c r="C9" s="219" t="str">
        <f t="shared" ref="C9:C13"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+D11</f>
        <v>133.19999999999999</v>
      </c>
      <c r="H11" s="241">
        <f>+F11</f>
        <v>152.72</v>
      </c>
    </row>
    <row r="12" spans="1:8" ht="19.5" customHeight="1" x14ac:dyDescent="0.25">
      <c r="A12" s="161" t="s">
        <v>212</v>
      </c>
      <c r="B12" s="167" t="s">
        <v>296</v>
      </c>
      <c r="C12" s="219" t="str">
        <f t="shared" si="0"/>
        <v>(2)</v>
      </c>
      <c r="D12" s="165" t="s">
        <v>240</v>
      </c>
      <c r="E12" s="165" t="s">
        <v>240</v>
      </c>
      <c r="F12" s="164" t="s">
        <v>240</v>
      </c>
      <c r="G12" s="218" t="str">
        <f>+F12</f>
        <v>(2)</v>
      </c>
      <c r="H12" s="244" t="s">
        <v>240</v>
      </c>
    </row>
    <row r="13" spans="1:8" x14ac:dyDescent="0.25">
      <c r="A13" s="161" t="s">
        <v>277</v>
      </c>
      <c r="B13" s="167" t="s">
        <v>278</v>
      </c>
      <c r="C13" s="219" t="str">
        <f t="shared" si="0"/>
        <v>N.A.</v>
      </c>
      <c r="D13" s="165" t="s">
        <v>279</v>
      </c>
      <c r="E13" s="220" t="s">
        <v>241</v>
      </c>
      <c r="F13" s="166" t="str">
        <f>+E13</f>
        <v>(4)</v>
      </c>
      <c r="G13" s="218" t="s">
        <v>279</v>
      </c>
      <c r="H13" s="241" t="str">
        <f>+F13</f>
        <v>(4)</v>
      </c>
    </row>
    <row r="14" spans="1:8" x14ac:dyDescent="0.25">
      <c r="A14" s="161" t="s">
        <v>214</v>
      </c>
      <c r="B14" s="167" t="s">
        <v>215</v>
      </c>
      <c r="C14" s="219">
        <f>+RUBROS!T16</f>
        <v>9.7643863727686124</v>
      </c>
      <c r="D14" s="165">
        <f>+C14</f>
        <v>9.7643863727686124</v>
      </c>
      <c r="E14" s="165">
        <f>+C14</f>
        <v>9.7643863727686124</v>
      </c>
      <c r="F14" s="164">
        <f>+C14</f>
        <v>9.7643863727686124</v>
      </c>
      <c r="G14" s="218">
        <f>+RUBROS!U16</f>
        <v>21.104913852952627</v>
      </c>
      <c r="H14" s="244">
        <f>+G14</f>
        <v>21.104913852952627</v>
      </c>
    </row>
    <row r="15" spans="1:8" x14ac:dyDescent="0.25">
      <c r="A15" s="161" t="s">
        <v>216</v>
      </c>
      <c r="B15" s="167" t="s">
        <v>217</v>
      </c>
      <c r="C15" s="219">
        <f>+RUBROS!T52</f>
        <v>101.05388564820207</v>
      </c>
      <c r="D15" s="165">
        <f>+C15</f>
        <v>101.05388564820207</v>
      </c>
      <c r="E15" s="165">
        <f>+C15</f>
        <v>101.05388564820207</v>
      </c>
      <c r="F15" s="164">
        <f>+C15</f>
        <v>101.05388564820207</v>
      </c>
      <c r="G15" s="218">
        <f>+C15</f>
        <v>101.05388564820207</v>
      </c>
      <c r="H15" s="244">
        <f>+C15</f>
        <v>101.05388564820207</v>
      </c>
    </row>
    <row r="16" spans="1:8" x14ac:dyDescent="0.25">
      <c r="A16" s="161" t="s">
        <v>218</v>
      </c>
      <c r="B16" s="239" t="s">
        <v>219</v>
      </c>
      <c r="C16" s="219">
        <f>+RUBROS!AF31</f>
        <v>12.195563261636002</v>
      </c>
      <c r="D16" s="165">
        <f>+C16</f>
        <v>12.195563261636002</v>
      </c>
      <c r="E16" s="221">
        <f>+C16</f>
        <v>12.195563261636002</v>
      </c>
      <c r="F16" s="164">
        <f>+C16</f>
        <v>12.195563261636002</v>
      </c>
      <c r="G16" s="218">
        <f>+C16</f>
        <v>12.195563261636002</v>
      </c>
      <c r="H16" s="244">
        <f>+C16</f>
        <v>12.195563261636002</v>
      </c>
    </row>
    <row r="17" spans="1:16" x14ac:dyDescent="0.25">
      <c r="A17" s="161"/>
      <c r="B17" s="167" t="s">
        <v>220</v>
      </c>
      <c r="C17" s="219">
        <f>+'GAS CTE'!C16</f>
        <v>71.510000000000005</v>
      </c>
      <c r="D17" s="222">
        <f>+C17</f>
        <v>71.510000000000005</v>
      </c>
      <c r="E17" s="223">
        <f>+C17</f>
        <v>71.510000000000005</v>
      </c>
      <c r="F17" s="164">
        <f>+C17</f>
        <v>71.510000000000005</v>
      </c>
      <c r="G17" s="218">
        <f>+C17</f>
        <v>71.510000000000005</v>
      </c>
      <c r="H17" s="246">
        <f>+C17</f>
        <v>71.510000000000005</v>
      </c>
    </row>
    <row r="18" spans="1:16" x14ac:dyDescent="0.25">
      <c r="A18" s="168" t="s">
        <v>221</v>
      </c>
      <c r="B18" s="199" t="s">
        <v>222</v>
      </c>
      <c r="C18" s="224">
        <f t="shared" ref="C18:H18" si="1">SUM(C8:C17)</f>
        <v>4795.4978092826077</v>
      </c>
      <c r="D18" s="225">
        <f>SUM(D8:D17)</f>
        <v>5121.570411882607</v>
      </c>
      <c r="E18" s="225">
        <f t="shared" si="1"/>
        <v>5084.7224352826079</v>
      </c>
      <c r="F18" s="226">
        <f t="shared" si="1"/>
        <v>5439.5623834826074</v>
      </c>
      <c r="G18" s="227">
        <f t="shared" si="1"/>
        <v>6653.3186361827902</v>
      </c>
      <c r="H18" s="247">
        <f t="shared" si="1"/>
        <v>7115.7643627627904</v>
      </c>
    </row>
    <row r="19" spans="1:16" x14ac:dyDescent="0.25">
      <c r="A19" s="161" t="s">
        <v>223</v>
      </c>
      <c r="B19" s="167" t="s">
        <v>224</v>
      </c>
      <c r="C19" s="219" t="s">
        <v>255</v>
      </c>
      <c r="D19" s="228" t="str">
        <f>+C19</f>
        <v>***</v>
      </c>
      <c r="E19" s="228" t="str">
        <f>+C19</f>
        <v>***</v>
      </c>
      <c r="F19" s="164" t="str">
        <f>+C19</f>
        <v>***</v>
      </c>
      <c r="G19" s="221" t="str">
        <f>+H19</f>
        <v>***</v>
      </c>
      <c r="H19" s="248" t="s">
        <v>255</v>
      </c>
    </row>
    <row r="20" spans="1:16" x14ac:dyDescent="0.25">
      <c r="A20" s="161" t="s">
        <v>225</v>
      </c>
      <c r="B20" s="167" t="s">
        <v>226</v>
      </c>
      <c r="C20" s="219" t="str">
        <f>+D20</f>
        <v>**</v>
      </c>
      <c r="D20" s="229" t="s">
        <v>253</v>
      </c>
      <c r="E20" s="229" t="s">
        <v>253</v>
      </c>
      <c r="F20" s="164" t="s">
        <v>253</v>
      </c>
      <c r="G20" s="221" t="str">
        <f>+H20</f>
        <v>**</v>
      </c>
      <c r="H20" s="241" t="s">
        <v>253</v>
      </c>
    </row>
    <row r="21" spans="1:16" x14ac:dyDescent="0.25">
      <c r="A21" s="161" t="s">
        <v>227</v>
      </c>
      <c r="B21" s="167" t="s">
        <v>228</v>
      </c>
      <c r="C21" s="219" t="str">
        <f>+D21</f>
        <v>****</v>
      </c>
      <c r="D21" s="165" t="s">
        <v>257</v>
      </c>
      <c r="E21" s="165" t="str">
        <f>+D21</f>
        <v>****</v>
      </c>
      <c r="F21" s="164" t="str">
        <f>+E21</f>
        <v>****</v>
      </c>
      <c r="G21" s="221" t="str">
        <f>+F21</f>
        <v>****</v>
      </c>
      <c r="H21" s="244" t="str">
        <f>+F21</f>
        <v>****</v>
      </c>
    </row>
    <row r="22" spans="1:16" x14ac:dyDescent="0.25">
      <c r="A22" s="168" t="s">
        <v>229</v>
      </c>
      <c r="B22" s="199" t="s">
        <v>230</v>
      </c>
      <c r="C22" s="224">
        <f>+C18</f>
        <v>4795.4978092826077</v>
      </c>
      <c r="D22" s="224">
        <f t="shared" ref="D22:H22" si="2">+D18</f>
        <v>5121.570411882607</v>
      </c>
      <c r="E22" s="224">
        <f t="shared" si="2"/>
        <v>5084.7224352826079</v>
      </c>
      <c r="F22" s="243">
        <f t="shared" si="2"/>
        <v>5439.5623834826074</v>
      </c>
      <c r="G22" s="224">
        <f t="shared" si="2"/>
        <v>6653.3186361827902</v>
      </c>
      <c r="H22" s="243">
        <f t="shared" si="2"/>
        <v>7115.7643627627904</v>
      </c>
    </row>
    <row r="23" spans="1:16" x14ac:dyDescent="0.25">
      <c r="A23" s="161" t="s">
        <v>231</v>
      </c>
      <c r="B23" s="167" t="s">
        <v>176</v>
      </c>
      <c r="C23" s="219" t="s">
        <v>255</v>
      </c>
      <c r="D23" s="165" t="str">
        <f>+C23</f>
        <v>***</v>
      </c>
      <c r="E23" s="165" t="str">
        <f>+D23</f>
        <v>***</v>
      </c>
      <c r="F23" s="164" t="str">
        <f>+E23</f>
        <v>***</v>
      </c>
      <c r="G23" s="221" t="str">
        <f>+H23</f>
        <v>***</v>
      </c>
      <c r="H23" s="244" t="s">
        <v>255</v>
      </c>
    </row>
    <row r="24" spans="1:16" x14ac:dyDescent="0.25">
      <c r="A24" s="161" t="s">
        <v>232</v>
      </c>
      <c r="B24" s="162" t="s">
        <v>233</v>
      </c>
      <c r="C24" s="219" t="str">
        <f>+D24</f>
        <v>*****</v>
      </c>
      <c r="D24" s="165" t="s">
        <v>259</v>
      </c>
      <c r="E24" s="165" t="s">
        <v>279</v>
      </c>
      <c r="F24" s="164" t="s">
        <v>234</v>
      </c>
      <c r="G24" s="221" t="str">
        <f>+D24</f>
        <v>*****</v>
      </c>
      <c r="H24" s="244" t="s">
        <v>280</v>
      </c>
    </row>
    <row r="25" spans="1:16" x14ac:dyDescent="0.25">
      <c r="A25" s="161" t="s">
        <v>235</v>
      </c>
      <c r="B25" s="167" t="s">
        <v>236</v>
      </c>
      <c r="C25" s="219" t="str">
        <f>+D25</f>
        <v>******</v>
      </c>
      <c r="D25" s="229" t="s">
        <v>261</v>
      </c>
      <c r="E25" s="229" t="str">
        <f>+D25</f>
        <v>******</v>
      </c>
      <c r="F25" s="166" t="str">
        <f>+E25</f>
        <v>******</v>
      </c>
      <c r="G25" s="221" t="str">
        <f>+F25</f>
        <v>******</v>
      </c>
      <c r="H25" s="241" t="str">
        <f>+G25</f>
        <v>******</v>
      </c>
    </row>
    <row r="26" spans="1:16" ht="15.75" thickBot="1" x14ac:dyDescent="0.3">
      <c r="A26" s="172" t="s">
        <v>237</v>
      </c>
      <c r="B26" s="173" t="s">
        <v>238</v>
      </c>
      <c r="C26" s="230"/>
      <c r="D26" s="176"/>
      <c r="E26" s="231"/>
      <c r="F26" s="175"/>
      <c r="G26" s="231"/>
      <c r="H26" s="249"/>
    </row>
    <row r="27" spans="1:16" ht="15.75" thickTop="1" x14ac:dyDescent="0.25"/>
    <row r="28" spans="1:16" x14ac:dyDescent="0.25">
      <c r="A28" s="180"/>
      <c r="B28" s="296" t="s">
        <v>251</v>
      </c>
      <c r="C28" s="236"/>
      <c r="D28" s="236"/>
      <c r="E28" s="236"/>
      <c r="F28" s="236"/>
      <c r="G28" s="214"/>
      <c r="H28" s="214"/>
      <c r="I28" s="214"/>
      <c r="J28" s="214"/>
      <c r="K28" s="214"/>
      <c r="L28" s="214"/>
      <c r="M28" s="214"/>
      <c r="N28" s="214"/>
      <c r="O28" s="214"/>
      <c r="P28" s="214"/>
    </row>
    <row r="29" spans="1:16" x14ac:dyDescent="0.25">
      <c r="A29" s="180"/>
      <c r="B29" s="203"/>
      <c r="C29" s="236"/>
      <c r="D29" s="236"/>
      <c r="E29" s="236"/>
      <c r="F29" s="236"/>
      <c r="G29" s="214"/>
      <c r="H29" s="214"/>
      <c r="I29" s="214"/>
      <c r="J29" s="214"/>
      <c r="K29" s="214"/>
      <c r="L29" s="214"/>
      <c r="M29" s="214"/>
      <c r="N29" s="214"/>
      <c r="O29" s="214"/>
      <c r="P29" s="214"/>
    </row>
    <row r="30" spans="1:16" ht="15" customHeight="1" x14ac:dyDescent="0.25">
      <c r="A30" s="180" t="s">
        <v>213</v>
      </c>
      <c r="B30" s="522" t="s">
        <v>286</v>
      </c>
      <c r="C30" s="522"/>
      <c r="D30" s="522"/>
      <c r="E30" s="522"/>
      <c r="F30" s="522"/>
      <c r="G30" s="522"/>
      <c r="H30" s="522"/>
      <c r="I30" s="522"/>
      <c r="J30" s="522"/>
      <c r="K30" s="237"/>
      <c r="L30" s="237"/>
      <c r="M30" s="237"/>
      <c r="N30" s="237"/>
      <c r="O30" s="237"/>
      <c r="P30" s="237"/>
    </row>
    <row r="31" spans="1:16" ht="27" customHeight="1" x14ac:dyDescent="0.25">
      <c r="A31" s="180" t="s">
        <v>240</v>
      </c>
      <c r="B31" s="503" t="s">
        <v>297</v>
      </c>
      <c r="C31" s="503"/>
      <c r="D31" s="503"/>
      <c r="E31" s="503"/>
      <c r="F31" s="503"/>
      <c r="G31" s="503"/>
      <c r="H31" s="503"/>
      <c r="I31" s="503"/>
      <c r="J31" s="503"/>
      <c r="K31" s="214"/>
      <c r="L31" s="214"/>
      <c r="M31" s="214"/>
      <c r="N31" s="214"/>
      <c r="O31" s="214"/>
      <c r="P31" s="214"/>
    </row>
    <row r="32" spans="1:16" ht="54.75" customHeight="1" x14ac:dyDescent="0.25">
      <c r="A32" s="180" t="s">
        <v>139</v>
      </c>
      <c r="B32" s="521" t="s">
        <v>366</v>
      </c>
      <c r="C32" s="521"/>
      <c r="D32" s="521"/>
      <c r="E32" s="521"/>
      <c r="F32" s="521"/>
      <c r="G32" s="521"/>
      <c r="H32" s="521"/>
      <c r="I32" s="521"/>
      <c r="J32" s="521"/>
      <c r="K32" s="214"/>
      <c r="L32" s="214"/>
      <c r="M32" s="214"/>
      <c r="N32" s="214"/>
      <c r="O32" s="214"/>
      <c r="P32" s="214"/>
    </row>
    <row r="33" spans="1:16" x14ac:dyDescent="0.25">
      <c r="A33" s="180"/>
      <c r="B33" s="203"/>
      <c r="C33" s="236"/>
      <c r="D33" s="236"/>
      <c r="E33" s="236"/>
      <c r="F33" s="236"/>
      <c r="G33" s="214"/>
      <c r="H33" s="214"/>
      <c r="I33" s="214"/>
      <c r="J33" s="214"/>
      <c r="K33" s="214"/>
      <c r="L33" s="214"/>
      <c r="M33" s="214"/>
      <c r="N33" s="214"/>
      <c r="O33" s="214"/>
      <c r="P33" s="214"/>
    </row>
    <row r="34" spans="1:16" ht="15" customHeight="1" x14ac:dyDescent="0.25">
      <c r="A34" s="204" t="s">
        <v>104</v>
      </c>
      <c r="B34" s="504" t="s">
        <v>252</v>
      </c>
      <c r="C34" s="504"/>
      <c r="D34" s="504"/>
      <c r="E34" s="504"/>
      <c r="F34" s="504"/>
      <c r="G34" s="504"/>
      <c r="H34" s="504"/>
      <c r="I34" s="504"/>
      <c r="J34" s="504"/>
      <c r="K34" s="214"/>
      <c r="L34" s="214"/>
      <c r="M34" s="214"/>
      <c r="N34" s="214"/>
      <c r="O34" s="214"/>
      <c r="P34" s="214"/>
    </row>
    <row r="35" spans="1:16" ht="15" customHeight="1" x14ac:dyDescent="0.25">
      <c r="A35" s="204" t="s">
        <v>253</v>
      </c>
      <c r="B35" s="521" t="s">
        <v>351</v>
      </c>
      <c r="C35" s="521"/>
      <c r="D35" s="521"/>
      <c r="E35" s="521"/>
      <c r="F35" s="521"/>
      <c r="G35" s="521"/>
      <c r="H35" s="521"/>
      <c r="I35" s="521"/>
      <c r="J35" s="521"/>
      <c r="K35" s="214"/>
      <c r="L35" s="214"/>
      <c r="M35" s="214"/>
      <c r="N35" s="214"/>
      <c r="O35" s="214"/>
      <c r="P35" s="214"/>
    </row>
    <row r="36" spans="1:16" ht="15" customHeight="1" x14ac:dyDescent="0.25">
      <c r="A36" s="180" t="s">
        <v>255</v>
      </c>
      <c r="B36" s="521" t="s">
        <v>256</v>
      </c>
      <c r="C36" s="521"/>
      <c r="D36" s="521"/>
      <c r="E36" s="521"/>
      <c r="F36" s="521"/>
      <c r="G36" s="521"/>
      <c r="H36" s="521"/>
      <c r="I36" s="180"/>
      <c r="J36" s="504"/>
      <c r="K36" s="504"/>
      <c r="L36" s="504"/>
      <c r="M36" s="504"/>
      <c r="N36" s="504"/>
      <c r="O36" s="504"/>
      <c r="P36" s="504"/>
    </row>
    <row r="37" spans="1:16" ht="15" customHeight="1" x14ac:dyDescent="0.25">
      <c r="A37" s="180" t="s">
        <v>257</v>
      </c>
      <c r="B37" s="504" t="s">
        <v>260</v>
      </c>
      <c r="C37" s="504"/>
      <c r="D37" s="504"/>
      <c r="E37" s="504"/>
      <c r="F37" s="504"/>
      <c r="G37" s="504"/>
      <c r="H37" s="504"/>
      <c r="I37" s="180"/>
      <c r="J37" s="255"/>
      <c r="K37" s="255"/>
      <c r="L37" s="255"/>
      <c r="M37" s="255"/>
      <c r="N37" s="255"/>
      <c r="O37" s="255"/>
      <c r="P37" s="255"/>
    </row>
    <row r="38" spans="1:16" ht="24" customHeight="1" x14ac:dyDescent="0.25">
      <c r="A38" s="204" t="s">
        <v>259</v>
      </c>
      <c r="B38" s="521" t="s">
        <v>262</v>
      </c>
      <c r="C38" s="521"/>
      <c r="D38" s="521"/>
      <c r="E38" s="521"/>
      <c r="F38" s="521"/>
      <c r="G38" s="521"/>
      <c r="H38" s="521"/>
      <c r="I38" s="521"/>
      <c r="J38" s="521"/>
      <c r="K38" s="214"/>
      <c r="L38" s="214"/>
      <c r="M38" s="214"/>
      <c r="N38" s="214"/>
      <c r="O38" s="214"/>
      <c r="P38" s="214"/>
    </row>
    <row r="39" spans="1:16" x14ac:dyDescent="0.25">
      <c r="A39" s="204" t="s">
        <v>261</v>
      </c>
      <c r="B39" s="521" t="s">
        <v>305</v>
      </c>
      <c r="C39" s="521"/>
      <c r="D39" s="521"/>
      <c r="E39" s="521"/>
      <c r="F39" s="521"/>
      <c r="G39" s="521"/>
      <c r="H39" s="521"/>
      <c r="I39" s="521"/>
      <c r="J39" s="521"/>
      <c r="K39" s="214"/>
      <c r="L39" s="214"/>
      <c r="M39" s="214"/>
      <c r="N39" s="214"/>
      <c r="O39" s="214"/>
      <c r="P39" s="214"/>
    </row>
    <row r="41" spans="1:16" ht="87.75" customHeight="1" x14ac:dyDescent="0.25">
      <c r="A41" s="520" t="s">
        <v>163</v>
      </c>
      <c r="B41" s="520"/>
      <c r="C41" s="520"/>
      <c r="D41" s="520"/>
      <c r="E41" s="520"/>
      <c r="F41" s="520"/>
      <c r="G41" s="520"/>
      <c r="H41" s="520"/>
      <c r="I41" s="520"/>
      <c r="J41" s="520"/>
    </row>
  </sheetData>
  <sheetProtection password="C712" sheet="1" objects="1" scenarios="1"/>
  <mergeCells count="16">
    <mergeCell ref="B30:J30"/>
    <mergeCell ref="C3:F4"/>
    <mergeCell ref="G3:H4"/>
    <mergeCell ref="A5:A7"/>
    <mergeCell ref="B5:B7"/>
    <mergeCell ref="C5:C6"/>
    <mergeCell ref="B37:H37"/>
    <mergeCell ref="B38:J38"/>
    <mergeCell ref="B39:J39"/>
    <mergeCell ref="A41:J41"/>
    <mergeCell ref="B31:J31"/>
    <mergeCell ref="B32:J32"/>
    <mergeCell ref="B34:J34"/>
    <mergeCell ref="B35:J35"/>
    <mergeCell ref="B36:H36"/>
    <mergeCell ref="J36:P36"/>
  </mergeCells>
  <hyperlinks>
    <hyperlink ref="B28" location="GUAINIA!A41" display="Ver Nota Informativa"/>
  </hyperlinks>
  <pageMargins left="0.7" right="0.7" top="0.75" bottom="0.75" header="0.3" footer="0.3"/>
  <pageSetup orientation="portrait" r:id="rId1"/>
  <ignoredErrors>
    <ignoredError sqref="F11:H12" numberStoredAsText="1"/>
    <ignoredError sqref="C11:E12 E13" numberStoredAsText="1" formula="1"/>
    <ignoredError sqref="C14:E22 F22 C13:D1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H66"/>
  <sheetViews>
    <sheetView zoomScale="84" zoomScaleNormal="84" workbookViewId="0">
      <selection activeCell="H42" sqref="H42"/>
    </sheetView>
  </sheetViews>
  <sheetFormatPr baseColWidth="10" defaultColWidth="45" defaultRowHeight="15" x14ac:dyDescent="0.25"/>
  <cols>
    <col min="1" max="1" width="7" customWidth="1"/>
    <col min="2" max="2" width="47.7109375" customWidth="1"/>
    <col min="3" max="5" width="15.42578125" bestFit="1" customWidth="1"/>
    <col min="6" max="6" width="11.7109375" customWidth="1"/>
    <col min="7" max="8" width="15.42578125" bestFit="1" customWidth="1"/>
    <col min="9" max="9" width="45.28515625" customWidth="1"/>
  </cols>
  <sheetData>
    <row r="1" spans="1:8" x14ac:dyDescent="0.25">
      <c r="A1" s="272" t="s">
        <v>174</v>
      </c>
      <c r="B1" s="157" t="str">
        <f>+AMAZONAS!B1</f>
        <v>Vigencia: 7 de Noviembre de 2019; 00:00 horas</v>
      </c>
      <c r="C1" s="157"/>
      <c r="D1" s="273"/>
      <c r="E1" s="273"/>
      <c r="F1" s="273"/>
      <c r="G1" s="273"/>
      <c r="H1" s="273"/>
    </row>
    <row r="2" spans="1:8" ht="15.75" thickBot="1" x14ac:dyDescent="0.3">
      <c r="A2" s="183" t="s">
        <v>202</v>
      </c>
      <c r="B2" s="184"/>
      <c r="C2" s="184"/>
      <c r="D2" s="184"/>
      <c r="E2" s="184"/>
      <c r="F2" s="184"/>
      <c r="G2" s="274"/>
      <c r="H2" s="184"/>
    </row>
    <row r="3" spans="1:8" ht="15.75" thickTop="1" x14ac:dyDescent="0.25">
      <c r="A3" s="215"/>
      <c r="B3" s="186" t="s">
        <v>306</v>
      </c>
      <c r="C3" s="507" t="s">
        <v>203</v>
      </c>
      <c r="D3" s="508"/>
      <c r="E3" s="508"/>
      <c r="F3" s="508"/>
      <c r="G3" s="537" t="s">
        <v>275</v>
      </c>
      <c r="H3" s="539"/>
    </row>
    <row r="4" spans="1:8" ht="51" x14ac:dyDescent="0.25">
      <c r="A4" s="187"/>
      <c r="B4" s="302" t="s">
        <v>307</v>
      </c>
      <c r="C4" s="509"/>
      <c r="D4" s="510"/>
      <c r="E4" s="510"/>
      <c r="F4" s="510"/>
      <c r="G4" s="540"/>
      <c r="H4" s="542"/>
    </row>
    <row r="5" spans="1:8" ht="38.25" customHeight="1" x14ac:dyDescent="0.25">
      <c r="A5" s="515" t="s">
        <v>204</v>
      </c>
      <c r="B5" s="517" t="s">
        <v>205</v>
      </c>
      <c r="C5" s="505" t="s">
        <v>266</v>
      </c>
      <c r="D5" s="189" t="s">
        <v>97</v>
      </c>
      <c r="E5" s="189" t="s">
        <v>443</v>
      </c>
      <c r="F5" s="439" t="str">
        <f>+GUAINIA!F5</f>
        <v>Biodiesel B8</v>
      </c>
      <c r="G5" s="159" t="s">
        <v>97</v>
      </c>
      <c r="H5" s="256" t="str">
        <f>+F5</f>
        <v>Biodiesel B8</v>
      </c>
    </row>
    <row r="6" spans="1:8" ht="21.75" customHeight="1" x14ac:dyDescent="0.25">
      <c r="A6" s="515"/>
      <c r="B6" s="517"/>
      <c r="C6" s="506"/>
      <c r="D6" s="190">
        <v>0.08</v>
      </c>
      <c r="E6" s="191">
        <v>0.02</v>
      </c>
      <c r="F6" s="191">
        <f>+GUAINIA!F6</f>
        <v>0.08</v>
      </c>
      <c r="G6" s="303">
        <v>0.1</v>
      </c>
      <c r="H6" s="191">
        <f>+F6</f>
        <v>0.08</v>
      </c>
    </row>
    <row r="7" spans="1:8" x14ac:dyDescent="0.25">
      <c r="A7" s="516"/>
      <c r="B7" s="518"/>
      <c r="C7" s="159" t="s">
        <v>206</v>
      </c>
      <c r="D7" s="189" t="s">
        <v>206</v>
      </c>
      <c r="E7" s="189" t="s">
        <v>206</v>
      </c>
      <c r="F7" s="189" t="s">
        <v>206</v>
      </c>
      <c r="G7" s="159" t="s">
        <v>206</v>
      </c>
      <c r="H7" s="256" t="s">
        <v>206</v>
      </c>
    </row>
    <row r="8" spans="1:8" x14ac:dyDescent="0.25">
      <c r="A8" s="161" t="s">
        <v>207</v>
      </c>
      <c r="B8" s="167" t="s">
        <v>208</v>
      </c>
      <c r="C8" s="294">
        <f>+'Calculo IP ZDF'!B32</f>
        <v>4984.2532499999998</v>
      </c>
      <c r="D8" s="294">
        <f>+'Calculo IP ZDF'!G32</f>
        <v>5271.9979249999997</v>
      </c>
      <c r="E8" s="280">
        <f>+'Calculo IP ZDF'!F32</f>
        <v>4493.4585999999999</v>
      </c>
      <c r="F8" s="198">
        <f>+'Calculo IP ZDF'!H32</f>
        <v>4872.5869074000002</v>
      </c>
      <c r="G8" s="277">
        <f>+'GAS CTE'!D9</f>
        <v>5840.62</v>
      </c>
      <c r="H8" s="244">
        <f>+BIODIESEL!G9</f>
        <v>6293.7699999999995</v>
      </c>
    </row>
    <row r="9" spans="1:8" x14ac:dyDescent="0.25">
      <c r="A9" s="161" t="s">
        <v>209</v>
      </c>
      <c r="B9" s="167" t="s">
        <v>210</v>
      </c>
      <c r="C9" s="219" t="s">
        <v>211</v>
      </c>
      <c r="D9" s="219" t="s">
        <v>211</v>
      </c>
      <c r="E9" s="219" t="s">
        <v>211</v>
      </c>
      <c r="F9" s="193" t="s">
        <v>211</v>
      </c>
      <c r="G9" s="279">
        <f>+'GAS CTE'!D10</f>
        <v>473.63427342</v>
      </c>
      <c r="H9" s="241">
        <f>+BIODIESEL!G10</f>
        <v>463.41</v>
      </c>
    </row>
    <row r="10" spans="1:8" x14ac:dyDescent="0.25">
      <c r="A10" s="161"/>
      <c r="B10" s="167" t="s">
        <v>138</v>
      </c>
      <c r="C10" s="219" t="s">
        <v>211</v>
      </c>
      <c r="D10" s="219" t="s">
        <v>211</v>
      </c>
      <c r="E10" s="219" t="s">
        <v>211</v>
      </c>
      <c r="F10" s="193" t="s">
        <v>211</v>
      </c>
      <c r="G10" s="279" t="str">
        <f>'[6]CORRIENTE OXIGENADA'!C12</f>
        <v>(3)</v>
      </c>
      <c r="H10" s="241" t="str">
        <f>'[6]CORRIENTE OXIGENADA'!C12</f>
        <v>(3)</v>
      </c>
    </row>
    <row r="11" spans="1:8" x14ac:dyDescent="0.25">
      <c r="A11" s="161"/>
      <c r="B11" s="167" t="s">
        <v>140</v>
      </c>
      <c r="C11" s="280">
        <f>+'GAS CTE'!C12</f>
        <v>148</v>
      </c>
      <c r="D11" s="280">
        <f>+'GAS CTE'!D12</f>
        <v>133.19999999999999</v>
      </c>
      <c r="E11" s="280">
        <f>+BIODIESEL!E12</f>
        <v>162.68</v>
      </c>
      <c r="F11" s="198">
        <f>+BIODIESEL!G12</f>
        <v>152.72</v>
      </c>
      <c r="G11" s="279">
        <f t="shared" ref="G11:G16" si="0">+C11</f>
        <v>148</v>
      </c>
      <c r="H11" s="241">
        <f>+BIODIESEL!G12</f>
        <v>152.72</v>
      </c>
    </row>
    <row r="12" spans="1:8" x14ac:dyDescent="0.25">
      <c r="A12" s="161" t="s">
        <v>212</v>
      </c>
      <c r="B12" s="167" t="s">
        <v>296</v>
      </c>
      <c r="C12" s="297" t="s">
        <v>240</v>
      </c>
      <c r="D12" s="219" t="str">
        <f>+C12</f>
        <v>(2)</v>
      </c>
      <c r="E12" s="219" t="str">
        <f>+C12</f>
        <v>(2)</v>
      </c>
      <c r="F12" s="192" t="str">
        <f>+C12</f>
        <v>(2)</v>
      </c>
      <c r="G12" s="279" t="str">
        <f t="shared" si="0"/>
        <v>(2)</v>
      </c>
      <c r="H12" s="241" t="str">
        <f>+D12</f>
        <v>(2)</v>
      </c>
    </row>
    <row r="13" spans="1:8" x14ac:dyDescent="0.25">
      <c r="A13" s="161" t="s">
        <v>216</v>
      </c>
      <c r="B13" s="167" t="s">
        <v>217</v>
      </c>
      <c r="C13" s="297">
        <f>+RUBROS!T53</f>
        <v>74.360543466110585</v>
      </c>
      <c r="D13" s="219">
        <f>+C13</f>
        <v>74.360543466110585</v>
      </c>
      <c r="E13" s="219">
        <f>+C13</f>
        <v>74.360543466110585</v>
      </c>
      <c r="F13" s="192">
        <f>+C13</f>
        <v>74.360543466110585</v>
      </c>
      <c r="G13" s="279">
        <f t="shared" si="0"/>
        <v>74.360543466110585</v>
      </c>
      <c r="H13" s="241">
        <f>+C13</f>
        <v>74.360543466110585</v>
      </c>
    </row>
    <row r="14" spans="1:8" x14ac:dyDescent="0.25">
      <c r="A14" s="161" t="s">
        <v>214</v>
      </c>
      <c r="B14" s="167" t="s">
        <v>215</v>
      </c>
      <c r="C14" s="280">
        <f>+RUBROS!T17</f>
        <v>21.104913852952627</v>
      </c>
      <c r="D14" s="192">
        <f>+C14</f>
        <v>21.104913852952627</v>
      </c>
      <c r="E14" s="192">
        <f>+C14</f>
        <v>21.104913852952627</v>
      </c>
      <c r="F14" s="192">
        <f>+C14</f>
        <v>21.104913852952627</v>
      </c>
      <c r="G14" s="277">
        <f t="shared" si="0"/>
        <v>21.104913852952627</v>
      </c>
      <c r="H14" s="164">
        <f>+C14</f>
        <v>21.104913852952627</v>
      </c>
    </row>
    <row r="15" spans="1:8" x14ac:dyDescent="0.25">
      <c r="A15" s="161" t="s">
        <v>218</v>
      </c>
      <c r="B15" s="167" t="s">
        <v>219</v>
      </c>
      <c r="C15" s="280">
        <f>+RUBROS!AF42</f>
        <v>12.195563261636002</v>
      </c>
      <c r="D15" s="192">
        <f>+C15</f>
        <v>12.195563261636002</v>
      </c>
      <c r="E15" s="192">
        <f>+C15</f>
        <v>12.195563261636002</v>
      </c>
      <c r="F15" s="192">
        <f>+C15</f>
        <v>12.195563261636002</v>
      </c>
      <c r="G15" s="277">
        <f t="shared" si="0"/>
        <v>12.195563261636002</v>
      </c>
      <c r="H15" s="164">
        <f>+G15</f>
        <v>12.195563261636002</v>
      </c>
    </row>
    <row r="16" spans="1:8" x14ac:dyDescent="0.25">
      <c r="A16" s="161"/>
      <c r="B16" s="167" t="s">
        <v>220</v>
      </c>
      <c r="C16" s="280">
        <f>+'GAS CTE'!C16</f>
        <v>71.510000000000005</v>
      </c>
      <c r="D16" s="192">
        <f>+C16</f>
        <v>71.510000000000005</v>
      </c>
      <c r="E16" s="192">
        <f>+C16</f>
        <v>71.510000000000005</v>
      </c>
      <c r="F16" s="192">
        <f>+C16</f>
        <v>71.510000000000005</v>
      </c>
      <c r="G16" s="277">
        <f t="shared" si="0"/>
        <v>71.510000000000005</v>
      </c>
      <c r="H16" s="164">
        <f>+C16</f>
        <v>71.510000000000005</v>
      </c>
    </row>
    <row r="17" spans="1:8" x14ac:dyDescent="0.25">
      <c r="A17" s="168" t="s">
        <v>221</v>
      </c>
      <c r="B17" s="199" t="s">
        <v>222</v>
      </c>
      <c r="C17" s="281">
        <f t="shared" ref="C17:G17" si="1">SUM(C8:C16)</f>
        <v>5311.4242705806992</v>
      </c>
      <c r="D17" s="281">
        <f t="shared" si="1"/>
        <v>5584.3689455806989</v>
      </c>
      <c r="E17" s="281">
        <f t="shared" si="1"/>
        <v>4835.3096205806996</v>
      </c>
      <c r="F17" s="281">
        <f t="shared" si="1"/>
        <v>5204.4779279806999</v>
      </c>
      <c r="G17" s="283">
        <f t="shared" si="1"/>
        <v>6641.4252940006991</v>
      </c>
      <c r="H17" s="284">
        <f>SUM(H8:H16)</f>
        <v>7089.071020580699</v>
      </c>
    </row>
    <row r="18" spans="1:8" x14ac:dyDescent="0.25">
      <c r="A18" s="161" t="s">
        <v>223</v>
      </c>
      <c r="B18" s="167" t="s">
        <v>290</v>
      </c>
      <c r="C18" s="297" t="s">
        <v>255</v>
      </c>
      <c r="D18" s="192" t="str">
        <f>+C18</f>
        <v>***</v>
      </c>
      <c r="E18" s="192" t="str">
        <f>+D18</f>
        <v>***</v>
      </c>
      <c r="F18" s="192" t="str">
        <f>+E18</f>
        <v>***</v>
      </c>
      <c r="G18" s="277" t="str">
        <f>+F18</f>
        <v>***</v>
      </c>
      <c r="H18" s="164" t="str">
        <f>+C18</f>
        <v>***</v>
      </c>
    </row>
    <row r="19" spans="1:8" x14ac:dyDescent="0.25">
      <c r="A19" s="161" t="s">
        <v>225</v>
      </c>
      <c r="B19" s="167" t="s">
        <v>226</v>
      </c>
      <c r="C19" s="297" t="s">
        <v>253</v>
      </c>
      <c r="D19" s="192" t="str">
        <f>+C19</f>
        <v>**</v>
      </c>
      <c r="E19" s="192" t="str">
        <f>+C19</f>
        <v>**</v>
      </c>
      <c r="F19" s="192" t="str">
        <f>+C19</f>
        <v>**</v>
      </c>
      <c r="G19" s="277" t="str">
        <f>+C19</f>
        <v>**</v>
      </c>
      <c r="H19" s="164" t="str">
        <f>+C19</f>
        <v>**</v>
      </c>
    </row>
    <row r="20" spans="1:8" x14ac:dyDescent="0.25">
      <c r="A20" s="161" t="s">
        <v>227</v>
      </c>
      <c r="B20" s="239" t="s">
        <v>145</v>
      </c>
      <c r="C20" s="319" t="s">
        <v>257</v>
      </c>
      <c r="D20" s="192" t="str">
        <f>+C20</f>
        <v>****</v>
      </c>
      <c r="E20" s="198" t="str">
        <f>+C20</f>
        <v>****</v>
      </c>
      <c r="F20" s="198" t="str">
        <f>+C20</f>
        <v>****</v>
      </c>
      <c r="G20" s="300" t="str">
        <f>C20</f>
        <v>****</v>
      </c>
      <c r="H20" s="164" t="str">
        <f>+C20</f>
        <v>****</v>
      </c>
    </row>
    <row r="21" spans="1:8" x14ac:dyDescent="0.25">
      <c r="A21" s="168" t="s">
        <v>229</v>
      </c>
      <c r="B21" s="199" t="s">
        <v>230</v>
      </c>
      <c r="C21" s="286">
        <f t="shared" ref="C21:H21" si="2">+C17</f>
        <v>5311.4242705806992</v>
      </c>
      <c r="D21" s="200">
        <f t="shared" si="2"/>
        <v>5584.3689455806989</v>
      </c>
      <c r="E21" s="200">
        <f t="shared" si="2"/>
        <v>4835.3096205806996</v>
      </c>
      <c r="F21" s="200">
        <f t="shared" si="2"/>
        <v>5204.4779279806999</v>
      </c>
      <c r="G21" s="283">
        <f t="shared" si="2"/>
        <v>6641.4252940006991</v>
      </c>
      <c r="H21" s="170">
        <f t="shared" si="2"/>
        <v>7089.071020580699</v>
      </c>
    </row>
    <row r="22" spans="1:8" x14ac:dyDescent="0.25">
      <c r="A22" s="161" t="s">
        <v>231</v>
      </c>
      <c r="B22" s="167" t="s">
        <v>176</v>
      </c>
      <c r="C22" s="280" t="str">
        <f>+C18</f>
        <v>***</v>
      </c>
      <c r="D22" s="280" t="str">
        <f t="shared" ref="D22:F22" si="3">+D18</f>
        <v>***</v>
      </c>
      <c r="E22" s="280" t="str">
        <f t="shared" si="3"/>
        <v>***</v>
      </c>
      <c r="F22" s="280" t="str">
        <f t="shared" si="3"/>
        <v>***</v>
      </c>
      <c r="G22" s="277" t="str">
        <f>+G18</f>
        <v>***</v>
      </c>
      <c r="H22" s="164" t="str">
        <f>+H18</f>
        <v>***</v>
      </c>
    </row>
    <row r="23" spans="1:8" x14ac:dyDescent="0.25">
      <c r="A23" s="161" t="s">
        <v>232</v>
      </c>
      <c r="B23" s="162" t="s">
        <v>233</v>
      </c>
      <c r="C23" s="287" t="s">
        <v>259</v>
      </c>
      <c r="D23" s="192" t="str">
        <f>+C23</f>
        <v>*****</v>
      </c>
      <c r="E23" s="192" t="s">
        <v>234</v>
      </c>
      <c r="F23" s="192" t="s">
        <v>234</v>
      </c>
      <c r="G23" s="277" t="str">
        <f>+D23</f>
        <v>*****</v>
      </c>
      <c r="H23" s="164" t="s">
        <v>279</v>
      </c>
    </row>
    <row r="24" spans="1:8" ht="24.75" customHeight="1" x14ac:dyDescent="0.25">
      <c r="A24" s="161" t="s">
        <v>235</v>
      </c>
      <c r="B24" s="162" t="s">
        <v>236</v>
      </c>
      <c r="C24" s="287" t="s">
        <v>261</v>
      </c>
      <c r="D24" s="192" t="str">
        <f>+C24</f>
        <v>******</v>
      </c>
      <c r="E24" s="192" t="str">
        <f>+C24</f>
        <v>******</v>
      </c>
      <c r="F24" s="192" t="str">
        <f>+C24</f>
        <v>******</v>
      </c>
      <c r="G24" s="277" t="str">
        <f>+C24</f>
        <v>******</v>
      </c>
      <c r="H24" s="164" t="str">
        <f>+C24</f>
        <v>******</v>
      </c>
    </row>
    <row r="25" spans="1:8" ht="15.75" thickBot="1" x14ac:dyDescent="0.3">
      <c r="A25" s="172" t="s">
        <v>237</v>
      </c>
      <c r="B25" s="173" t="s">
        <v>238</v>
      </c>
      <c r="C25" s="288"/>
      <c r="D25" s="202"/>
      <c r="E25" s="202"/>
      <c r="F25" s="202"/>
      <c r="G25" s="289"/>
      <c r="H25" s="175"/>
    </row>
    <row r="26" spans="1:8" ht="15.75" thickTop="1" x14ac:dyDescent="0.25">
      <c r="A26" s="177"/>
      <c r="B26" s="178"/>
      <c r="C26" s="178"/>
      <c r="D26" s="179"/>
      <c r="E26" s="179"/>
      <c r="F26" s="179"/>
      <c r="G26" s="179"/>
      <c r="H26" s="179"/>
    </row>
    <row r="27" spans="1:8" ht="15.75" thickBot="1" x14ac:dyDescent="0.3">
      <c r="A27" s="177"/>
      <c r="B27" s="178"/>
      <c r="C27" s="178"/>
      <c r="D27" s="179"/>
      <c r="E27" s="179"/>
      <c r="F27" s="179"/>
      <c r="G27" s="179"/>
      <c r="H27" s="179"/>
    </row>
    <row r="28" spans="1:8" ht="26.25" thickTop="1" x14ac:dyDescent="0.25">
      <c r="A28" s="215"/>
      <c r="B28" s="186" t="s">
        <v>309</v>
      </c>
      <c r="C28" s="507" t="s">
        <v>203</v>
      </c>
      <c r="D28" s="508"/>
      <c r="E28" s="508"/>
      <c r="F28" s="508"/>
      <c r="G28" s="537" t="s">
        <v>275</v>
      </c>
      <c r="H28" s="538"/>
    </row>
    <row r="29" spans="1:8" ht="46.5" customHeight="1" x14ac:dyDescent="0.25">
      <c r="A29" s="187"/>
      <c r="B29" s="302" t="s">
        <v>308</v>
      </c>
      <c r="C29" s="509"/>
      <c r="D29" s="510"/>
      <c r="E29" s="510"/>
      <c r="F29" s="510"/>
      <c r="G29" s="540"/>
      <c r="H29" s="541"/>
    </row>
    <row r="30" spans="1:8" ht="38.25" customHeight="1" x14ac:dyDescent="0.25">
      <c r="A30" s="515" t="s">
        <v>204</v>
      </c>
      <c r="B30" s="517" t="s">
        <v>205</v>
      </c>
      <c r="C30" s="505" t="s">
        <v>266</v>
      </c>
      <c r="D30" s="189" t="s">
        <v>97</v>
      </c>
      <c r="E30" s="189" t="str">
        <f>+E5</f>
        <v>Biodiesel B2</v>
      </c>
      <c r="F30" s="543" t="str">
        <f>+F5</f>
        <v>Biodiesel B8</v>
      </c>
      <c r="G30" s="159" t="s">
        <v>97</v>
      </c>
      <c r="H30" s="256" t="str">
        <f>+F30</f>
        <v>Biodiesel B8</v>
      </c>
    </row>
    <row r="31" spans="1:8" x14ac:dyDescent="0.25">
      <c r="A31" s="515"/>
      <c r="B31" s="517"/>
      <c r="C31" s="506"/>
      <c r="D31" s="190">
        <v>0.08</v>
      </c>
      <c r="E31" s="191">
        <f>+E6</f>
        <v>0.02</v>
      </c>
      <c r="F31" s="544"/>
      <c r="G31" s="303">
        <v>0.1</v>
      </c>
      <c r="H31" s="191">
        <f>+H6</f>
        <v>0.08</v>
      </c>
    </row>
    <row r="32" spans="1:8" x14ac:dyDescent="0.25">
      <c r="A32" s="516"/>
      <c r="B32" s="518"/>
      <c r="C32" s="159" t="s">
        <v>206</v>
      </c>
      <c r="D32" s="189" t="s">
        <v>206</v>
      </c>
      <c r="E32" s="189" t="s">
        <v>206</v>
      </c>
      <c r="F32" s="442">
        <f>+F6</f>
        <v>0.08</v>
      </c>
      <c r="G32" s="159" t="s">
        <v>206</v>
      </c>
      <c r="H32" s="256" t="s">
        <v>206</v>
      </c>
    </row>
    <row r="33" spans="1:8" x14ac:dyDescent="0.25">
      <c r="A33" s="161" t="s">
        <v>207</v>
      </c>
      <c r="B33" s="167" t="s">
        <v>208</v>
      </c>
      <c r="C33" s="294">
        <f>+'GAS CTE'!C6</f>
        <v>5616.06</v>
      </c>
      <c r="D33" s="294">
        <f>+'GAS CTE'!D9</f>
        <v>5840.62</v>
      </c>
      <c r="E33" s="295">
        <f>+BIODIESEL!E9</f>
        <v>6007.33</v>
      </c>
      <c r="F33" s="198">
        <f>+BIODIESEL!G9</f>
        <v>6293.7699999999995</v>
      </c>
      <c r="G33" s="277">
        <f>+D33</f>
        <v>5840.62</v>
      </c>
      <c r="H33" s="244">
        <f>+H8</f>
        <v>6293.7699999999995</v>
      </c>
    </row>
    <row r="34" spans="1:8" x14ac:dyDescent="0.25">
      <c r="A34" s="161" t="s">
        <v>209</v>
      </c>
      <c r="B34" s="167" t="s">
        <v>210</v>
      </c>
      <c r="C34" s="219" t="s">
        <v>211</v>
      </c>
      <c r="D34" s="219" t="s">
        <v>211</v>
      </c>
      <c r="E34" s="219" t="s">
        <v>211</v>
      </c>
      <c r="F34" s="193" t="s">
        <v>211</v>
      </c>
      <c r="G34" s="279">
        <f>+'GAS CTE'!D10</f>
        <v>473.63427342</v>
      </c>
      <c r="H34" s="241">
        <f>+H9</f>
        <v>463.41</v>
      </c>
    </row>
    <row r="35" spans="1:8" x14ac:dyDescent="0.25">
      <c r="A35" s="161"/>
      <c r="B35" s="167" t="s">
        <v>138</v>
      </c>
      <c r="C35" s="219" t="s">
        <v>211</v>
      </c>
      <c r="D35" s="219" t="s">
        <v>211</v>
      </c>
      <c r="E35" s="219" t="s">
        <v>211</v>
      </c>
      <c r="F35" s="193" t="s">
        <v>211</v>
      </c>
      <c r="G35" s="279" t="str">
        <f>+G10</f>
        <v>(3)</v>
      </c>
      <c r="H35" s="241" t="str">
        <f>+G35</f>
        <v>(3)</v>
      </c>
    </row>
    <row r="36" spans="1:8" x14ac:dyDescent="0.25">
      <c r="A36" s="161"/>
      <c r="B36" s="167" t="s">
        <v>140</v>
      </c>
      <c r="C36" s="280">
        <f>'GAS CTE'!C12</f>
        <v>148</v>
      </c>
      <c r="D36" s="280">
        <f>+'GAS CTE'!D12</f>
        <v>133.19999999999999</v>
      </c>
      <c r="E36" s="280">
        <f>+BIODIESEL!E12</f>
        <v>162.68</v>
      </c>
      <c r="F36" s="198">
        <f>+BIODIESEL!G12</f>
        <v>152.72</v>
      </c>
      <c r="G36" s="279">
        <f>+D36</f>
        <v>133.19999999999999</v>
      </c>
      <c r="H36" s="241">
        <f>+H11</f>
        <v>152.72</v>
      </c>
    </row>
    <row r="37" spans="1:8" x14ac:dyDescent="0.25">
      <c r="A37" s="161" t="s">
        <v>212</v>
      </c>
      <c r="B37" s="167" t="s">
        <v>296</v>
      </c>
      <c r="C37" s="219" t="str">
        <f>+C12</f>
        <v>(2)</v>
      </c>
      <c r="D37" s="219" t="str">
        <f>+C37</f>
        <v>(2)</v>
      </c>
      <c r="E37" s="219" t="str">
        <f>+C37</f>
        <v>(2)</v>
      </c>
      <c r="F37" s="192" t="str">
        <f>+C37</f>
        <v>(2)</v>
      </c>
      <c r="G37" s="279" t="str">
        <f>+C37</f>
        <v>(2)</v>
      </c>
      <c r="H37" s="241" t="str">
        <f>+D37</f>
        <v>(2)</v>
      </c>
    </row>
    <row r="38" spans="1:8" x14ac:dyDescent="0.25">
      <c r="A38" s="161" t="s">
        <v>216</v>
      </c>
      <c r="B38" s="167" t="s">
        <v>217</v>
      </c>
      <c r="C38" s="219">
        <f>+C13</f>
        <v>74.360543466110585</v>
      </c>
      <c r="D38" s="219">
        <f>+C38</f>
        <v>74.360543466110585</v>
      </c>
      <c r="E38" s="219">
        <f>+C38</f>
        <v>74.360543466110585</v>
      </c>
      <c r="F38" s="192">
        <f>+C38</f>
        <v>74.360543466110585</v>
      </c>
      <c r="G38" s="279">
        <f>+C38</f>
        <v>74.360543466110585</v>
      </c>
      <c r="H38" s="241">
        <f>+G38</f>
        <v>74.360543466110585</v>
      </c>
    </row>
    <row r="39" spans="1:8" x14ac:dyDescent="0.25">
      <c r="A39" s="161" t="s">
        <v>214</v>
      </c>
      <c r="B39" s="167" t="s">
        <v>215</v>
      </c>
      <c r="C39" s="280">
        <f>C14</f>
        <v>21.104913852952627</v>
      </c>
      <c r="D39" s="192">
        <f>+C39</f>
        <v>21.104913852952627</v>
      </c>
      <c r="E39" s="192">
        <f>+C39</f>
        <v>21.104913852952627</v>
      </c>
      <c r="F39" s="192">
        <f>+C39</f>
        <v>21.104913852952627</v>
      </c>
      <c r="G39" s="277">
        <f>+C39</f>
        <v>21.104913852952627</v>
      </c>
      <c r="H39" s="164">
        <f>+C39</f>
        <v>21.104913852952627</v>
      </c>
    </row>
    <row r="40" spans="1:8" x14ac:dyDescent="0.25">
      <c r="A40" s="161" t="s">
        <v>218</v>
      </c>
      <c r="B40" s="167" t="s">
        <v>219</v>
      </c>
      <c r="C40" s="280">
        <v>12.2</v>
      </c>
      <c r="D40" s="192">
        <f>+C40</f>
        <v>12.2</v>
      </c>
      <c r="E40" s="192">
        <f>+C40</f>
        <v>12.2</v>
      </c>
      <c r="F40" s="192">
        <f>+C40</f>
        <v>12.2</v>
      </c>
      <c r="G40" s="277">
        <f>+C40</f>
        <v>12.2</v>
      </c>
      <c r="H40" s="164">
        <f>+G40</f>
        <v>12.2</v>
      </c>
    </row>
    <row r="41" spans="1:8" x14ac:dyDescent="0.25">
      <c r="A41" s="161"/>
      <c r="B41" s="167" t="s">
        <v>220</v>
      </c>
      <c r="C41" s="280">
        <f>+'GAS CTE'!C16</f>
        <v>71.510000000000005</v>
      </c>
      <c r="D41" s="192">
        <f>+C41</f>
        <v>71.510000000000005</v>
      </c>
      <c r="E41" s="192">
        <f>+C41</f>
        <v>71.510000000000005</v>
      </c>
      <c r="F41" s="192">
        <f>+C41</f>
        <v>71.510000000000005</v>
      </c>
      <c r="G41" s="277">
        <f>+C41</f>
        <v>71.510000000000005</v>
      </c>
      <c r="H41" s="164">
        <f>+C41</f>
        <v>71.510000000000005</v>
      </c>
    </row>
    <row r="42" spans="1:8" x14ac:dyDescent="0.25">
      <c r="A42" s="168" t="s">
        <v>221</v>
      </c>
      <c r="B42" s="199" t="s">
        <v>222</v>
      </c>
      <c r="C42" s="281">
        <f t="shared" ref="C42:H42" si="4">SUM(C33:C41)</f>
        <v>5943.2354573190632</v>
      </c>
      <c r="D42" s="281">
        <f t="shared" si="4"/>
        <v>6152.9954573190626</v>
      </c>
      <c r="E42" s="281">
        <f t="shared" si="4"/>
        <v>6349.1854573190631</v>
      </c>
      <c r="F42" s="281">
        <f t="shared" si="4"/>
        <v>6625.6654573190626</v>
      </c>
      <c r="G42" s="283">
        <f t="shared" si="4"/>
        <v>6626.6297307390623</v>
      </c>
      <c r="H42" s="284">
        <f t="shared" si="4"/>
        <v>7089.0754573190625</v>
      </c>
    </row>
    <row r="43" spans="1:8" x14ac:dyDescent="0.25">
      <c r="A43" s="161" t="s">
        <v>223</v>
      </c>
      <c r="B43" s="167" t="s">
        <v>290</v>
      </c>
      <c r="C43" s="297" t="s">
        <v>255</v>
      </c>
      <c r="D43" s="192" t="str">
        <f>+C43</f>
        <v>***</v>
      </c>
      <c r="E43" s="192" t="str">
        <f>+D43</f>
        <v>***</v>
      </c>
      <c r="F43" s="192" t="str">
        <f>+E43</f>
        <v>***</v>
      </c>
      <c r="G43" s="277" t="str">
        <f>+E43</f>
        <v>***</v>
      </c>
      <c r="H43" s="164" t="str">
        <f>+G43</f>
        <v>***</v>
      </c>
    </row>
    <row r="44" spans="1:8" x14ac:dyDescent="0.25">
      <c r="A44" s="161" t="s">
        <v>225</v>
      </c>
      <c r="B44" s="167" t="s">
        <v>226</v>
      </c>
      <c r="C44" s="297" t="s">
        <v>253</v>
      </c>
      <c r="D44" s="192" t="str">
        <f>+C44</f>
        <v>**</v>
      </c>
      <c r="E44" s="192" t="str">
        <f>+C44</f>
        <v>**</v>
      </c>
      <c r="F44" s="192" t="str">
        <f>+C44</f>
        <v>**</v>
      </c>
      <c r="G44" s="277" t="str">
        <f>+C44</f>
        <v>**</v>
      </c>
      <c r="H44" s="164" t="str">
        <f>+G44</f>
        <v>**</v>
      </c>
    </row>
    <row r="45" spans="1:8" x14ac:dyDescent="0.25">
      <c r="A45" s="161" t="s">
        <v>227</v>
      </c>
      <c r="B45" s="239" t="s">
        <v>145</v>
      </c>
      <c r="C45" s="301" t="str">
        <f>+C20</f>
        <v>****</v>
      </c>
      <c r="D45" s="192" t="str">
        <f>+C45</f>
        <v>****</v>
      </c>
      <c r="E45" s="198" t="str">
        <f>+C45</f>
        <v>****</v>
      </c>
      <c r="F45" s="198" t="str">
        <f>+C45</f>
        <v>****</v>
      </c>
      <c r="G45" s="300" t="str">
        <f>C45</f>
        <v>****</v>
      </c>
      <c r="H45" s="164" t="str">
        <f>+C45</f>
        <v>****</v>
      </c>
    </row>
    <row r="46" spans="1:8" x14ac:dyDescent="0.25">
      <c r="A46" s="168" t="s">
        <v>229</v>
      </c>
      <c r="B46" s="199" t="s">
        <v>230</v>
      </c>
      <c r="C46" s="286">
        <f>SUM(C42:C45)</f>
        <v>5943.2354573190632</v>
      </c>
      <c r="D46" s="200">
        <f t="shared" ref="D46:H46" si="5">SUM(D42:D45)</f>
        <v>6152.9954573190626</v>
      </c>
      <c r="E46" s="200">
        <f t="shared" si="5"/>
        <v>6349.1854573190631</v>
      </c>
      <c r="F46" s="200">
        <f t="shared" si="5"/>
        <v>6625.6654573190626</v>
      </c>
      <c r="G46" s="283">
        <f t="shared" si="5"/>
        <v>6626.6297307390623</v>
      </c>
      <c r="H46" s="170">
        <f t="shared" si="5"/>
        <v>7089.0754573190625</v>
      </c>
    </row>
    <row r="47" spans="1:8" x14ac:dyDescent="0.25">
      <c r="A47" s="161" t="s">
        <v>231</v>
      </c>
      <c r="B47" s="167" t="s">
        <v>176</v>
      </c>
      <c r="C47" s="299" t="str">
        <f>+C43</f>
        <v>***</v>
      </c>
      <c r="D47" s="192" t="str">
        <f>+C47</f>
        <v>***</v>
      </c>
      <c r="E47" s="192" t="str">
        <f>+C47</f>
        <v>***</v>
      </c>
      <c r="F47" s="192" t="str">
        <f>+F43</f>
        <v>***</v>
      </c>
      <c r="G47" s="277" t="str">
        <f>+C47</f>
        <v>***</v>
      </c>
      <c r="H47" s="164" t="str">
        <f>+C47</f>
        <v>***</v>
      </c>
    </row>
    <row r="48" spans="1:8" x14ac:dyDescent="0.25">
      <c r="A48" s="161" t="s">
        <v>232</v>
      </c>
      <c r="B48" s="162" t="s">
        <v>233</v>
      </c>
      <c r="C48" s="221" t="str">
        <f>+C23</f>
        <v>*****</v>
      </c>
      <c r="D48" s="221" t="str">
        <f t="shared" ref="D48:H49" si="6">+D23</f>
        <v>*****</v>
      </c>
      <c r="E48" s="221" t="str">
        <f t="shared" si="6"/>
        <v>N.A</v>
      </c>
      <c r="F48" s="221" t="str">
        <f t="shared" si="6"/>
        <v>N.A</v>
      </c>
      <c r="G48" s="277" t="str">
        <f t="shared" si="6"/>
        <v>*****</v>
      </c>
      <c r="H48" s="244" t="str">
        <f t="shared" si="6"/>
        <v>N.A.</v>
      </c>
    </row>
    <row r="49" spans="1:8" x14ac:dyDescent="0.25">
      <c r="A49" s="161" t="s">
        <v>235</v>
      </c>
      <c r="B49" s="162" t="s">
        <v>236</v>
      </c>
      <c r="C49" s="221" t="str">
        <f>+C24</f>
        <v>******</v>
      </c>
      <c r="D49" s="221" t="str">
        <f t="shared" si="6"/>
        <v>******</v>
      </c>
      <c r="E49" s="221" t="str">
        <f t="shared" si="6"/>
        <v>******</v>
      </c>
      <c r="F49" s="221" t="str">
        <f t="shared" si="6"/>
        <v>******</v>
      </c>
      <c r="G49" s="277" t="str">
        <f t="shared" si="6"/>
        <v>******</v>
      </c>
      <c r="H49" s="244" t="str">
        <f t="shared" si="6"/>
        <v>******</v>
      </c>
    </row>
    <row r="50" spans="1:8" ht="15.75" thickBot="1" x14ac:dyDescent="0.3">
      <c r="A50" s="172" t="s">
        <v>237</v>
      </c>
      <c r="B50" s="173" t="s">
        <v>238</v>
      </c>
      <c r="C50" s="288"/>
      <c r="D50" s="202"/>
      <c r="E50" s="202"/>
      <c r="F50" s="202"/>
      <c r="G50" s="289"/>
      <c r="H50" s="175"/>
    </row>
    <row r="51" spans="1:8" ht="15.75" thickTop="1" x14ac:dyDescent="0.25">
      <c r="A51" s="177"/>
      <c r="B51" s="178"/>
      <c r="C51" s="178"/>
      <c r="D51" s="179"/>
      <c r="E51" s="179"/>
      <c r="F51" s="179"/>
      <c r="G51" s="179"/>
      <c r="H51" s="179"/>
    </row>
    <row r="52" spans="1:8" ht="15" customHeight="1" x14ac:dyDescent="0.25">
      <c r="A52" s="177"/>
      <c r="B52" s="296" t="s">
        <v>251</v>
      </c>
      <c r="C52" s="178"/>
      <c r="D52" s="179"/>
      <c r="E52" s="179"/>
      <c r="F52" s="179"/>
      <c r="G52" s="179"/>
      <c r="H52" s="179"/>
    </row>
    <row r="53" spans="1:8" x14ac:dyDescent="0.25">
      <c r="A53" s="177"/>
      <c r="B53" s="178"/>
      <c r="C53" s="178"/>
      <c r="D53" s="179"/>
      <c r="E53" s="179"/>
      <c r="F53" s="179"/>
      <c r="G53" s="179"/>
      <c r="H53" s="179"/>
    </row>
    <row r="54" spans="1:8" ht="19.5" customHeight="1" x14ac:dyDescent="0.25">
      <c r="A54" s="180" t="s">
        <v>213</v>
      </c>
      <c r="B54" s="522" t="s">
        <v>286</v>
      </c>
      <c r="C54" s="522"/>
      <c r="D54" s="522"/>
      <c r="E54" s="522"/>
      <c r="F54" s="522"/>
      <c r="G54" s="522"/>
      <c r="H54" s="522"/>
    </row>
    <row r="55" spans="1:8" ht="27.75" customHeight="1" x14ac:dyDescent="0.25">
      <c r="A55" s="180" t="s">
        <v>240</v>
      </c>
      <c r="B55" s="503" t="s">
        <v>297</v>
      </c>
      <c r="C55" s="503"/>
      <c r="D55" s="503"/>
      <c r="E55" s="503"/>
      <c r="F55" s="503"/>
      <c r="G55" s="503"/>
      <c r="H55" s="503"/>
    </row>
    <row r="56" spans="1:8" ht="39" customHeight="1" x14ac:dyDescent="0.25">
      <c r="A56" s="180" t="s">
        <v>139</v>
      </c>
      <c r="B56" s="503" t="s">
        <v>267</v>
      </c>
      <c r="C56" s="503"/>
      <c r="D56" s="503"/>
      <c r="E56" s="503"/>
      <c r="F56" s="503"/>
      <c r="G56" s="503"/>
      <c r="H56" s="503"/>
    </row>
    <row r="57" spans="1:8" ht="7.5" customHeight="1" x14ac:dyDescent="0.25">
      <c r="A57" s="180"/>
      <c r="B57" s="257"/>
      <c r="C57" s="257"/>
      <c r="D57" s="257"/>
      <c r="E57" s="257"/>
      <c r="F57" s="257"/>
      <c r="G57" s="257"/>
      <c r="H57" s="179"/>
    </row>
    <row r="58" spans="1:8" x14ac:dyDescent="0.25">
      <c r="A58" s="180"/>
      <c r="B58" s="203" t="s">
        <v>174</v>
      </c>
      <c r="C58" s="203"/>
      <c r="D58" s="236"/>
      <c r="E58" s="236"/>
      <c r="F58" s="236"/>
      <c r="G58" s="236"/>
      <c r="H58" s="236"/>
    </row>
    <row r="59" spans="1:8" ht="15" customHeight="1" x14ac:dyDescent="0.25">
      <c r="A59" s="204" t="s">
        <v>104</v>
      </c>
      <c r="B59" s="503" t="s">
        <v>252</v>
      </c>
      <c r="C59" s="503"/>
      <c r="D59" s="503"/>
      <c r="E59" s="503"/>
      <c r="F59" s="503"/>
      <c r="G59" s="503"/>
      <c r="H59" s="503"/>
    </row>
    <row r="60" spans="1:8" ht="20.25" customHeight="1" x14ac:dyDescent="0.25">
      <c r="A60" s="204" t="s">
        <v>253</v>
      </c>
      <c r="B60" s="504" t="s">
        <v>310</v>
      </c>
      <c r="C60" s="504"/>
      <c r="D60" s="504"/>
      <c r="E60" s="504"/>
      <c r="F60" s="504"/>
      <c r="G60" s="504"/>
      <c r="H60" s="504"/>
    </row>
    <row r="61" spans="1:8" ht="25.5" customHeight="1" x14ac:dyDescent="0.25">
      <c r="A61" s="204" t="s">
        <v>255</v>
      </c>
      <c r="B61" s="504" t="s">
        <v>298</v>
      </c>
      <c r="C61" s="504"/>
      <c r="D61" s="504"/>
      <c r="E61" s="504"/>
      <c r="F61" s="504"/>
      <c r="G61" s="504"/>
      <c r="H61" s="504"/>
    </row>
    <row r="62" spans="1:8" x14ac:dyDescent="0.25">
      <c r="A62" s="204" t="s">
        <v>257</v>
      </c>
      <c r="B62" s="504" t="s">
        <v>292</v>
      </c>
      <c r="C62" s="504"/>
      <c r="D62" s="504"/>
      <c r="E62" s="504"/>
      <c r="F62" s="504"/>
      <c r="G62" s="504"/>
      <c r="H62" s="504"/>
    </row>
    <row r="63" spans="1:8" ht="15" customHeight="1" x14ac:dyDescent="0.25">
      <c r="A63" s="204" t="s">
        <v>259</v>
      </c>
      <c r="B63" s="504" t="s">
        <v>262</v>
      </c>
      <c r="C63" s="504"/>
      <c r="D63" s="504"/>
      <c r="E63" s="504"/>
      <c r="F63" s="504"/>
      <c r="G63" s="504"/>
      <c r="H63" s="504"/>
    </row>
    <row r="64" spans="1:8" ht="15" customHeight="1" x14ac:dyDescent="0.25">
      <c r="A64" s="204" t="s">
        <v>261</v>
      </c>
      <c r="B64" s="504" t="s">
        <v>293</v>
      </c>
      <c r="C64" s="504"/>
      <c r="D64" s="504"/>
      <c r="E64" s="504"/>
      <c r="F64" s="504"/>
      <c r="G64" s="504"/>
      <c r="H64" s="504"/>
    </row>
    <row r="65" spans="1:8" x14ac:dyDescent="0.25">
      <c r="A65" s="272"/>
      <c r="B65" s="273"/>
      <c r="C65" s="273"/>
      <c r="D65" s="273"/>
      <c r="E65" s="273"/>
      <c r="F65" s="273"/>
      <c r="G65" s="273"/>
      <c r="H65" s="273"/>
    </row>
    <row r="66" spans="1:8" ht="87.75" customHeight="1" x14ac:dyDescent="0.25">
      <c r="A66" s="550" t="s">
        <v>163</v>
      </c>
      <c r="B66" s="550"/>
      <c r="C66" s="550"/>
      <c r="D66" s="550"/>
      <c r="E66" s="550"/>
      <c r="F66" s="550"/>
      <c r="G66" s="550"/>
      <c r="H66" s="550"/>
    </row>
  </sheetData>
  <sheetProtection password="C712" sheet="1" objects="1" scenarios="1"/>
  <mergeCells count="21">
    <mergeCell ref="C3:F4"/>
    <mergeCell ref="G3:H4"/>
    <mergeCell ref="A5:A7"/>
    <mergeCell ref="B5:B7"/>
    <mergeCell ref="C5:C6"/>
    <mergeCell ref="C28:F29"/>
    <mergeCell ref="G28:H29"/>
    <mergeCell ref="A30:A32"/>
    <mergeCell ref="B30:B32"/>
    <mergeCell ref="C30:C31"/>
    <mergeCell ref="F30:F31"/>
    <mergeCell ref="A66:H66"/>
    <mergeCell ref="B61:H61"/>
    <mergeCell ref="B62:H62"/>
    <mergeCell ref="B64:H64"/>
    <mergeCell ref="B54:H54"/>
    <mergeCell ref="B55:H55"/>
    <mergeCell ref="B56:H56"/>
    <mergeCell ref="B59:H59"/>
    <mergeCell ref="B63:H63"/>
    <mergeCell ref="B60:H60"/>
  </mergeCells>
  <hyperlinks>
    <hyperlink ref="B58" location="Nota" display="Ver Nota Informativa"/>
    <hyperlink ref="B52" location="'LA GUAJIRA'!A66" display="Ver Nota Informativa"/>
  </hyperlinks>
  <pageMargins left="0.7" right="0.7" top="0.75" bottom="0.75" header="0.3" footer="0.3"/>
  <pageSetup orientation="portrait" r:id="rId1"/>
  <ignoredErrors>
    <ignoredError sqref="D42:H48 C15:H16 C17:G17" formula="1"/>
    <ignoredError sqref="C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U83"/>
  <sheetViews>
    <sheetView zoomScale="84" zoomScaleNormal="84" workbookViewId="0">
      <selection activeCell="K7" sqref="K7"/>
    </sheetView>
  </sheetViews>
  <sheetFormatPr baseColWidth="10" defaultColWidth="45" defaultRowHeight="15" x14ac:dyDescent="0.25"/>
  <cols>
    <col min="1" max="1" width="7" customWidth="1"/>
    <col min="2" max="2" width="47.7109375" customWidth="1"/>
    <col min="3" max="5" width="15.42578125" bestFit="1" customWidth="1"/>
    <col min="6" max="6" width="15.42578125" customWidth="1"/>
    <col min="7" max="7" width="11.7109375" customWidth="1"/>
    <col min="8" max="8" width="11.85546875" bestFit="1" customWidth="1"/>
    <col min="9" max="9" width="14.7109375" customWidth="1"/>
    <col min="10" max="11" width="15.42578125" bestFit="1" customWidth="1"/>
    <col min="12" max="12" width="13.5703125" customWidth="1"/>
    <col min="13" max="13" width="45.28515625" customWidth="1"/>
  </cols>
  <sheetData>
    <row r="1" spans="1:12" x14ac:dyDescent="0.25">
      <c r="A1" s="272" t="s">
        <v>174</v>
      </c>
      <c r="B1" s="157" t="str">
        <f>+AMAZONAS!B1</f>
        <v>Vigencia: 7 de Noviembre de 2019; 00:00 horas</v>
      </c>
      <c r="C1" s="157"/>
      <c r="D1" s="273"/>
      <c r="E1" s="273"/>
      <c r="F1" s="273"/>
      <c r="G1" s="273"/>
      <c r="H1" s="273"/>
      <c r="I1" s="273"/>
      <c r="J1" s="273"/>
      <c r="K1" s="273"/>
      <c r="L1" s="273"/>
    </row>
    <row r="2" spans="1:12" ht="15.75" thickBot="1" x14ac:dyDescent="0.3">
      <c r="A2" s="183" t="s">
        <v>202</v>
      </c>
      <c r="B2" s="184"/>
      <c r="C2" s="184"/>
      <c r="D2" s="184"/>
      <c r="E2" s="184"/>
      <c r="F2" s="184"/>
      <c r="G2" s="184"/>
      <c r="H2" s="274"/>
      <c r="I2" s="274"/>
      <c r="J2" s="274"/>
      <c r="K2" s="184"/>
      <c r="L2" s="184"/>
    </row>
    <row r="3" spans="1:12" ht="15.75" thickTop="1" x14ac:dyDescent="0.25">
      <c r="A3" s="215"/>
      <c r="B3" s="186" t="s">
        <v>312</v>
      </c>
      <c r="C3" s="507" t="s">
        <v>203</v>
      </c>
      <c r="D3" s="508"/>
      <c r="E3" s="508"/>
      <c r="F3" s="508"/>
      <c r="G3" s="508"/>
      <c r="H3" s="508"/>
      <c r="I3" s="508"/>
      <c r="J3" s="537" t="s">
        <v>275</v>
      </c>
      <c r="K3" s="538"/>
      <c r="L3" s="539"/>
    </row>
    <row r="4" spans="1:12" ht="25.5" x14ac:dyDescent="0.25">
      <c r="A4" s="187"/>
      <c r="B4" s="302" t="s">
        <v>311</v>
      </c>
      <c r="C4" s="509"/>
      <c r="D4" s="510"/>
      <c r="E4" s="510"/>
      <c r="F4" s="510"/>
      <c r="G4" s="510"/>
      <c r="H4" s="510"/>
      <c r="I4" s="510"/>
      <c r="J4" s="540"/>
      <c r="K4" s="541"/>
      <c r="L4" s="542"/>
    </row>
    <row r="5" spans="1:12" ht="25.5" x14ac:dyDescent="0.25">
      <c r="A5" s="515" t="s">
        <v>204</v>
      </c>
      <c r="B5" s="517" t="s">
        <v>205</v>
      </c>
      <c r="C5" s="505" t="s">
        <v>266</v>
      </c>
      <c r="D5" s="189" t="s">
        <v>97</v>
      </c>
      <c r="E5" s="189" t="s">
        <v>194</v>
      </c>
      <c r="F5" s="189" t="str">
        <f>+'LA GUAJIRA'!F5</f>
        <v>Biodiesel B8</v>
      </c>
      <c r="G5" s="543" t="s">
        <v>446</v>
      </c>
      <c r="H5" s="505" t="s">
        <v>185</v>
      </c>
      <c r="I5" s="275" t="s">
        <v>126</v>
      </c>
      <c r="J5" s="159" t="s">
        <v>97</v>
      </c>
      <c r="K5" s="256" t="str">
        <f>+F5</f>
        <v>Biodiesel B8</v>
      </c>
      <c r="L5" s="256" t="s">
        <v>126</v>
      </c>
    </row>
    <row r="6" spans="1:12" x14ac:dyDescent="0.25">
      <c r="A6" s="515"/>
      <c r="B6" s="517"/>
      <c r="C6" s="506"/>
      <c r="D6" s="190">
        <v>0.08</v>
      </c>
      <c r="E6" s="208">
        <v>0.02</v>
      </c>
      <c r="F6" s="191">
        <f>+'LA GUAJIRA'!F6</f>
        <v>0.08</v>
      </c>
      <c r="G6" s="544"/>
      <c r="H6" s="506"/>
      <c r="I6" s="276" t="s">
        <v>289</v>
      </c>
      <c r="J6" s="303">
        <v>0.1</v>
      </c>
      <c r="K6" s="191">
        <f>+F6</f>
        <v>0.08</v>
      </c>
      <c r="L6" s="304" t="s">
        <v>289</v>
      </c>
    </row>
    <row r="7" spans="1:12" x14ac:dyDescent="0.25">
      <c r="A7" s="516"/>
      <c r="B7" s="518"/>
      <c r="C7" s="159" t="s">
        <v>206</v>
      </c>
      <c r="D7" s="189" t="s">
        <v>206</v>
      </c>
      <c r="E7" s="189" t="s">
        <v>206</v>
      </c>
      <c r="F7" s="189" t="s">
        <v>206</v>
      </c>
      <c r="G7" s="189" t="s">
        <v>206</v>
      </c>
      <c r="H7" s="256" t="s">
        <v>206</v>
      </c>
      <c r="I7" s="275" t="s">
        <v>206</v>
      </c>
      <c r="J7" s="159" t="s">
        <v>206</v>
      </c>
      <c r="K7" s="256" t="s">
        <v>206</v>
      </c>
      <c r="L7" s="293" t="s">
        <v>206</v>
      </c>
    </row>
    <row r="8" spans="1:12" x14ac:dyDescent="0.25">
      <c r="A8" s="161" t="s">
        <v>207</v>
      </c>
      <c r="B8" s="167" t="s">
        <v>208</v>
      </c>
      <c r="C8" s="294">
        <f>+'Calculo IP ZDF'!B33</f>
        <v>4542.2693280000003</v>
      </c>
      <c r="D8" s="294">
        <f>+'Calculo IP ZDF'!G33</f>
        <v>4874.2123952000002</v>
      </c>
      <c r="E8" s="294">
        <f>+'Calculo IP ZDF'!F33</f>
        <v>4733.3186000000005</v>
      </c>
      <c r="F8" s="295">
        <f>+'Calculo IP ZDF'!H33</f>
        <v>5097.7574502000007</v>
      </c>
      <c r="G8" s="198">
        <f>+'Calculo IP ZDF'!C33</f>
        <v>4611.8341850000006</v>
      </c>
      <c r="H8" s="240">
        <f>+'GAS EXTRA'!C6</f>
        <v>7350</v>
      </c>
      <c r="I8" s="240">
        <f>+'GAS EXTRA'!D6</f>
        <v>7401.17</v>
      </c>
      <c r="J8" s="277">
        <f>+'GAS CTE'!D9</f>
        <v>5840.62</v>
      </c>
      <c r="K8" s="221">
        <f>+BIODIESEL!G9</f>
        <v>6293.7699999999995</v>
      </c>
      <c r="L8" s="244">
        <f>+'GAS EXTRA'!D6</f>
        <v>7401.17</v>
      </c>
    </row>
    <row r="9" spans="1:12" x14ac:dyDescent="0.25">
      <c r="A9" s="161" t="s">
        <v>209</v>
      </c>
      <c r="B9" s="167" t="s">
        <v>210</v>
      </c>
      <c r="C9" s="219" t="str">
        <f>+E9</f>
        <v>------------------</v>
      </c>
      <c r="D9" s="219" t="s">
        <v>211</v>
      </c>
      <c r="E9" s="219" t="s">
        <v>211</v>
      </c>
      <c r="F9" s="219" t="s">
        <v>211</v>
      </c>
      <c r="G9" s="193" t="s">
        <v>211</v>
      </c>
      <c r="H9" s="193" t="s">
        <v>211</v>
      </c>
      <c r="I9" s="278" t="s">
        <v>211</v>
      </c>
      <c r="J9" s="279">
        <f>+'GAS CTE'!D10</f>
        <v>473.63427342</v>
      </c>
      <c r="K9" s="218">
        <f>+BIODIESEL!G10</f>
        <v>463.41</v>
      </c>
      <c r="L9" s="241">
        <f>+'GAS EXTRA'!D10</f>
        <v>898.94</v>
      </c>
    </row>
    <row r="10" spans="1:12" x14ac:dyDescent="0.25">
      <c r="A10" s="161"/>
      <c r="B10" s="167" t="s">
        <v>138</v>
      </c>
      <c r="C10" s="219" t="str">
        <f>+E10</f>
        <v>------------------</v>
      </c>
      <c r="D10" s="219" t="s">
        <v>211</v>
      </c>
      <c r="E10" s="219" t="s">
        <v>211</v>
      </c>
      <c r="F10" s="219" t="s">
        <v>211</v>
      </c>
      <c r="G10" s="193" t="s">
        <v>211</v>
      </c>
      <c r="H10" s="193" t="s">
        <v>211</v>
      </c>
      <c r="I10" s="278" t="s">
        <v>211</v>
      </c>
      <c r="J10" s="279" t="str">
        <f>'[6]CORRIENTE OXIGENADA'!C12</f>
        <v>(3)</v>
      </c>
      <c r="K10" s="218" t="str">
        <f>'[6]CORRIENTE OXIGENADA'!C12</f>
        <v>(3)</v>
      </c>
      <c r="L10" s="241" t="str">
        <f>'[6]CORRIENTE OXIGENADA'!D12</f>
        <v>(3)</v>
      </c>
    </row>
    <row r="11" spans="1:12" x14ac:dyDescent="0.25">
      <c r="A11" s="161"/>
      <c r="B11" s="167" t="s">
        <v>140</v>
      </c>
      <c r="C11" s="280">
        <f>+'GAS CTE'!C12</f>
        <v>148</v>
      </c>
      <c r="D11" s="280">
        <f>+'GAS CTE'!D12</f>
        <v>133.19999999999999</v>
      </c>
      <c r="E11" s="280">
        <f>+BIODIESEL!E12</f>
        <v>162.68</v>
      </c>
      <c r="F11" s="280">
        <f>+BIODIESEL!G12</f>
        <v>152.72</v>
      </c>
      <c r="G11" s="198">
        <f>+BIODIESEL!C12</f>
        <v>166</v>
      </c>
      <c r="H11" s="240">
        <f>+'GAS EXTRA'!C12</f>
        <v>148</v>
      </c>
      <c r="I11" s="240">
        <f>+'GAS EXTRA'!D12</f>
        <v>133.19999999999999</v>
      </c>
      <c r="J11" s="279">
        <f>+C11</f>
        <v>148</v>
      </c>
      <c r="K11" s="218">
        <f>+F11</f>
        <v>152.72</v>
      </c>
      <c r="L11" s="241">
        <f>+I11</f>
        <v>133.19999999999999</v>
      </c>
    </row>
    <row r="12" spans="1:12" x14ac:dyDescent="0.25">
      <c r="A12" s="161" t="s">
        <v>212</v>
      </c>
      <c r="B12" s="167" t="s">
        <v>296</v>
      </c>
      <c r="C12" s="297" t="s">
        <v>240</v>
      </c>
      <c r="D12" s="219" t="str">
        <f>+C12</f>
        <v>(2)</v>
      </c>
      <c r="E12" s="219" t="str">
        <f>+C12</f>
        <v>(2)</v>
      </c>
      <c r="F12" s="219" t="str">
        <f>+C12</f>
        <v>(2)</v>
      </c>
      <c r="G12" s="192" t="str">
        <f>+C12</f>
        <v>(2)</v>
      </c>
      <c r="H12" s="192" t="str">
        <f>+G12</f>
        <v>(2)</v>
      </c>
      <c r="I12" s="252" t="str">
        <f>+F12</f>
        <v>(2)</v>
      </c>
      <c r="J12" s="279" t="str">
        <f>+L12</f>
        <v>(2)</v>
      </c>
      <c r="K12" s="218" t="str">
        <f>+D12</f>
        <v>(2)</v>
      </c>
      <c r="L12" s="241" t="str">
        <f>+E12</f>
        <v>(2)</v>
      </c>
    </row>
    <row r="13" spans="1:12" x14ac:dyDescent="0.25">
      <c r="A13" s="161" t="s">
        <v>214</v>
      </c>
      <c r="B13" s="167" t="s">
        <v>215</v>
      </c>
      <c r="C13" s="280">
        <f>+RUBROS!T18</f>
        <v>14.364668141566424</v>
      </c>
      <c r="D13" s="192">
        <f>+C13</f>
        <v>14.364668141566424</v>
      </c>
      <c r="E13" s="192">
        <f>+C13</f>
        <v>14.364668141566424</v>
      </c>
      <c r="F13" s="192">
        <f>+C13</f>
        <v>14.364668141566424</v>
      </c>
      <c r="G13" s="192">
        <f>+C13</f>
        <v>14.364668141566424</v>
      </c>
      <c r="H13" s="252">
        <f>+C13</f>
        <v>14.364668141566424</v>
      </c>
      <c r="I13" s="252">
        <f>+C13</f>
        <v>14.364668141566424</v>
      </c>
      <c r="J13" s="277">
        <f>+RUBROS!U17</f>
        <v>21.104913852952627</v>
      </c>
      <c r="K13" s="192">
        <f>+I13</f>
        <v>14.364668141566424</v>
      </c>
      <c r="L13" s="164">
        <f>+I13</f>
        <v>14.364668141566424</v>
      </c>
    </row>
    <row r="14" spans="1:12" x14ac:dyDescent="0.25">
      <c r="A14" s="161" t="s">
        <v>216</v>
      </c>
      <c r="B14" s="328" t="s">
        <v>217</v>
      </c>
      <c r="C14" s="371">
        <f>+RUBROS!T54</f>
        <v>101.05388564820207</v>
      </c>
      <c r="D14" s="192">
        <f>+C14</f>
        <v>101.05388564820207</v>
      </c>
      <c r="E14" s="192">
        <f>+D14</f>
        <v>101.05388564820207</v>
      </c>
      <c r="F14" s="192">
        <f>+E14</f>
        <v>101.05388564820207</v>
      </c>
      <c r="G14" s="192">
        <f>+F14</f>
        <v>101.05388564820207</v>
      </c>
      <c r="H14" s="252">
        <f>+G14</f>
        <v>101.05388564820207</v>
      </c>
      <c r="I14" s="252">
        <f>+H14</f>
        <v>101.05388564820207</v>
      </c>
      <c r="J14" s="277">
        <f>+C14</f>
        <v>101.05388564820207</v>
      </c>
      <c r="K14" s="192">
        <f>+C14</f>
        <v>101.05388564820207</v>
      </c>
      <c r="L14" s="164">
        <f>+C14</f>
        <v>101.05388564820207</v>
      </c>
    </row>
    <row r="15" spans="1:12" x14ac:dyDescent="0.25">
      <c r="A15" s="161" t="s">
        <v>218</v>
      </c>
      <c r="B15" s="167" t="s">
        <v>313</v>
      </c>
      <c r="C15" s="280">
        <f>+'GAS CTE'!C13</f>
        <v>7.9001000000000001</v>
      </c>
      <c r="D15" s="192">
        <f>+C15</f>
        <v>7.9001000000000001</v>
      </c>
      <c r="E15" s="192">
        <f>+C15</f>
        <v>7.9001000000000001</v>
      </c>
      <c r="F15" s="192">
        <f>+C15</f>
        <v>7.9001000000000001</v>
      </c>
      <c r="G15" s="192">
        <f>+C15</f>
        <v>7.9001000000000001</v>
      </c>
      <c r="H15" s="252">
        <f>+C15</f>
        <v>7.9001000000000001</v>
      </c>
      <c r="I15" s="252">
        <f>+C15</f>
        <v>7.9001000000000001</v>
      </c>
      <c r="J15" s="277">
        <f>+C15</f>
        <v>7.9001000000000001</v>
      </c>
      <c r="K15" s="192">
        <f>+J15</f>
        <v>7.9001000000000001</v>
      </c>
      <c r="L15" s="164">
        <f>+J15</f>
        <v>7.9001000000000001</v>
      </c>
    </row>
    <row r="16" spans="1:12" x14ac:dyDescent="0.25">
      <c r="A16" s="161"/>
      <c r="B16" s="167" t="s">
        <v>220</v>
      </c>
      <c r="C16" s="280">
        <f>+'GAS CTE'!C16</f>
        <v>71.510000000000005</v>
      </c>
      <c r="D16" s="192">
        <f>+C16</f>
        <v>71.510000000000005</v>
      </c>
      <c r="E16" s="192">
        <f>+C16</f>
        <v>71.510000000000005</v>
      </c>
      <c r="F16" s="192">
        <f>+C16</f>
        <v>71.510000000000005</v>
      </c>
      <c r="G16" s="192">
        <f>+C16</f>
        <v>71.510000000000005</v>
      </c>
      <c r="H16" s="252">
        <f>+C16</f>
        <v>71.510000000000005</v>
      </c>
      <c r="I16" s="252">
        <f>+C16</f>
        <v>71.510000000000005</v>
      </c>
      <c r="J16" s="277">
        <f>+C16</f>
        <v>71.510000000000005</v>
      </c>
      <c r="K16" s="192">
        <f>+C16</f>
        <v>71.510000000000005</v>
      </c>
      <c r="L16" s="164">
        <f>+C16</f>
        <v>71.510000000000005</v>
      </c>
    </row>
    <row r="17" spans="1:12" x14ac:dyDescent="0.25">
      <c r="A17" s="168" t="s">
        <v>221</v>
      </c>
      <c r="B17" s="199" t="s">
        <v>222</v>
      </c>
      <c r="C17" s="281">
        <f>SUM(C8:C16)</f>
        <v>4885.0979817897687</v>
      </c>
      <c r="D17" s="281">
        <f t="shared" ref="D17:L17" si="0">SUM(D8:D16)</f>
        <v>5202.2410489897684</v>
      </c>
      <c r="E17" s="281">
        <f t="shared" si="0"/>
        <v>5090.8272537897692</v>
      </c>
      <c r="F17" s="281">
        <f t="shared" si="0"/>
        <v>5445.3061039897693</v>
      </c>
      <c r="G17" s="281">
        <f t="shared" si="0"/>
        <v>4972.662838789769</v>
      </c>
      <c r="H17" s="281">
        <f t="shared" si="0"/>
        <v>7692.8286537897684</v>
      </c>
      <c r="I17" s="282">
        <f t="shared" si="0"/>
        <v>7729.1986537897683</v>
      </c>
      <c r="J17" s="283">
        <f t="shared" si="0"/>
        <v>6663.8231729211539</v>
      </c>
      <c r="K17" s="281">
        <f t="shared" si="0"/>
        <v>7104.728653789768</v>
      </c>
      <c r="L17" s="284">
        <f t="shared" si="0"/>
        <v>8628.1386537897706</v>
      </c>
    </row>
    <row r="18" spans="1:12" x14ac:dyDescent="0.25">
      <c r="A18" s="161" t="s">
        <v>223</v>
      </c>
      <c r="B18" s="167" t="s">
        <v>290</v>
      </c>
      <c r="C18" s="298" t="s">
        <v>255</v>
      </c>
      <c r="D18" s="192" t="str">
        <f>+C18</f>
        <v>***</v>
      </c>
      <c r="E18" s="192" t="str">
        <f>+C18</f>
        <v>***</v>
      </c>
      <c r="F18" s="192" t="str">
        <f>+E18</f>
        <v>***</v>
      </c>
      <c r="G18" s="192" t="str">
        <f>+E18</f>
        <v>***</v>
      </c>
      <c r="H18" s="252" t="str">
        <f>+G18</f>
        <v>***</v>
      </c>
      <c r="I18" s="252" t="str">
        <f>+H18</f>
        <v>***</v>
      </c>
      <c r="J18" s="277" t="str">
        <f>L18</f>
        <v>***</v>
      </c>
      <c r="K18" s="192" t="str">
        <f>+L18</f>
        <v>***</v>
      </c>
      <c r="L18" s="164" t="str">
        <f>+E18</f>
        <v>***</v>
      </c>
    </row>
    <row r="19" spans="1:12" x14ac:dyDescent="0.25">
      <c r="A19" s="161" t="s">
        <v>225</v>
      </c>
      <c r="B19" s="167" t="s">
        <v>226</v>
      </c>
      <c r="C19" s="297" t="s">
        <v>253</v>
      </c>
      <c r="D19" s="192" t="str">
        <f>+C19</f>
        <v>**</v>
      </c>
      <c r="E19" s="192" t="str">
        <f>+C19</f>
        <v>**</v>
      </c>
      <c r="F19" s="192" t="str">
        <f>+C19</f>
        <v>**</v>
      </c>
      <c r="G19" s="192" t="str">
        <f>+C19</f>
        <v>**</v>
      </c>
      <c r="H19" s="252" t="str">
        <f>+C19</f>
        <v>**</v>
      </c>
      <c r="I19" s="252" t="str">
        <f>+H19</f>
        <v>**</v>
      </c>
      <c r="J19" s="277" t="str">
        <f>+I19</f>
        <v>**</v>
      </c>
      <c r="K19" s="192" t="str">
        <f>+J19</f>
        <v>**</v>
      </c>
      <c r="L19" s="164" t="str">
        <f>+K19</f>
        <v>**</v>
      </c>
    </row>
    <row r="20" spans="1:12" x14ac:dyDescent="0.25">
      <c r="A20" s="161" t="s">
        <v>227</v>
      </c>
      <c r="B20" s="239" t="s">
        <v>145</v>
      </c>
      <c r="C20" s="285" t="str">
        <f>+E20</f>
        <v>****</v>
      </c>
      <c r="D20" s="192" t="str">
        <f t="shared" ref="D20:D22" si="1">+E20</f>
        <v>****</v>
      </c>
      <c r="E20" s="198" t="str">
        <f>+A37</f>
        <v>****</v>
      </c>
      <c r="F20" s="198" t="str">
        <f>+E20</f>
        <v>****</v>
      </c>
      <c r="G20" s="198" t="str">
        <f>+A37</f>
        <v>****</v>
      </c>
      <c r="H20" s="240" t="str">
        <f>+G20</f>
        <v>****</v>
      </c>
      <c r="I20" s="240" t="str">
        <f>+H20</f>
        <v>****</v>
      </c>
      <c r="J20" s="300" t="str">
        <f>C20</f>
        <v>****</v>
      </c>
      <c r="K20" s="192" t="str">
        <f>+L20</f>
        <v>****</v>
      </c>
      <c r="L20" s="166" t="str">
        <f>J20</f>
        <v>****</v>
      </c>
    </row>
    <row r="21" spans="1:12" x14ac:dyDescent="0.25">
      <c r="A21" s="168" t="s">
        <v>229</v>
      </c>
      <c r="B21" s="199" t="s">
        <v>230</v>
      </c>
      <c r="C21" s="286">
        <f>SUM(C17:C20)</f>
        <v>4885.0979817897687</v>
      </c>
      <c r="D21" s="200">
        <f t="shared" ref="D21:L21" si="2">SUM(D17:D20)</f>
        <v>5202.2410489897684</v>
      </c>
      <c r="E21" s="200">
        <f t="shared" si="2"/>
        <v>5090.8272537897692</v>
      </c>
      <c r="F21" s="200">
        <f t="shared" si="2"/>
        <v>5445.3061039897693</v>
      </c>
      <c r="G21" s="200">
        <f t="shared" si="2"/>
        <v>4972.662838789769</v>
      </c>
      <c r="H21" s="200">
        <f t="shared" si="2"/>
        <v>7692.8286537897684</v>
      </c>
      <c r="I21" s="253">
        <f t="shared" si="2"/>
        <v>7729.1986537897683</v>
      </c>
      <c r="J21" s="283">
        <f t="shared" si="2"/>
        <v>6663.8231729211539</v>
      </c>
      <c r="K21" s="200">
        <f t="shared" si="2"/>
        <v>7104.728653789768</v>
      </c>
      <c r="L21" s="170">
        <f t="shared" si="2"/>
        <v>8628.1386537897706</v>
      </c>
    </row>
    <row r="22" spans="1:12" x14ac:dyDescent="0.25">
      <c r="A22" s="161" t="s">
        <v>231</v>
      </c>
      <c r="B22" s="167" t="s">
        <v>176</v>
      </c>
      <c r="C22" s="280" t="str">
        <f>+E22</f>
        <v>***</v>
      </c>
      <c r="D22" s="192" t="str">
        <f t="shared" si="1"/>
        <v>***</v>
      </c>
      <c r="E22" s="192" t="str">
        <f t="shared" ref="E22" si="3">+E18</f>
        <v>***</v>
      </c>
      <c r="F22" s="192" t="str">
        <f>+E22</f>
        <v>***</v>
      </c>
      <c r="G22" s="192" t="str">
        <f>+G18</f>
        <v>***</v>
      </c>
      <c r="H22" s="252" t="str">
        <f>+G22</f>
        <v>***</v>
      </c>
      <c r="I22" s="252" t="str">
        <f>+H22</f>
        <v>***</v>
      </c>
      <c r="J22" s="277" t="str">
        <f>L22</f>
        <v>***</v>
      </c>
      <c r="K22" s="192" t="str">
        <f>+L22</f>
        <v>***</v>
      </c>
      <c r="L22" s="164" t="str">
        <f>+L18</f>
        <v>***</v>
      </c>
    </row>
    <row r="23" spans="1:12" x14ac:dyDescent="0.25">
      <c r="A23" s="161" t="s">
        <v>232</v>
      </c>
      <c r="B23" s="162" t="s">
        <v>233</v>
      </c>
      <c r="C23" s="287" t="s">
        <v>259</v>
      </c>
      <c r="D23" s="192" t="str">
        <f>+C23</f>
        <v>*****</v>
      </c>
      <c r="E23" s="192" t="s">
        <v>234</v>
      </c>
      <c r="F23" s="192" t="str">
        <f>+E23</f>
        <v>N.A</v>
      </c>
      <c r="G23" s="192" t="s">
        <v>234</v>
      </c>
      <c r="H23" s="252" t="str">
        <f>+D23</f>
        <v>*****</v>
      </c>
      <c r="I23" s="252" t="str">
        <f>+D23</f>
        <v>*****</v>
      </c>
      <c r="J23" s="277" t="str">
        <f>+I23</f>
        <v>*****</v>
      </c>
      <c r="K23" s="192" t="s">
        <v>279</v>
      </c>
      <c r="L23" s="164" t="str">
        <f>+I23</f>
        <v>*****</v>
      </c>
    </row>
    <row r="24" spans="1:12" x14ac:dyDescent="0.25">
      <c r="A24" s="161" t="s">
        <v>235</v>
      </c>
      <c r="B24" s="162" t="s">
        <v>236</v>
      </c>
      <c r="C24" s="287" t="s">
        <v>261</v>
      </c>
      <c r="D24" s="192" t="str">
        <f>+C24</f>
        <v>******</v>
      </c>
      <c r="E24" s="192" t="str">
        <f>+C24</f>
        <v>******</v>
      </c>
      <c r="F24" s="192" t="str">
        <f>+C24</f>
        <v>******</v>
      </c>
      <c r="G24" s="192" t="str">
        <f>+C24</f>
        <v>******</v>
      </c>
      <c r="H24" s="252" t="str">
        <f>+C24</f>
        <v>******</v>
      </c>
      <c r="I24" s="252" t="str">
        <f>+C24</f>
        <v>******</v>
      </c>
      <c r="J24" s="277" t="str">
        <f>+C24</f>
        <v>******</v>
      </c>
      <c r="K24" s="192" t="str">
        <f>+C24</f>
        <v>******</v>
      </c>
      <c r="L24" s="164" t="str">
        <f>+C24</f>
        <v>******</v>
      </c>
    </row>
    <row r="25" spans="1:12" ht="15.75" thickBot="1" x14ac:dyDescent="0.3">
      <c r="A25" s="172" t="s">
        <v>237</v>
      </c>
      <c r="B25" s="173" t="s">
        <v>238</v>
      </c>
      <c r="C25" s="288"/>
      <c r="D25" s="202"/>
      <c r="E25" s="202"/>
      <c r="F25" s="202"/>
      <c r="G25" s="202"/>
      <c r="H25" s="254"/>
      <c r="I25" s="254"/>
      <c r="J25" s="289"/>
      <c r="K25" s="202"/>
      <c r="L25" s="175"/>
    </row>
    <row r="26" spans="1:12" ht="15.75" thickTop="1" x14ac:dyDescent="0.25">
      <c r="A26" s="177"/>
      <c r="B26" s="178"/>
      <c r="C26" s="178"/>
      <c r="D26" s="179"/>
      <c r="E26" s="179"/>
      <c r="F26" s="179"/>
      <c r="G26" s="179"/>
      <c r="H26" s="179"/>
      <c r="I26" s="179"/>
      <c r="J26" s="179"/>
      <c r="K26" s="179"/>
      <c r="L26" s="179"/>
    </row>
    <row r="27" spans="1:12" x14ac:dyDescent="0.25">
      <c r="A27" s="177"/>
      <c r="B27" s="296" t="s">
        <v>251</v>
      </c>
      <c r="C27" s="178"/>
      <c r="D27" s="179"/>
      <c r="E27" s="179"/>
      <c r="F27" s="179"/>
      <c r="G27" s="179"/>
      <c r="H27" s="179"/>
      <c r="I27" s="179"/>
      <c r="J27" s="179"/>
      <c r="K27" s="179"/>
      <c r="L27" s="179"/>
    </row>
    <row r="28" spans="1:12" x14ac:dyDescent="0.25">
      <c r="A28" s="177"/>
      <c r="B28" s="178"/>
      <c r="C28" s="178"/>
      <c r="D28" s="179"/>
      <c r="E28" s="179"/>
      <c r="F28" s="179"/>
      <c r="G28" s="179"/>
      <c r="H28" s="179"/>
      <c r="I28" s="179"/>
      <c r="J28" s="179"/>
      <c r="K28" s="179"/>
      <c r="L28" s="179"/>
    </row>
    <row r="29" spans="1:12" x14ac:dyDescent="0.25">
      <c r="A29" s="180" t="s">
        <v>213</v>
      </c>
      <c r="B29" s="522" t="s">
        <v>286</v>
      </c>
      <c r="C29" s="522"/>
      <c r="D29" s="522"/>
      <c r="E29" s="522"/>
      <c r="F29" s="522"/>
      <c r="G29" s="522"/>
      <c r="H29" s="522"/>
      <c r="I29" s="522"/>
      <c r="J29" s="522"/>
      <c r="K29" s="179"/>
      <c r="L29" s="179"/>
    </row>
    <row r="30" spans="1:12" x14ac:dyDescent="0.25">
      <c r="A30" s="180" t="s">
        <v>240</v>
      </c>
      <c r="B30" s="503" t="s">
        <v>297</v>
      </c>
      <c r="C30" s="503"/>
      <c r="D30" s="503"/>
      <c r="E30" s="503"/>
      <c r="F30" s="503"/>
      <c r="G30" s="503"/>
      <c r="H30" s="503"/>
      <c r="I30" s="503"/>
      <c r="J30" s="503"/>
      <c r="K30" s="179"/>
      <c r="L30" s="179"/>
    </row>
    <row r="31" spans="1:12" ht="39" customHeight="1" x14ac:dyDescent="0.25">
      <c r="A31" s="180" t="s">
        <v>139</v>
      </c>
      <c r="B31" s="521" t="s">
        <v>366</v>
      </c>
      <c r="C31" s="521"/>
      <c r="D31" s="521"/>
      <c r="E31" s="521"/>
      <c r="F31" s="521"/>
      <c r="G31" s="521"/>
      <c r="H31" s="521"/>
      <c r="I31" s="521"/>
      <c r="J31" s="521"/>
      <c r="K31" s="179"/>
      <c r="L31" s="179"/>
    </row>
    <row r="32" spans="1:12" x14ac:dyDescent="0.25">
      <c r="A32" s="180"/>
      <c r="B32" s="257"/>
      <c r="C32" s="257"/>
      <c r="D32" s="257"/>
      <c r="E32" s="257"/>
      <c r="F32" s="257"/>
      <c r="G32" s="257"/>
      <c r="H32" s="257"/>
      <c r="I32" s="257"/>
      <c r="J32" s="257"/>
      <c r="K32" s="179"/>
      <c r="L32" s="179"/>
    </row>
    <row r="33" spans="1:21" x14ac:dyDescent="0.25">
      <c r="A33" s="180"/>
      <c r="B33" s="203" t="s">
        <v>174</v>
      </c>
      <c r="C33" s="203"/>
      <c r="D33" s="236"/>
      <c r="E33" s="236"/>
      <c r="F33" s="236"/>
      <c r="G33" s="236"/>
      <c r="H33" s="236"/>
      <c r="I33" s="236"/>
      <c r="J33" s="236"/>
      <c r="K33" s="236"/>
      <c r="L33" s="236"/>
    </row>
    <row r="34" spans="1:21" x14ac:dyDescent="0.25">
      <c r="A34" s="204" t="s">
        <v>104</v>
      </c>
      <c r="B34" s="504" t="s">
        <v>252</v>
      </c>
      <c r="C34" s="504"/>
      <c r="D34" s="504"/>
      <c r="E34" s="504"/>
      <c r="F34" s="504"/>
      <c r="G34" s="504"/>
      <c r="H34" s="504"/>
      <c r="I34" s="504"/>
      <c r="J34" s="504"/>
      <c r="K34" s="291"/>
      <c r="L34" s="291"/>
    </row>
    <row r="35" spans="1:21" x14ac:dyDescent="0.25">
      <c r="A35" s="204" t="s">
        <v>253</v>
      </c>
      <c r="B35" s="504" t="s">
        <v>287</v>
      </c>
      <c r="C35" s="504"/>
      <c r="D35" s="504"/>
      <c r="E35" s="504"/>
      <c r="F35" s="504"/>
      <c r="G35" s="504"/>
      <c r="H35" s="504"/>
      <c r="I35" s="504"/>
      <c r="J35" s="504"/>
      <c r="K35" s="504"/>
      <c r="L35" s="504"/>
    </row>
    <row r="36" spans="1:21" x14ac:dyDescent="0.25">
      <c r="A36" s="204" t="s">
        <v>255</v>
      </c>
      <c r="B36" s="504" t="s">
        <v>298</v>
      </c>
      <c r="C36" s="504"/>
      <c r="D36" s="504"/>
      <c r="E36" s="504"/>
      <c r="F36" s="504"/>
      <c r="G36" s="504"/>
      <c r="H36" s="504"/>
      <c r="I36" s="504"/>
      <c r="J36" s="504"/>
      <c r="K36" s="504"/>
      <c r="L36" s="504"/>
    </row>
    <row r="37" spans="1:21" x14ac:dyDescent="0.25">
      <c r="A37" s="204" t="s">
        <v>257</v>
      </c>
      <c r="B37" s="504" t="s">
        <v>292</v>
      </c>
      <c r="C37" s="504"/>
      <c r="D37" s="504"/>
      <c r="E37" s="504"/>
      <c r="F37" s="504"/>
      <c r="G37" s="504"/>
      <c r="H37" s="504"/>
      <c r="I37" s="504"/>
      <c r="J37" s="504"/>
      <c r="K37" s="504"/>
      <c r="L37" s="504"/>
    </row>
    <row r="38" spans="1:21" x14ac:dyDescent="0.25">
      <c r="A38" s="204" t="s">
        <v>259</v>
      </c>
      <c r="B38" s="504" t="s">
        <v>262</v>
      </c>
      <c r="C38" s="504"/>
      <c r="D38" s="504"/>
      <c r="E38" s="504"/>
      <c r="F38" s="504"/>
      <c r="G38" s="504"/>
      <c r="H38" s="504"/>
      <c r="I38" s="504"/>
      <c r="J38" s="255"/>
      <c r="K38" s="292"/>
      <c r="L38" s="292"/>
    </row>
    <row r="39" spans="1:21" x14ac:dyDescent="0.25">
      <c r="A39" s="204" t="s">
        <v>261</v>
      </c>
      <c r="B39" s="504" t="s">
        <v>293</v>
      </c>
      <c r="C39" s="504"/>
      <c r="D39" s="504"/>
      <c r="E39" s="504"/>
      <c r="F39" s="504"/>
      <c r="G39" s="504"/>
      <c r="H39" s="504"/>
      <c r="I39" s="504"/>
      <c r="J39" s="504"/>
      <c r="K39" s="504"/>
      <c r="L39" s="504"/>
    </row>
    <row r="40" spans="1:21" x14ac:dyDescent="0.25">
      <c r="A40" s="272"/>
      <c r="B40" s="273"/>
      <c r="C40" s="273"/>
      <c r="D40" s="273"/>
      <c r="E40" s="273"/>
      <c r="F40" s="273"/>
      <c r="G40" s="273"/>
      <c r="H40" s="273"/>
      <c r="I40" s="273"/>
      <c r="J40" s="273"/>
      <c r="K40" s="273"/>
      <c r="L40" s="273"/>
    </row>
    <row r="41" spans="1:21" ht="97.5" customHeight="1" x14ac:dyDescent="0.25">
      <c r="A41" s="520" t="s">
        <v>163</v>
      </c>
      <c r="B41" s="520"/>
      <c r="C41" s="520"/>
      <c r="D41" s="520"/>
      <c r="E41" s="520"/>
      <c r="F41" s="520"/>
      <c r="G41" s="520"/>
      <c r="H41" s="520"/>
      <c r="I41" s="520"/>
      <c r="J41" s="520"/>
    </row>
    <row r="42" spans="1:21" x14ac:dyDescent="0.25">
      <c r="A42" s="306"/>
      <c r="B42" s="306"/>
      <c r="C42" s="306"/>
      <c r="D42" s="306"/>
      <c r="E42" s="306"/>
      <c r="F42" s="306"/>
      <c r="G42" s="306"/>
      <c r="H42" s="306"/>
      <c r="I42" s="306"/>
      <c r="J42" s="306"/>
    </row>
    <row r="43" spans="1:21" hidden="1" x14ac:dyDescent="0.25">
      <c r="B43" t="str">
        <f>+AMAZONAS!B1</f>
        <v>Vigencia: 7 de Noviembre de 2019; 00:00 horas</v>
      </c>
    </row>
    <row r="44" spans="1:21" ht="15.75" hidden="1" thickBot="1" x14ac:dyDescent="0.3">
      <c r="A44" s="560" t="s">
        <v>202</v>
      </c>
      <c r="B44" s="560"/>
      <c r="C44" s="561"/>
      <c r="D44" s="561"/>
      <c r="E44" s="561"/>
      <c r="F44" s="561"/>
      <c r="G44" s="561"/>
      <c r="H44" s="561"/>
      <c r="I44" s="561"/>
      <c r="J44" s="561"/>
      <c r="K44" s="561"/>
      <c r="L44" s="560"/>
      <c r="M44" s="561"/>
      <c r="N44" s="561"/>
      <c r="O44" s="561"/>
      <c r="P44" s="561"/>
      <c r="Q44" s="258"/>
      <c r="R44" s="258"/>
      <c r="S44" s="258"/>
      <c r="T44" s="320"/>
      <c r="U44" s="320"/>
    </row>
    <row r="45" spans="1:21" ht="15.75" hidden="1" thickTop="1" x14ac:dyDescent="0.25">
      <c r="A45" s="321"/>
      <c r="B45" s="558" t="s">
        <v>312</v>
      </c>
      <c r="C45" s="524" t="s">
        <v>203</v>
      </c>
      <c r="D45" s="524"/>
      <c r="E45" s="555" t="s">
        <v>275</v>
      </c>
      <c r="F45" s="530"/>
    </row>
    <row r="46" spans="1:21" hidden="1" x14ac:dyDescent="0.25">
      <c r="A46" s="158"/>
      <c r="B46" s="559"/>
      <c r="C46" s="554"/>
      <c r="D46" s="554"/>
      <c r="E46" s="556"/>
      <c r="F46" s="557"/>
    </row>
    <row r="47" spans="1:21" ht="25.5" hidden="1" customHeight="1" x14ac:dyDescent="0.25">
      <c r="A47" s="515" t="s">
        <v>204</v>
      </c>
      <c r="B47" s="551" t="s">
        <v>205</v>
      </c>
      <c r="C47" s="322" t="s">
        <v>97</v>
      </c>
      <c r="D47" s="323" t="s">
        <v>314</v>
      </c>
      <c r="E47" s="322" t="s">
        <v>97</v>
      </c>
      <c r="F47" s="323" t="s">
        <v>314</v>
      </c>
    </row>
    <row r="48" spans="1:21" hidden="1" x14ac:dyDescent="0.25">
      <c r="A48" s="515"/>
      <c r="B48" s="551"/>
      <c r="C48" s="324" t="s">
        <v>315</v>
      </c>
      <c r="D48" s="325" t="s">
        <v>315</v>
      </c>
      <c r="E48" s="324" t="s">
        <v>315</v>
      </c>
      <c r="F48" s="325" t="s">
        <v>315</v>
      </c>
    </row>
    <row r="49" spans="1:6" hidden="1" x14ac:dyDescent="0.25">
      <c r="A49" s="516"/>
      <c r="B49" s="552"/>
      <c r="C49" s="326" t="s">
        <v>206</v>
      </c>
      <c r="D49" s="327" t="s">
        <v>206</v>
      </c>
      <c r="E49" s="326" t="s">
        <v>206</v>
      </c>
      <c r="F49" s="327" t="s">
        <v>206</v>
      </c>
    </row>
    <row r="50" spans="1:6" hidden="1" x14ac:dyDescent="0.25">
      <c r="A50" s="161" t="s">
        <v>207</v>
      </c>
      <c r="B50" s="328" t="s">
        <v>208</v>
      </c>
      <c r="C50" s="163" t="e">
        <f>+'Calculo IP ZDF'!#REF!</f>
        <v>#REF!</v>
      </c>
      <c r="D50" s="163" t="e">
        <f>+'Calculo IP ZDF'!#REF!</f>
        <v>#REF!</v>
      </c>
      <c r="E50" s="201" t="e">
        <f>+'Calculo IP ZDF'!#REF!</f>
        <v>#REF!</v>
      </c>
      <c r="F50" s="164" t="e">
        <f>+'Calculo IP ZDF'!#REF!</f>
        <v>#REF!</v>
      </c>
    </row>
    <row r="51" spans="1:6" hidden="1" x14ac:dyDescent="0.25">
      <c r="A51" s="161" t="s">
        <v>209</v>
      </c>
      <c r="B51" s="328" t="s">
        <v>210</v>
      </c>
      <c r="C51" s="171" t="s">
        <v>211</v>
      </c>
      <c r="D51" s="166" t="s">
        <v>211</v>
      </c>
      <c r="E51" s="201">
        <v>526.26030379999997</v>
      </c>
      <c r="F51" s="164">
        <v>503.70629078000002</v>
      </c>
    </row>
    <row r="52" spans="1:6" hidden="1" x14ac:dyDescent="0.25">
      <c r="A52" s="161"/>
      <c r="B52" s="328" t="s">
        <v>138</v>
      </c>
      <c r="C52" s="171" t="s">
        <v>211</v>
      </c>
      <c r="D52" s="166" t="s">
        <v>211</v>
      </c>
      <c r="E52" s="329" t="s">
        <v>240</v>
      </c>
      <c r="F52" s="166" t="s">
        <v>240</v>
      </c>
    </row>
    <row r="53" spans="1:6" hidden="1" x14ac:dyDescent="0.25">
      <c r="A53" s="161"/>
      <c r="B53" s="328" t="s">
        <v>140</v>
      </c>
      <c r="C53" s="171">
        <v>148</v>
      </c>
      <c r="D53" s="166">
        <v>166</v>
      </c>
      <c r="E53" s="229">
        <v>148</v>
      </c>
      <c r="F53" s="166">
        <v>166</v>
      </c>
    </row>
    <row r="54" spans="1:6" hidden="1" x14ac:dyDescent="0.25">
      <c r="A54" s="161" t="s">
        <v>214</v>
      </c>
      <c r="B54" s="328" t="s">
        <v>215</v>
      </c>
      <c r="C54" s="171" t="s">
        <v>211</v>
      </c>
      <c r="D54" s="166" t="s">
        <v>211</v>
      </c>
      <c r="E54" s="171" t="s">
        <v>211</v>
      </c>
      <c r="F54" s="166" t="s">
        <v>211</v>
      </c>
    </row>
    <row r="55" spans="1:6" hidden="1" x14ac:dyDescent="0.25">
      <c r="A55" s="161" t="s">
        <v>216</v>
      </c>
      <c r="B55" s="328" t="s">
        <v>217</v>
      </c>
      <c r="C55" s="171" t="s">
        <v>211</v>
      </c>
      <c r="D55" s="166" t="s">
        <v>211</v>
      </c>
      <c r="E55" s="171" t="s">
        <v>211</v>
      </c>
      <c r="F55" s="166" t="s">
        <v>211</v>
      </c>
    </row>
    <row r="56" spans="1:6" hidden="1" x14ac:dyDescent="0.25">
      <c r="A56" s="161" t="s">
        <v>218</v>
      </c>
      <c r="B56" s="328" t="s">
        <v>316</v>
      </c>
      <c r="C56" s="171">
        <v>12.2</v>
      </c>
      <c r="D56" s="166">
        <f>+C56</f>
        <v>12.2</v>
      </c>
      <c r="E56" s="171">
        <f>+D56</f>
        <v>12.2</v>
      </c>
      <c r="F56" s="166">
        <f>+C56</f>
        <v>12.2</v>
      </c>
    </row>
    <row r="57" spans="1:6" hidden="1" x14ac:dyDescent="0.25">
      <c r="A57" s="161"/>
      <c r="B57" s="328" t="s">
        <v>220</v>
      </c>
      <c r="C57" s="163">
        <v>71.510000000000005</v>
      </c>
      <c r="D57" s="164">
        <f>+C57</f>
        <v>71.510000000000005</v>
      </c>
      <c r="E57" s="163">
        <f>+C57</f>
        <v>71.510000000000005</v>
      </c>
      <c r="F57" s="164">
        <f>+D57</f>
        <v>71.510000000000005</v>
      </c>
    </row>
    <row r="58" spans="1:6" hidden="1" x14ac:dyDescent="0.25">
      <c r="A58" s="168" t="s">
        <v>221</v>
      </c>
      <c r="B58" s="330" t="s">
        <v>222</v>
      </c>
      <c r="C58" s="169" t="e">
        <f>SUM(C50:C57)</f>
        <v>#REF!</v>
      </c>
      <c r="D58" s="170" t="e">
        <f t="shared" ref="D58:F58" si="4">SUM(D50:D57)</f>
        <v>#REF!</v>
      </c>
      <c r="E58" s="169" t="e">
        <f t="shared" si="4"/>
        <v>#REF!</v>
      </c>
      <c r="F58" s="170" t="e">
        <f t="shared" si="4"/>
        <v>#REF!</v>
      </c>
    </row>
    <row r="59" spans="1:6" hidden="1" x14ac:dyDescent="0.25">
      <c r="A59" s="161" t="s">
        <v>223</v>
      </c>
      <c r="B59" s="328" t="s">
        <v>290</v>
      </c>
      <c r="C59" s="163" t="s">
        <v>255</v>
      </c>
      <c r="D59" s="164" t="s">
        <v>255</v>
      </c>
      <c r="E59" s="163" t="s">
        <v>255</v>
      </c>
      <c r="F59" s="164" t="s">
        <v>255</v>
      </c>
    </row>
    <row r="60" spans="1:6" hidden="1" x14ac:dyDescent="0.25">
      <c r="A60" s="161" t="s">
        <v>227</v>
      </c>
      <c r="B60" s="328" t="s">
        <v>145</v>
      </c>
      <c r="C60" s="163" t="s">
        <v>257</v>
      </c>
      <c r="D60" s="164" t="s">
        <v>257</v>
      </c>
      <c r="E60" s="163" t="s">
        <v>257</v>
      </c>
      <c r="F60" s="164" t="s">
        <v>257</v>
      </c>
    </row>
    <row r="61" spans="1:6" hidden="1" x14ac:dyDescent="0.25">
      <c r="A61" s="168" t="s">
        <v>229</v>
      </c>
      <c r="B61" s="330" t="s">
        <v>230</v>
      </c>
      <c r="C61" s="169">
        <v>5316.4418400000004</v>
      </c>
      <c r="D61" s="170">
        <v>5474.7219600000008</v>
      </c>
      <c r="E61" s="169">
        <v>6314.9703037999998</v>
      </c>
      <c r="F61" s="170">
        <v>6956.0162907800004</v>
      </c>
    </row>
    <row r="62" spans="1:6" hidden="1" x14ac:dyDescent="0.25">
      <c r="A62" s="161" t="s">
        <v>231</v>
      </c>
      <c r="B62" s="328" t="s">
        <v>176</v>
      </c>
      <c r="C62" s="163" t="s">
        <v>255</v>
      </c>
      <c r="D62" s="164" t="s">
        <v>255</v>
      </c>
      <c r="E62" s="163" t="s">
        <v>255</v>
      </c>
      <c r="F62" s="164" t="s">
        <v>255</v>
      </c>
    </row>
    <row r="63" spans="1:6" hidden="1" x14ac:dyDescent="0.25">
      <c r="A63" s="161" t="s">
        <v>232</v>
      </c>
      <c r="B63" s="328" t="s">
        <v>233</v>
      </c>
      <c r="C63" s="201" t="s">
        <v>259</v>
      </c>
      <c r="D63" s="164" t="s">
        <v>234</v>
      </c>
      <c r="E63" s="163" t="s">
        <v>259</v>
      </c>
      <c r="F63" s="166" t="s">
        <v>234</v>
      </c>
    </row>
    <row r="64" spans="1:6" hidden="1" x14ac:dyDescent="0.25">
      <c r="A64" s="161" t="s">
        <v>235</v>
      </c>
      <c r="B64" s="328" t="s">
        <v>317</v>
      </c>
      <c r="C64" s="201" t="s">
        <v>261</v>
      </c>
      <c r="D64" s="166" t="s">
        <v>261</v>
      </c>
      <c r="E64" s="201" t="s">
        <v>261</v>
      </c>
      <c r="F64" s="166" t="s">
        <v>261</v>
      </c>
    </row>
    <row r="65" spans="1:21" ht="15.75" hidden="1" thickBot="1" x14ac:dyDescent="0.3">
      <c r="A65" s="172" t="s">
        <v>237</v>
      </c>
      <c r="B65" s="331" t="s">
        <v>238</v>
      </c>
      <c r="C65" s="202"/>
      <c r="D65" s="202"/>
      <c r="E65" s="202"/>
      <c r="F65" s="175"/>
    </row>
    <row r="66" spans="1:21" ht="15.75" hidden="1" thickTop="1" x14ac:dyDescent="0.25">
      <c r="A66" s="177"/>
      <c r="B66" s="332"/>
      <c r="C66" s="332"/>
      <c r="D66" s="333"/>
      <c r="E66" s="333"/>
      <c r="F66" s="333"/>
      <c r="G66" s="333"/>
      <c r="H66" s="333"/>
      <c r="I66" s="333"/>
      <c r="J66" s="334"/>
      <c r="K66" s="334"/>
      <c r="L66" s="334"/>
      <c r="M66" s="334"/>
      <c r="N66" s="334"/>
      <c r="O66" s="334"/>
      <c r="P66" s="334"/>
      <c r="Q66" s="334"/>
      <c r="R66" s="334"/>
      <c r="S66" s="334"/>
      <c r="T66" s="291"/>
      <c r="U66" s="291"/>
    </row>
    <row r="67" spans="1:21" hidden="1" x14ac:dyDescent="0.25">
      <c r="A67" s="177"/>
      <c r="B67" s="296" t="s">
        <v>251</v>
      </c>
      <c r="C67" s="178"/>
      <c r="D67" s="179"/>
      <c r="E67" s="179"/>
      <c r="F67" s="179"/>
      <c r="G67" s="179"/>
      <c r="H67" s="179"/>
      <c r="I67" s="179"/>
      <c r="J67" s="179"/>
      <c r="K67" s="179"/>
      <c r="L67" s="179"/>
      <c r="M67" s="292"/>
      <c r="N67" s="292"/>
      <c r="O67" s="292"/>
      <c r="P67" s="292"/>
      <c r="Q67" s="292"/>
      <c r="R67" s="292"/>
      <c r="S67" s="292"/>
      <c r="T67" s="291"/>
      <c r="U67" s="291"/>
    </row>
    <row r="68" spans="1:21" hidden="1" x14ac:dyDescent="0.25">
      <c r="A68" s="177"/>
      <c r="B68" s="178"/>
      <c r="C68" s="178"/>
      <c r="D68" s="179"/>
      <c r="E68" s="179"/>
      <c r="F68" s="179"/>
      <c r="G68" s="179"/>
      <c r="H68" s="179"/>
      <c r="I68" s="179"/>
      <c r="J68" s="179"/>
      <c r="K68" s="179"/>
      <c r="L68" s="179"/>
      <c r="M68" s="292"/>
      <c r="N68" s="292"/>
      <c r="O68" s="292"/>
      <c r="P68" s="292"/>
      <c r="Q68" s="292"/>
      <c r="R68" s="292"/>
      <c r="S68" s="292"/>
      <c r="T68" s="291"/>
      <c r="U68" s="291"/>
    </row>
    <row r="69" spans="1:21" hidden="1" x14ac:dyDescent="0.25">
      <c r="A69" s="180" t="s">
        <v>213</v>
      </c>
      <c r="B69" s="553" t="s">
        <v>286</v>
      </c>
      <c r="C69" s="553"/>
      <c r="D69" s="553"/>
      <c r="E69" s="553"/>
      <c r="F69" s="553"/>
      <c r="G69" s="553"/>
      <c r="H69" s="553"/>
      <c r="I69" s="553"/>
      <c r="J69" s="553"/>
      <c r="K69" s="179"/>
      <c r="L69" s="179"/>
      <c r="M69" s="292"/>
      <c r="N69" s="292"/>
      <c r="O69" s="292"/>
      <c r="P69" s="292"/>
      <c r="Q69" s="292"/>
      <c r="R69" s="292"/>
      <c r="S69" s="292"/>
      <c r="T69" s="291"/>
      <c r="U69" s="291"/>
    </row>
    <row r="70" spans="1:21" hidden="1" x14ac:dyDescent="0.25">
      <c r="A70" s="180" t="s">
        <v>139</v>
      </c>
      <c r="B70" s="521" t="s">
        <v>267</v>
      </c>
      <c r="C70" s="521"/>
      <c r="D70" s="521"/>
      <c r="E70" s="521"/>
      <c r="F70" s="521"/>
      <c r="G70" s="521"/>
      <c r="H70" s="521"/>
      <c r="I70" s="521"/>
      <c r="J70" s="521"/>
      <c r="K70" s="179"/>
      <c r="L70" s="179"/>
      <c r="M70" s="292"/>
      <c r="N70" s="292"/>
      <c r="O70" s="292"/>
      <c r="P70" s="292"/>
      <c r="Q70" s="292"/>
      <c r="R70" s="292"/>
      <c r="S70" s="292"/>
      <c r="T70" s="291"/>
      <c r="U70" s="291"/>
    </row>
    <row r="71" spans="1:21" hidden="1" x14ac:dyDescent="0.25">
      <c r="A71" s="180"/>
      <c r="B71" s="308"/>
      <c r="C71" s="308"/>
      <c r="D71" s="308"/>
      <c r="E71" s="308"/>
      <c r="F71" s="308"/>
      <c r="G71" s="308"/>
      <c r="H71" s="308"/>
      <c r="I71" s="308"/>
      <c r="J71" s="308"/>
      <c r="K71" s="179"/>
      <c r="L71" s="179"/>
      <c r="M71" s="292"/>
      <c r="N71" s="292"/>
      <c r="O71" s="292"/>
      <c r="P71" s="292"/>
      <c r="Q71" s="292"/>
      <c r="R71" s="292"/>
      <c r="S71" s="292"/>
      <c r="T71" s="291"/>
      <c r="U71" s="291"/>
    </row>
    <row r="72" spans="1:21" hidden="1" x14ac:dyDescent="0.25">
      <c r="A72" s="180"/>
      <c r="B72" s="203" t="s">
        <v>174</v>
      </c>
      <c r="C72" s="203"/>
      <c r="D72" s="236"/>
      <c r="E72" s="236"/>
      <c r="F72" s="236"/>
      <c r="G72" s="236"/>
      <c r="H72" s="236"/>
      <c r="I72" s="236"/>
      <c r="J72" s="236"/>
      <c r="K72" s="236"/>
      <c r="L72" s="236"/>
      <c r="M72" s="292"/>
      <c r="N72" s="292"/>
      <c r="O72" s="292"/>
      <c r="P72" s="292"/>
      <c r="Q72" s="292"/>
      <c r="R72" s="292"/>
      <c r="S72" s="292"/>
      <c r="T72" s="291"/>
      <c r="U72" s="291"/>
    </row>
    <row r="73" spans="1:21" hidden="1" x14ac:dyDescent="0.25">
      <c r="A73" s="204" t="s">
        <v>104</v>
      </c>
      <c r="B73" s="504" t="s">
        <v>252</v>
      </c>
      <c r="C73" s="504"/>
      <c r="D73" s="504"/>
      <c r="E73" s="504"/>
      <c r="F73" s="504"/>
      <c r="G73" s="504"/>
      <c r="H73" s="504"/>
      <c r="I73" s="504"/>
      <c r="J73" s="504"/>
      <c r="K73" s="291"/>
      <c r="L73" s="291"/>
      <c r="M73" s="292"/>
      <c r="N73" s="292"/>
      <c r="O73" s="292"/>
      <c r="P73" s="292"/>
      <c r="Q73" s="292"/>
      <c r="R73" s="292"/>
      <c r="S73" s="292"/>
      <c r="T73" s="291"/>
      <c r="U73" s="291"/>
    </row>
    <row r="74" spans="1:21" hidden="1" x14ac:dyDescent="0.25">
      <c r="A74" s="204" t="s">
        <v>253</v>
      </c>
      <c r="B74" s="504" t="s">
        <v>287</v>
      </c>
      <c r="C74" s="504"/>
      <c r="D74" s="504"/>
      <c r="E74" s="504"/>
      <c r="F74" s="504"/>
      <c r="G74" s="504"/>
      <c r="H74" s="504"/>
      <c r="I74" s="504"/>
      <c r="J74" s="504"/>
      <c r="K74" s="504"/>
      <c r="L74" s="504"/>
      <c r="M74" s="292"/>
      <c r="N74" s="292"/>
      <c r="O74" s="292"/>
      <c r="P74" s="292"/>
      <c r="Q74" s="292"/>
      <c r="R74" s="292"/>
      <c r="S74" s="292"/>
      <c r="T74" s="291"/>
      <c r="U74" s="291"/>
    </row>
    <row r="75" spans="1:21" hidden="1" x14ac:dyDescent="0.25">
      <c r="A75" s="204" t="s">
        <v>255</v>
      </c>
      <c r="B75" s="504" t="s">
        <v>298</v>
      </c>
      <c r="C75" s="504"/>
      <c r="D75" s="504"/>
      <c r="E75" s="504"/>
      <c r="F75" s="504"/>
      <c r="G75" s="504"/>
      <c r="H75" s="504"/>
      <c r="I75" s="504"/>
      <c r="J75" s="504"/>
      <c r="K75" s="504"/>
      <c r="L75" s="504"/>
      <c r="M75" s="292"/>
      <c r="N75" s="292"/>
      <c r="O75" s="292"/>
      <c r="P75" s="292"/>
      <c r="Q75" s="292"/>
      <c r="R75" s="292"/>
      <c r="S75" s="292"/>
      <c r="T75" s="291"/>
      <c r="U75" s="291"/>
    </row>
    <row r="76" spans="1:21" hidden="1" x14ac:dyDescent="0.25">
      <c r="A76" s="204" t="s">
        <v>257</v>
      </c>
      <c r="B76" s="504" t="s">
        <v>292</v>
      </c>
      <c r="C76" s="504"/>
      <c r="D76" s="504"/>
      <c r="E76" s="504"/>
      <c r="F76" s="504"/>
      <c r="G76" s="504"/>
      <c r="H76" s="504"/>
      <c r="I76" s="504"/>
      <c r="J76" s="504"/>
      <c r="K76" s="504"/>
      <c r="L76" s="504"/>
      <c r="M76" s="292"/>
      <c r="N76" s="292"/>
      <c r="O76" s="292"/>
      <c r="P76" s="292"/>
      <c r="Q76" s="292"/>
      <c r="R76" s="292"/>
      <c r="S76" s="292"/>
      <c r="T76" s="291"/>
      <c r="U76" s="291"/>
    </row>
    <row r="77" spans="1:21" hidden="1" x14ac:dyDescent="0.25">
      <c r="A77" s="204" t="s">
        <v>259</v>
      </c>
      <c r="B77" s="504" t="s">
        <v>262</v>
      </c>
      <c r="C77" s="504"/>
      <c r="D77" s="504"/>
      <c r="E77" s="504"/>
      <c r="F77" s="504"/>
      <c r="G77" s="504"/>
      <c r="H77" s="504"/>
      <c r="I77" s="504"/>
      <c r="J77" s="305"/>
      <c r="K77" s="292"/>
      <c r="L77" s="292"/>
      <c r="M77" s="292"/>
      <c r="N77" s="292"/>
      <c r="O77" s="292"/>
      <c r="P77" s="292"/>
      <c r="Q77" s="292"/>
      <c r="R77" s="292"/>
      <c r="S77" s="292"/>
      <c r="T77" s="291"/>
      <c r="U77" s="291"/>
    </row>
    <row r="78" spans="1:21" hidden="1" x14ac:dyDescent="0.25">
      <c r="A78" s="204" t="s">
        <v>261</v>
      </c>
      <c r="B78" s="504" t="s">
        <v>293</v>
      </c>
      <c r="C78" s="504"/>
      <c r="D78" s="504"/>
      <c r="E78" s="504"/>
      <c r="F78" s="504"/>
      <c r="G78" s="504"/>
      <c r="H78" s="504"/>
      <c r="I78" s="504"/>
      <c r="J78" s="504"/>
      <c r="K78" s="504"/>
      <c r="L78" s="504"/>
      <c r="M78" s="292"/>
      <c r="N78" s="292"/>
      <c r="O78" s="292"/>
      <c r="P78" s="292"/>
      <c r="Q78" s="292"/>
      <c r="R78" s="292"/>
      <c r="S78" s="292"/>
      <c r="T78" s="291"/>
      <c r="U78" s="291"/>
    </row>
    <row r="79" spans="1:21" hidden="1" x14ac:dyDescent="0.25">
      <c r="A79" s="272"/>
      <c r="B79" s="273"/>
      <c r="C79" s="273"/>
      <c r="D79" s="273"/>
      <c r="E79" s="273"/>
      <c r="F79" s="273"/>
      <c r="G79" s="273"/>
      <c r="H79" s="273"/>
      <c r="I79" s="273"/>
      <c r="J79" s="273"/>
      <c r="K79" s="273"/>
      <c r="L79" s="273"/>
      <c r="M79" s="292"/>
      <c r="N79" s="292"/>
      <c r="O79" s="292"/>
      <c r="P79" s="292"/>
      <c r="Q79" s="292"/>
      <c r="R79" s="292"/>
      <c r="S79" s="292"/>
      <c r="T79" s="291"/>
      <c r="U79" s="291"/>
    </row>
    <row r="80" spans="1:21" hidden="1" x14ac:dyDescent="0.25">
      <c r="A80" s="520" t="s">
        <v>163</v>
      </c>
      <c r="B80" s="520"/>
      <c r="C80" s="520"/>
      <c r="D80" s="520"/>
      <c r="E80" s="520"/>
      <c r="F80" s="520"/>
      <c r="G80" s="520"/>
      <c r="H80" s="520"/>
      <c r="I80" s="520"/>
      <c r="J80" s="520"/>
      <c r="M80" s="292"/>
      <c r="N80" s="292"/>
      <c r="O80" s="292"/>
      <c r="P80" s="292"/>
      <c r="Q80" s="292"/>
      <c r="R80" s="292"/>
      <c r="S80" s="292"/>
      <c r="T80" s="291"/>
      <c r="U80" s="291"/>
    </row>
    <row r="81" spans="1:21" hidden="1" x14ac:dyDescent="0.25">
      <c r="A81" s="335"/>
      <c r="B81" s="203"/>
      <c r="C81" s="203"/>
      <c r="D81" s="292"/>
      <c r="E81" s="292"/>
      <c r="F81" s="292"/>
      <c r="G81" s="292"/>
      <c r="H81" s="292"/>
      <c r="I81" s="292"/>
      <c r="J81" s="292"/>
      <c r="K81" s="292"/>
      <c r="L81" s="292"/>
      <c r="M81" s="292"/>
      <c r="N81" s="292"/>
      <c r="O81" s="292"/>
      <c r="P81" s="292"/>
      <c r="Q81" s="292"/>
      <c r="R81" s="292"/>
      <c r="S81" s="292"/>
      <c r="T81" s="291"/>
      <c r="U81" s="291"/>
    </row>
    <row r="82" spans="1:21" hidden="1" x14ac:dyDescent="0.25">
      <c r="A82" s="335"/>
      <c r="B82" s="203"/>
      <c r="C82" s="203"/>
      <c r="D82" s="292"/>
      <c r="E82" s="292"/>
      <c r="F82" s="292"/>
      <c r="G82" s="292"/>
      <c r="H82" s="292"/>
      <c r="I82" s="292"/>
      <c r="J82" s="292"/>
      <c r="K82" s="292"/>
      <c r="L82" s="292"/>
      <c r="M82" s="292"/>
      <c r="N82" s="292"/>
      <c r="O82" s="292"/>
      <c r="P82" s="292"/>
      <c r="Q82" s="292"/>
      <c r="R82" s="292"/>
      <c r="S82" s="292"/>
      <c r="T82" s="291"/>
      <c r="U82" s="291"/>
    </row>
    <row r="83" spans="1:21" hidden="1" x14ac:dyDescent="0.25">
      <c r="A83" s="335"/>
      <c r="B83" s="203"/>
      <c r="C83" s="203"/>
      <c r="D83" s="292"/>
      <c r="E83" s="292"/>
      <c r="F83" s="292"/>
      <c r="G83" s="292"/>
      <c r="H83" s="292"/>
      <c r="I83" s="292"/>
      <c r="J83" s="292"/>
      <c r="K83" s="292"/>
      <c r="L83" s="292"/>
      <c r="M83" s="292"/>
      <c r="N83" s="292"/>
      <c r="O83" s="292"/>
      <c r="P83" s="292"/>
      <c r="Q83" s="292"/>
      <c r="R83" s="292"/>
      <c r="S83" s="292"/>
      <c r="T83" s="291"/>
      <c r="U83" s="291"/>
    </row>
  </sheetData>
  <sheetProtection password="C712" sheet="1" objects="1" scenarios="1"/>
  <mergeCells count="32">
    <mergeCell ref="B77:I77"/>
    <mergeCell ref="B78:L78"/>
    <mergeCell ref="A80:J80"/>
    <mergeCell ref="B70:J70"/>
    <mergeCell ref="B73:J73"/>
    <mergeCell ref="B74:L74"/>
    <mergeCell ref="B75:L75"/>
    <mergeCell ref="B76:L76"/>
    <mergeCell ref="C3:I4"/>
    <mergeCell ref="J3:L4"/>
    <mergeCell ref="A5:A7"/>
    <mergeCell ref="B5:B7"/>
    <mergeCell ref="C5:C6"/>
    <mergeCell ref="G5:G6"/>
    <mergeCell ref="H5:H6"/>
    <mergeCell ref="A44:P44"/>
    <mergeCell ref="B29:J29"/>
    <mergeCell ref="B30:J30"/>
    <mergeCell ref="B31:J31"/>
    <mergeCell ref="B34:J34"/>
    <mergeCell ref="B35:L35"/>
    <mergeCell ref="B36:L36"/>
    <mergeCell ref="B37:L37"/>
    <mergeCell ref="B38:I38"/>
    <mergeCell ref="B39:L39"/>
    <mergeCell ref="A41:J41"/>
    <mergeCell ref="A47:A49"/>
    <mergeCell ref="B47:B49"/>
    <mergeCell ref="B69:J69"/>
    <mergeCell ref="C45:D46"/>
    <mergeCell ref="E45:F46"/>
    <mergeCell ref="B45:B46"/>
  </mergeCells>
  <hyperlinks>
    <hyperlink ref="B33" location="Nota" display="Ver Nota Informativa"/>
    <hyperlink ref="B27" location="NARIÑO!A41" display="Ver Nota Informativa"/>
    <hyperlink ref="B72" location="Nota" display="Ver Nota Informativa"/>
    <hyperlink ref="B67" location="NARIÑO!A79" display="Ver Nota Informativa"/>
  </hyperlinks>
  <pageMargins left="0.7" right="0.7" top="0.75" bottom="0.75" header="0.3" footer="0.3"/>
  <pageSetup orientation="portrait" r:id="rId1"/>
  <ignoredErrors>
    <ignoredError sqref="C17:H21 I17:I21 K19:K21 J17:L18 J22:L24 J19:J21 L19:L21 F22" formula="1"/>
    <ignoredError sqref="C12:I12 I13" numberStoredAsText="1"/>
    <ignoredError sqref="C13:H16 I14:I16 J14:L16 J13:L13 J12:L12" numberStoredAsText="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40"/>
  <sheetViews>
    <sheetView zoomScale="85" zoomScaleNormal="85" workbookViewId="0">
      <selection activeCell="H7" sqref="H7"/>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7 de Noviembre de 2019; 00:00 horas</v>
      </c>
    </row>
    <row r="2" spans="1:8" ht="15.75" thickBot="1" x14ac:dyDescent="0.3">
      <c r="A2" s="183" t="s">
        <v>202</v>
      </c>
      <c r="B2" s="183"/>
    </row>
    <row r="3" spans="1:8" ht="15.75" customHeight="1" thickTop="1" x14ac:dyDescent="0.25">
      <c r="A3" s="215"/>
      <c r="B3" s="216" t="s">
        <v>318</v>
      </c>
      <c r="C3" s="523" t="s">
        <v>203</v>
      </c>
      <c r="D3" s="524"/>
      <c r="E3" s="524"/>
      <c r="F3" s="525"/>
      <c r="G3" s="529" t="s">
        <v>275</v>
      </c>
      <c r="H3" s="530"/>
    </row>
    <row r="4" spans="1:8" x14ac:dyDescent="0.25">
      <c r="A4" s="158"/>
      <c r="B4" s="217" t="s">
        <v>319</v>
      </c>
      <c r="C4" s="526"/>
      <c r="D4" s="527"/>
      <c r="E4" s="527"/>
      <c r="F4" s="528"/>
      <c r="G4" s="531"/>
      <c r="H4" s="532"/>
    </row>
    <row r="5" spans="1:8" ht="38.25" customHeight="1" x14ac:dyDescent="0.25">
      <c r="A5" s="515" t="s">
        <v>204</v>
      </c>
      <c r="B5" s="517" t="s">
        <v>205</v>
      </c>
      <c r="C5" s="505" t="s">
        <v>266</v>
      </c>
      <c r="D5" s="189" t="s">
        <v>97</v>
      </c>
      <c r="E5" s="189" t="s">
        <v>194</v>
      </c>
      <c r="F5" s="189" t="str">
        <f>+NARIÑO!F5</f>
        <v>Biodiesel B8</v>
      </c>
      <c r="G5" s="189" t="s">
        <v>97</v>
      </c>
      <c r="H5" s="307" t="str">
        <f>+F5</f>
        <v>Biodiesel B8</v>
      </c>
    </row>
    <row r="6" spans="1:8" x14ac:dyDescent="0.25">
      <c r="A6" s="515"/>
      <c r="B6" s="517"/>
      <c r="C6" s="506"/>
      <c r="D6" s="190">
        <v>0.08</v>
      </c>
      <c r="E6" s="208">
        <v>0.02</v>
      </c>
      <c r="F6" s="191">
        <f>+NARIÑO!F6</f>
        <v>0.08</v>
      </c>
      <c r="G6" s="208">
        <v>0.1</v>
      </c>
      <c r="H6" s="191">
        <f>+F6</f>
        <v>0.08</v>
      </c>
    </row>
    <row r="7" spans="1:8" x14ac:dyDescent="0.25">
      <c r="A7" s="516"/>
      <c r="B7" s="518"/>
      <c r="C7" s="159" t="s">
        <v>206</v>
      </c>
      <c r="D7" s="189" t="s">
        <v>206</v>
      </c>
      <c r="E7" s="189" t="s">
        <v>206</v>
      </c>
      <c r="F7" s="189" t="s">
        <v>206</v>
      </c>
      <c r="G7" s="159" t="s">
        <v>206</v>
      </c>
      <c r="H7" s="307" t="s">
        <v>206</v>
      </c>
    </row>
    <row r="8" spans="1:8" x14ac:dyDescent="0.25">
      <c r="A8" s="161" t="s">
        <v>207</v>
      </c>
      <c r="B8" s="167" t="s">
        <v>208</v>
      </c>
      <c r="C8" s="234">
        <f>+'Calculo IP ZDF'!B34</f>
        <v>5039.8522440000006</v>
      </c>
      <c r="D8" s="240">
        <f>+'Calculo IP ZDF'!G34</f>
        <v>5322.0370196000003</v>
      </c>
      <c r="E8" s="242">
        <f>+'Calculo IP ZDF'!F34</f>
        <v>4502.7286000000004</v>
      </c>
      <c r="F8" s="241">
        <f>+'Calculo IP ZDF'!H34</f>
        <v>4881.2891506000005</v>
      </c>
      <c r="G8" s="218">
        <f>+'GAS CTE'!D9</f>
        <v>5840.62</v>
      </c>
      <c r="H8" s="244">
        <f>+BIODIESEL!G9</f>
        <v>6293.7699999999995</v>
      </c>
    </row>
    <row r="9" spans="1:8" x14ac:dyDescent="0.25">
      <c r="A9" s="161" t="s">
        <v>209</v>
      </c>
      <c r="B9" s="167" t="s">
        <v>210</v>
      </c>
      <c r="C9" s="219" t="str">
        <f t="shared" ref="C9:C12"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+'GAS CTE'!D12</f>
        <v>133.19999999999999</v>
      </c>
      <c r="H11" s="241">
        <f>+BIODIESEL!G12</f>
        <v>152.72</v>
      </c>
    </row>
    <row r="12" spans="1:8" x14ac:dyDescent="0.25">
      <c r="A12" s="161" t="s">
        <v>212</v>
      </c>
      <c r="B12" s="167" t="s">
        <v>320</v>
      </c>
      <c r="C12" s="219" t="str">
        <f t="shared" si="0"/>
        <v>(2)</v>
      </c>
      <c r="D12" s="165" t="s">
        <v>240</v>
      </c>
      <c r="E12" s="165" t="s">
        <v>240</v>
      </c>
      <c r="F12" s="164" t="s">
        <v>240</v>
      </c>
      <c r="G12" s="218" t="str">
        <f>+F12</f>
        <v>(2)</v>
      </c>
      <c r="H12" s="244" t="s">
        <v>240</v>
      </c>
    </row>
    <row r="13" spans="1:8" x14ac:dyDescent="0.25">
      <c r="A13" s="161" t="s">
        <v>214</v>
      </c>
      <c r="B13" s="167" t="s">
        <v>215</v>
      </c>
      <c r="C13" s="219">
        <f>+RUBROS!T21</f>
        <v>21.104913852952627</v>
      </c>
      <c r="D13" s="165">
        <f>+C13</f>
        <v>21.104913852952627</v>
      </c>
      <c r="E13" s="165">
        <f>+D13</f>
        <v>21.104913852952627</v>
      </c>
      <c r="F13" s="164">
        <f>+E13</f>
        <v>21.104913852952627</v>
      </c>
      <c r="G13" s="218">
        <f>+C13</f>
        <v>21.104913852952627</v>
      </c>
      <c r="H13" s="244">
        <f>+G13</f>
        <v>21.104913852952627</v>
      </c>
    </row>
    <row r="14" spans="1:8" x14ac:dyDescent="0.25">
      <c r="A14" s="161" t="s">
        <v>216</v>
      </c>
      <c r="B14" s="167" t="s">
        <v>217</v>
      </c>
      <c r="C14" s="219">
        <f>+RUBROS!T57</f>
        <v>101.04953823973702</v>
      </c>
      <c r="D14" s="165">
        <f>+C14</f>
        <v>101.04953823973702</v>
      </c>
      <c r="E14" s="165">
        <f>+C14</f>
        <v>101.04953823973702</v>
      </c>
      <c r="F14" s="164">
        <f>+C14</f>
        <v>101.04953823973702</v>
      </c>
      <c r="G14" s="218">
        <f>+C14</f>
        <v>101.04953823973702</v>
      </c>
      <c r="H14" s="244">
        <f>+G14</f>
        <v>101.04953823973702</v>
      </c>
    </row>
    <row r="15" spans="1:8" x14ac:dyDescent="0.25">
      <c r="A15" s="161" t="s">
        <v>218</v>
      </c>
      <c r="B15" s="239" t="s">
        <v>219</v>
      </c>
      <c r="C15" s="219">
        <f>+RUBROS!AF43</f>
        <v>12.195563261636002</v>
      </c>
      <c r="D15" s="165">
        <f>+C15</f>
        <v>12.195563261636002</v>
      </c>
      <c r="E15" s="221">
        <f>+C15</f>
        <v>12.195563261636002</v>
      </c>
      <c r="F15" s="164">
        <f>+C15</f>
        <v>12.195563261636002</v>
      </c>
      <c r="G15" s="218">
        <f>+C15</f>
        <v>12.195563261636002</v>
      </c>
      <c r="H15" s="244">
        <f>+C15</f>
        <v>12.195563261636002</v>
      </c>
    </row>
    <row r="16" spans="1:8" x14ac:dyDescent="0.25">
      <c r="A16" s="161"/>
      <c r="B16" s="167" t="s">
        <v>220</v>
      </c>
      <c r="C16" s="219">
        <f>+'GAS CTE'!C16</f>
        <v>71.510000000000005</v>
      </c>
      <c r="D16" s="222">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SUM(C8:C16)</f>
        <v>5393.7122593543263</v>
      </c>
      <c r="D17" s="225">
        <f t="shared" ref="D17:H17" si="1">SUM(D8:D16)</f>
        <v>5661.0970349543259</v>
      </c>
      <c r="E17" s="225">
        <f t="shared" si="1"/>
        <v>4871.2686153543264</v>
      </c>
      <c r="F17" s="226">
        <f t="shared" si="1"/>
        <v>5239.8691659543265</v>
      </c>
      <c r="G17" s="227">
        <f t="shared" si="1"/>
        <v>6653.3142887743252</v>
      </c>
      <c r="H17" s="247">
        <f t="shared" si="1"/>
        <v>7115.7600153543253</v>
      </c>
    </row>
    <row r="18" spans="1:16" x14ac:dyDescent="0.25">
      <c r="A18" s="161" t="s">
        <v>223</v>
      </c>
      <c r="B18" s="167" t="s">
        <v>224</v>
      </c>
      <c r="C18" s="219" t="s">
        <v>255</v>
      </c>
      <c r="D18" s="228" t="str">
        <f>+C18</f>
        <v>***</v>
      </c>
      <c r="E18" s="228" t="str">
        <f>+C18</f>
        <v>***</v>
      </c>
      <c r="F18" s="164" t="str">
        <f>+C18</f>
        <v>***</v>
      </c>
      <c r="G18" s="221" t="str">
        <f>+H18</f>
        <v>***</v>
      </c>
      <c r="H18" s="248" t="s">
        <v>255</v>
      </c>
    </row>
    <row r="19" spans="1:16" x14ac:dyDescent="0.25">
      <c r="A19" s="161" t="s">
        <v>225</v>
      </c>
      <c r="B19" s="167" t="s">
        <v>226</v>
      </c>
      <c r="C19" s="219" t="str">
        <f>+D19</f>
        <v>**</v>
      </c>
      <c r="D19" s="229" t="s">
        <v>253</v>
      </c>
      <c r="E19" s="229" t="s">
        <v>253</v>
      </c>
      <c r="F19" s="164" t="s">
        <v>253</v>
      </c>
      <c r="G19" s="221" t="str">
        <f>+H19</f>
        <v>**</v>
      </c>
      <c r="H19" s="241" t="s">
        <v>253</v>
      </c>
    </row>
    <row r="20" spans="1:16" x14ac:dyDescent="0.25">
      <c r="A20" s="161" t="s">
        <v>227</v>
      </c>
      <c r="B20" s="167" t="s">
        <v>228</v>
      </c>
      <c r="C20" s="219" t="str">
        <f>+D20</f>
        <v>****</v>
      </c>
      <c r="D20" s="165" t="s">
        <v>257</v>
      </c>
      <c r="E20" s="165" t="str">
        <f>+D20</f>
        <v>****</v>
      </c>
      <c r="F20" s="164" t="str">
        <f>+E20</f>
        <v>****</v>
      </c>
      <c r="G20" s="221" t="str">
        <f>+F20</f>
        <v>****</v>
      </c>
      <c r="H20" s="244" t="str">
        <f>+F20</f>
        <v>****</v>
      </c>
    </row>
    <row r="21" spans="1:16" x14ac:dyDescent="0.25">
      <c r="A21" s="168" t="s">
        <v>229</v>
      </c>
      <c r="B21" s="199" t="s">
        <v>230</v>
      </c>
      <c r="C21" s="224">
        <f t="shared" ref="C21:H21" si="2">+C17</f>
        <v>5393.7122593543263</v>
      </c>
      <c r="D21" s="224">
        <f t="shared" si="2"/>
        <v>5661.0970349543259</v>
      </c>
      <c r="E21" s="224">
        <f t="shared" si="2"/>
        <v>4871.2686153543264</v>
      </c>
      <c r="F21" s="243">
        <f t="shared" si="2"/>
        <v>5239.8691659543265</v>
      </c>
      <c r="G21" s="224">
        <f t="shared" si="2"/>
        <v>6653.3142887743252</v>
      </c>
      <c r="H21" s="243">
        <f t="shared" si="2"/>
        <v>7115.7600153543253</v>
      </c>
    </row>
    <row r="22" spans="1:16" x14ac:dyDescent="0.25">
      <c r="A22" s="161" t="s">
        <v>231</v>
      </c>
      <c r="B22" s="167" t="s">
        <v>176</v>
      </c>
      <c r="C22" s="219" t="s">
        <v>255</v>
      </c>
      <c r="D22" s="165" t="str">
        <f>+C22</f>
        <v>***</v>
      </c>
      <c r="E22" s="165" t="str">
        <f>+D22</f>
        <v>***</v>
      </c>
      <c r="F22" s="164" t="str">
        <f>+E22</f>
        <v>***</v>
      </c>
      <c r="G22" s="221" t="str">
        <f>+H22</f>
        <v>***</v>
      </c>
      <c r="H22" s="244" t="s">
        <v>255</v>
      </c>
    </row>
    <row r="23" spans="1:16" x14ac:dyDescent="0.25">
      <c r="A23" s="161" t="s">
        <v>232</v>
      </c>
      <c r="B23" s="162" t="s">
        <v>233</v>
      </c>
      <c r="C23" s="219" t="str">
        <f>+D23</f>
        <v>*****</v>
      </c>
      <c r="D23" s="165" t="s">
        <v>259</v>
      </c>
      <c r="E23" s="165" t="s">
        <v>279</v>
      </c>
      <c r="F23" s="164" t="s">
        <v>234</v>
      </c>
      <c r="G23" s="221" t="str">
        <f>+D23</f>
        <v>*****</v>
      </c>
      <c r="H23" s="244" t="s">
        <v>280</v>
      </c>
    </row>
    <row r="24" spans="1:16" x14ac:dyDescent="0.25">
      <c r="A24" s="161" t="s">
        <v>235</v>
      </c>
      <c r="B24" s="167" t="s">
        <v>236</v>
      </c>
      <c r="C24" s="219" t="str">
        <f>+D24</f>
        <v>******</v>
      </c>
      <c r="D24" s="229"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ht="15" customHeight="1" x14ac:dyDescent="0.25">
      <c r="A29" s="180" t="s">
        <v>213</v>
      </c>
      <c r="B29" s="522" t="s">
        <v>286</v>
      </c>
      <c r="C29" s="522"/>
      <c r="D29" s="522"/>
      <c r="E29" s="522"/>
      <c r="F29" s="522"/>
      <c r="G29" s="522"/>
      <c r="H29" s="522"/>
      <c r="I29" s="522"/>
      <c r="J29" s="522"/>
      <c r="K29" s="237"/>
      <c r="L29" s="237"/>
      <c r="M29" s="237"/>
      <c r="N29" s="237"/>
      <c r="O29" s="237"/>
      <c r="P29" s="237"/>
    </row>
    <row r="30" spans="1:16" ht="26.25" customHeight="1" x14ac:dyDescent="0.25">
      <c r="A30" s="180" t="s">
        <v>240</v>
      </c>
      <c r="B30" s="503" t="s">
        <v>297</v>
      </c>
      <c r="C30" s="503"/>
      <c r="D30" s="503"/>
      <c r="E30" s="503"/>
      <c r="F30" s="503"/>
      <c r="G30" s="503"/>
      <c r="H30" s="503"/>
      <c r="I30" s="503"/>
      <c r="J30" s="503"/>
      <c r="K30" s="214"/>
      <c r="L30" s="214"/>
      <c r="M30" s="214"/>
      <c r="N30" s="214"/>
      <c r="O30" s="214"/>
      <c r="P30" s="214"/>
    </row>
    <row r="31" spans="1:16" ht="57" customHeight="1" x14ac:dyDescent="0.25">
      <c r="A31" s="180" t="s">
        <v>139</v>
      </c>
      <c r="B31" s="521" t="s">
        <v>366</v>
      </c>
      <c r="C31" s="521"/>
      <c r="D31" s="521"/>
      <c r="E31" s="521"/>
      <c r="F31" s="521"/>
      <c r="G31" s="521"/>
      <c r="H31" s="521"/>
      <c r="I31" s="521"/>
      <c r="J31" s="521"/>
      <c r="K31" s="214"/>
      <c r="L31" s="214"/>
      <c r="M31" s="214"/>
      <c r="N31" s="214"/>
      <c r="O31" s="214"/>
      <c r="P31" s="214"/>
    </row>
    <row r="32" spans="1:16" x14ac:dyDescent="0.25">
      <c r="A32" s="180"/>
      <c r="B32" s="203"/>
      <c r="C32" s="236"/>
      <c r="D32" s="236"/>
      <c r="E32" s="236"/>
      <c r="F32" s="236"/>
      <c r="G32" s="214"/>
      <c r="H32" s="214"/>
      <c r="I32" s="214"/>
      <c r="J32" s="214"/>
      <c r="K32" s="214"/>
      <c r="L32" s="214"/>
      <c r="M32" s="214"/>
      <c r="N32" s="214"/>
      <c r="O32" s="214"/>
      <c r="P32" s="214"/>
    </row>
    <row r="33" spans="1:16" ht="15" customHeight="1" x14ac:dyDescent="0.25">
      <c r="A33" s="204" t="s">
        <v>104</v>
      </c>
      <c r="B33" s="504" t="s">
        <v>252</v>
      </c>
      <c r="C33" s="504"/>
      <c r="D33" s="504"/>
      <c r="E33" s="504"/>
      <c r="F33" s="504"/>
      <c r="G33" s="504"/>
      <c r="H33" s="504"/>
      <c r="I33" s="504"/>
      <c r="J33" s="504"/>
      <c r="K33" s="214"/>
      <c r="L33" s="214"/>
      <c r="M33" s="214"/>
      <c r="N33" s="214"/>
      <c r="O33" s="214"/>
      <c r="P33" s="214"/>
    </row>
    <row r="34" spans="1:16" ht="15" customHeight="1" x14ac:dyDescent="0.25">
      <c r="A34" s="204" t="s">
        <v>253</v>
      </c>
      <c r="B34" s="521" t="s">
        <v>283</v>
      </c>
      <c r="C34" s="521"/>
      <c r="D34" s="521"/>
      <c r="E34" s="521"/>
      <c r="F34" s="521"/>
      <c r="G34" s="521"/>
      <c r="H34" s="521"/>
      <c r="I34" s="521"/>
      <c r="J34" s="521"/>
      <c r="K34" s="214"/>
      <c r="L34" s="214"/>
      <c r="M34" s="214"/>
      <c r="N34" s="214"/>
      <c r="O34" s="214"/>
      <c r="P34" s="214"/>
    </row>
    <row r="35" spans="1:16" ht="15" customHeight="1" x14ac:dyDescent="0.25">
      <c r="A35" s="180" t="s">
        <v>255</v>
      </c>
      <c r="B35" s="521" t="s">
        <v>256</v>
      </c>
      <c r="C35" s="521"/>
      <c r="D35" s="521"/>
      <c r="E35" s="521"/>
      <c r="F35" s="521"/>
      <c r="G35" s="521"/>
      <c r="H35" s="521"/>
      <c r="I35" s="180"/>
      <c r="J35" s="504"/>
      <c r="K35" s="504"/>
      <c r="L35" s="504"/>
      <c r="M35" s="504"/>
      <c r="N35" s="504"/>
      <c r="O35" s="504"/>
      <c r="P35" s="504"/>
    </row>
    <row r="36" spans="1:16" ht="15" customHeight="1" x14ac:dyDescent="0.25">
      <c r="A36" s="180" t="s">
        <v>257</v>
      </c>
      <c r="B36" s="504" t="s">
        <v>260</v>
      </c>
      <c r="C36" s="504"/>
      <c r="D36" s="504"/>
      <c r="E36" s="504"/>
      <c r="F36" s="504"/>
      <c r="G36" s="504"/>
      <c r="H36" s="504"/>
      <c r="I36" s="180"/>
      <c r="J36" s="305"/>
      <c r="K36" s="305"/>
      <c r="L36" s="305"/>
      <c r="M36" s="305"/>
      <c r="N36" s="305"/>
      <c r="O36" s="305"/>
      <c r="P36" s="305"/>
    </row>
    <row r="37" spans="1:16" x14ac:dyDescent="0.25">
      <c r="A37" s="204" t="s">
        <v>259</v>
      </c>
      <c r="B37" s="521" t="s">
        <v>262</v>
      </c>
      <c r="C37" s="521"/>
      <c r="D37" s="521"/>
      <c r="E37" s="521"/>
      <c r="F37" s="521"/>
      <c r="G37" s="521"/>
      <c r="H37" s="521"/>
      <c r="I37" s="521"/>
      <c r="J37" s="521"/>
      <c r="K37" s="214"/>
      <c r="L37" s="214"/>
      <c r="M37" s="214"/>
      <c r="N37" s="214"/>
      <c r="O37" s="214"/>
      <c r="P37" s="214"/>
    </row>
    <row r="38" spans="1:16" x14ac:dyDescent="0.25">
      <c r="A38" s="204" t="s">
        <v>261</v>
      </c>
      <c r="B38" s="521" t="s">
        <v>321</v>
      </c>
      <c r="C38" s="521"/>
      <c r="D38" s="521"/>
      <c r="E38" s="521"/>
      <c r="F38" s="521"/>
      <c r="G38" s="521"/>
      <c r="H38" s="521"/>
      <c r="I38" s="521"/>
      <c r="J38" s="521"/>
      <c r="K38" s="214"/>
      <c r="L38" s="214"/>
      <c r="M38" s="214"/>
      <c r="N38" s="214"/>
      <c r="O38" s="214"/>
      <c r="P38" s="214"/>
    </row>
    <row r="40" spans="1:16" ht="87.75" customHeight="1" x14ac:dyDescent="0.25">
      <c r="A40" s="520" t="s">
        <v>163</v>
      </c>
      <c r="B40" s="520"/>
      <c r="C40" s="520"/>
      <c r="D40" s="520"/>
      <c r="E40" s="520"/>
      <c r="F40" s="520"/>
      <c r="G40" s="520"/>
      <c r="H40" s="520"/>
      <c r="I40" s="520"/>
      <c r="J40" s="520"/>
    </row>
  </sheetData>
  <sheetProtection password="C712" sheet="1" objects="1" scenarios="1"/>
  <mergeCells count="16">
    <mergeCell ref="B36:H36"/>
    <mergeCell ref="B37:J37"/>
    <mergeCell ref="B38:J38"/>
    <mergeCell ref="A40:J40"/>
    <mergeCell ref="B30:J30"/>
    <mergeCell ref="B31:J31"/>
    <mergeCell ref="B33:J33"/>
    <mergeCell ref="B34:J34"/>
    <mergeCell ref="B35:H35"/>
    <mergeCell ref="J35:P35"/>
    <mergeCell ref="B29:J29"/>
    <mergeCell ref="C3:F4"/>
    <mergeCell ref="G3:H4"/>
    <mergeCell ref="A5:A7"/>
    <mergeCell ref="B5:B7"/>
    <mergeCell ref="C5:C6"/>
  </mergeCells>
  <hyperlinks>
    <hyperlink ref="B27" location="'NORTE SANTANDER'!A40" display="Ver Nota Informativa"/>
  </hyperlinks>
  <pageMargins left="0.7" right="0.7" top="0.75" bottom="0.75" header="0.3" footer="0.3"/>
  <pageSetup orientation="portrait" r:id="rId1"/>
  <ignoredErrors>
    <ignoredError sqref="C11:H11 D17:H17 C13:H16 D21:F21" formula="1"/>
    <ignoredError sqref="C12:H12" numberStoredAsText="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80" zoomScaleNormal="80" workbookViewId="0">
      <selection activeCell="E21" sqref="E21"/>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7 de Noviembre de 2019; 00:00 horas</v>
      </c>
    </row>
    <row r="2" spans="1:8" ht="15.75" thickBot="1" x14ac:dyDescent="0.3">
      <c r="A2" s="183" t="s">
        <v>202</v>
      </c>
      <c r="B2" s="183"/>
    </row>
    <row r="3" spans="1:8" ht="15.75" customHeight="1" thickTop="1" x14ac:dyDescent="0.25">
      <c r="A3" s="215"/>
      <c r="B3" s="216" t="s">
        <v>353</v>
      </c>
      <c r="C3" s="523" t="s">
        <v>203</v>
      </c>
      <c r="D3" s="524"/>
      <c r="E3" s="524"/>
      <c r="F3" s="525"/>
      <c r="G3" s="529" t="s">
        <v>275</v>
      </c>
      <c r="H3" s="530"/>
    </row>
    <row r="4" spans="1:8" x14ac:dyDescent="0.25">
      <c r="A4" s="158"/>
      <c r="B4" s="318" t="s">
        <v>354</v>
      </c>
      <c r="C4" s="526"/>
      <c r="D4" s="527"/>
      <c r="E4" s="527"/>
      <c r="F4" s="528"/>
      <c r="G4" s="531"/>
      <c r="H4" s="532"/>
    </row>
    <row r="5" spans="1:8" ht="38.25" customHeight="1" x14ac:dyDescent="0.25">
      <c r="A5" s="515" t="s">
        <v>204</v>
      </c>
      <c r="B5" s="517" t="s">
        <v>205</v>
      </c>
      <c r="C5" s="505" t="s">
        <v>266</v>
      </c>
      <c r="D5" s="353" t="s">
        <v>97</v>
      </c>
      <c r="E5" s="353" t="s">
        <v>194</v>
      </c>
      <c r="F5" s="353" t="str">
        <f>+'NORTE SANTANDER'!F5</f>
        <v>Biodiesel B8</v>
      </c>
      <c r="G5" s="353" t="s">
        <v>97</v>
      </c>
      <c r="H5" s="337" t="str">
        <f>+F5</f>
        <v>Biodiesel B8</v>
      </c>
    </row>
    <row r="6" spans="1:8" x14ac:dyDescent="0.25">
      <c r="A6" s="515"/>
      <c r="B6" s="517"/>
      <c r="C6" s="506"/>
      <c r="D6" s="190">
        <v>0.08</v>
      </c>
      <c r="E6" s="208">
        <v>0.02</v>
      </c>
      <c r="F6" s="191">
        <f>+'NORTE SANTANDER'!F6</f>
        <v>0.08</v>
      </c>
      <c r="G6" s="208">
        <v>0.1</v>
      </c>
      <c r="H6" s="191">
        <f>+F6</f>
        <v>0.08</v>
      </c>
    </row>
    <row r="7" spans="1:8" x14ac:dyDescent="0.25">
      <c r="A7" s="516"/>
      <c r="B7" s="518"/>
      <c r="C7" s="352" t="s">
        <v>206</v>
      </c>
      <c r="D7" s="353" t="s">
        <v>206</v>
      </c>
      <c r="E7" s="353" t="s">
        <v>206</v>
      </c>
      <c r="F7" s="353" t="s">
        <v>206</v>
      </c>
      <c r="G7" s="352" t="s">
        <v>206</v>
      </c>
      <c r="H7" s="337" t="s">
        <v>206</v>
      </c>
    </row>
    <row r="8" spans="1:8" x14ac:dyDescent="0.25">
      <c r="A8" s="161" t="s">
        <v>207</v>
      </c>
      <c r="B8" s="167" t="s">
        <v>208</v>
      </c>
      <c r="C8" s="234">
        <f>+'Calculo IP ZDF'!B35</f>
        <v>4452.9739740000005</v>
      </c>
      <c r="D8" s="240">
        <f>+'Calculo IP ZDF'!G35</f>
        <v>4793.8465765999999</v>
      </c>
      <c r="E8" s="242">
        <f>+'Calculo IP ZDF'!F35</f>
        <v>4722.3086000000003</v>
      </c>
      <c r="F8" s="241">
        <f>+'Calculo IP ZDF'!H35</f>
        <v>5087.4235363999996</v>
      </c>
      <c r="G8" s="218">
        <f>+'GAS CTE'!D9</f>
        <v>5840.62</v>
      </c>
      <c r="H8" s="244">
        <f>+BIODIESEL!G9</f>
        <v>6293.7699999999995</v>
      </c>
    </row>
    <row r="9" spans="1:8" x14ac:dyDescent="0.25">
      <c r="A9" s="161" t="s">
        <v>209</v>
      </c>
      <c r="B9" s="167" t="s">
        <v>210</v>
      </c>
      <c r="C9" s="219" t="str">
        <f t="shared" ref="C9:C13" si="0">+D9</f>
        <v>------------------</v>
      </c>
      <c r="D9" s="193" t="s">
        <v>211</v>
      </c>
      <c r="E9" s="220" t="s">
        <v>211</v>
      </c>
      <c r="F9" s="164" t="s">
        <v>211</v>
      </c>
      <c r="G9" s="218">
        <f>+'GAS CTE'!D10</f>
        <v>473.63427342</v>
      </c>
      <c r="H9" s="245">
        <f>+BIODIESEL!G10</f>
        <v>463.41</v>
      </c>
    </row>
    <row r="10" spans="1:8" x14ac:dyDescent="0.25">
      <c r="A10" s="161"/>
      <c r="B10" s="167" t="s">
        <v>138</v>
      </c>
      <c r="C10" s="219" t="str">
        <f>+D10</f>
        <v>------------------</v>
      </c>
      <c r="D10" s="193" t="s">
        <v>211</v>
      </c>
      <c r="E10" s="220" t="s">
        <v>211</v>
      </c>
      <c r="F10" s="164" t="s">
        <v>211</v>
      </c>
      <c r="G10" s="235" t="str">
        <f>+COMBUSTIBLES!B12</f>
        <v>(3)</v>
      </c>
      <c r="H10" s="245" t="str">
        <f>+BIODIESEL!G11</f>
        <v>(3)</v>
      </c>
    </row>
    <row r="11" spans="1:8" x14ac:dyDescent="0.25">
      <c r="A11" s="161"/>
      <c r="B11" s="167" t="s">
        <v>140</v>
      </c>
      <c r="C11" s="219">
        <f>+'GAS CTE'!C12</f>
        <v>148</v>
      </c>
      <c r="D11" s="193">
        <f>+'GAS CTE'!D12</f>
        <v>133.19999999999999</v>
      </c>
      <c r="E11" s="220">
        <f>+BIODIESEL!E12</f>
        <v>162.68</v>
      </c>
      <c r="F11" s="164">
        <f>+BIODIESEL!G12</f>
        <v>152.72</v>
      </c>
      <c r="G11" s="218">
        <f>+D11</f>
        <v>133.19999999999999</v>
      </c>
      <c r="H11" s="241">
        <f>+F11</f>
        <v>152.72</v>
      </c>
    </row>
    <row r="12" spans="1:8" ht="25.5" x14ac:dyDescent="0.25">
      <c r="A12" s="161" t="s">
        <v>212</v>
      </c>
      <c r="B12" s="167" t="s">
        <v>296</v>
      </c>
      <c r="C12" s="219" t="str">
        <f t="shared" si="0"/>
        <v>(2)</v>
      </c>
      <c r="D12" s="192" t="s">
        <v>240</v>
      </c>
      <c r="E12" s="165" t="s">
        <v>240</v>
      </c>
      <c r="F12" s="164" t="s">
        <v>240</v>
      </c>
      <c r="G12" s="218" t="str">
        <f>+F12</f>
        <v>(2)</v>
      </c>
      <c r="H12" s="244" t="s">
        <v>240</v>
      </c>
    </row>
    <row r="13" spans="1:8" x14ac:dyDescent="0.25">
      <c r="A13" s="161" t="s">
        <v>277</v>
      </c>
      <c r="B13" s="167" t="s">
        <v>278</v>
      </c>
      <c r="C13" s="219" t="str">
        <f t="shared" si="0"/>
        <v>N.A.</v>
      </c>
      <c r="D13" s="192" t="s">
        <v>279</v>
      </c>
      <c r="E13" s="220" t="s">
        <v>241</v>
      </c>
      <c r="F13" s="166" t="str">
        <f>+E13</f>
        <v>(4)</v>
      </c>
      <c r="G13" s="218" t="s">
        <v>279</v>
      </c>
      <c r="H13" s="241" t="str">
        <f>+F13</f>
        <v>(4)</v>
      </c>
    </row>
    <row r="14" spans="1:8" x14ac:dyDescent="0.25">
      <c r="A14" s="161" t="s">
        <v>214</v>
      </c>
      <c r="B14" s="167" t="s">
        <v>215</v>
      </c>
      <c r="C14" s="219">
        <v>21.1</v>
      </c>
      <c r="D14" s="192">
        <f>+C14</f>
        <v>21.1</v>
      </c>
      <c r="E14" s="165">
        <f>+C14</f>
        <v>21.1</v>
      </c>
      <c r="F14" s="164">
        <f>+C14</f>
        <v>21.1</v>
      </c>
      <c r="G14" s="218">
        <f>+RUBROS!U16</f>
        <v>21.104913852952627</v>
      </c>
      <c r="H14" s="244">
        <f>+G14</f>
        <v>21.104913852952627</v>
      </c>
    </row>
    <row r="15" spans="1:8" x14ac:dyDescent="0.25">
      <c r="A15" s="161" t="s">
        <v>218</v>
      </c>
      <c r="B15" s="239" t="s">
        <v>219</v>
      </c>
      <c r="C15" s="219">
        <f>+COMBUSTIBLES!B8</f>
        <v>7.9001000000000001</v>
      </c>
      <c r="D15" s="192">
        <f>+C15</f>
        <v>7.9001000000000001</v>
      </c>
      <c r="E15" s="221">
        <f>+C15</f>
        <v>7.9001000000000001</v>
      </c>
      <c r="F15" s="164">
        <f>+C15</f>
        <v>7.9001000000000001</v>
      </c>
      <c r="G15" s="218">
        <f>+C15</f>
        <v>7.9001000000000001</v>
      </c>
      <c r="H15" s="244">
        <f>+C15</f>
        <v>7.9001000000000001</v>
      </c>
    </row>
    <row r="16" spans="1:8" x14ac:dyDescent="0.25">
      <c r="A16" s="161"/>
      <c r="B16" s="167" t="s">
        <v>220</v>
      </c>
      <c r="C16" s="219">
        <f>+'GAS CTE'!C16</f>
        <v>71.510000000000005</v>
      </c>
      <c r="D16" s="367">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SUM(C8:C16)</f>
        <v>4701.4840740000009</v>
      </c>
      <c r="D17" s="368">
        <f t="shared" ref="D17:H17" si="1">SUM(D8:D16)</f>
        <v>5027.5566766000002</v>
      </c>
      <c r="E17" s="225">
        <f t="shared" si="1"/>
        <v>4985.498700000001</v>
      </c>
      <c r="F17" s="226">
        <f t="shared" si="1"/>
        <v>5340.6536364000003</v>
      </c>
      <c r="G17" s="227">
        <f t="shared" si="1"/>
        <v>6547.969287272952</v>
      </c>
      <c r="H17" s="247">
        <f t="shared" si="1"/>
        <v>7010.4150138529521</v>
      </c>
    </row>
    <row r="18" spans="1:16" x14ac:dyDescent="0.25">
      <c r="A18" s="161" t="s">
        <v>223</v>
      </c>
      <c r="B18" s="167" t="s">
        <v>224</v>
      </c>
      <c r="C18" s="219" t="s">
        <v>255</v>
      </c>
      <c r="D18" s="369" t="str">
        <f>+C18</f>
        <v>***</v>
      </c>
      <c r="E18" s="228" t="str">
        <f>+C18</f>
        <v>***</v>
      </c>
      <c r="F18" s="164" t="str">
        <f>+C18</f>
        <v>***</v>
      </c>
      <c r="G18" s="221" t="str">
        <f>+H18</f>
        <v>***</v>
      </c>
      <c r="H18" s="248" t="s">
        <v>255</v>
      </c>
    </row>
    <row r="19" spans="1:16" x14ac:dyDescent="0.25">
      <c r="A19" s="161" t="s">
        <v>225</v>
      </c>
      <c r="B19" s="167" t="s">
        <v>226</v>
      </c>
      <c r="C19" s="219" t="str">
        <f>+D19</f>
        <v>**</v>
      </c>
      <c r="D19" s="198" t="s">
        <v>253</v>
      </c>
      <c r="E19" s="229" t="s">
        <v>253</v>
      </c>
      <c r="F19" s="164" t="s">
        <v>253</v>
      </c>
      <c r="G19" s="221" t="str">
        <f>+H19</f>
        <v>**</v>
      </c>
      <c r="H19" s="241" t="s">
        <v>253</v>
      </c>
    </row>
    <row r="20" spans="1:16" x14ac:dyDescent="0.25">
      <c r="A20" s="161" t="s">
        <v>227</v>
      </c>
      <c r="B20" s="167" t="s">
        <v>228</v>
      </c>
      <c r="C20" s="219" t="str">
        <f>+D20</f>
        <v>****</v>
      </c>
      <c r="D20" s="192" t="s">
        <v>257</v>
      </c>
      <c r="E20" s="165" t="str">
        <f>+D20</f>
        <v>****</v>
      </c>
      <c r="F20" s="164" t="str">
        <f>+E20</f>
        <v>****</v>
      </c>
      <c r="G20" s="221" t="str">
        <f>+F20</f>
        <v>****</v>
      </c>
      <c r="H20" s="244" t="str">
        <f>+F20</f>
        <v>****</v>
      </c>
    </row>
    <row r="21" spans="1:16" x14ac:dyDescent="0.25">
      <c r="A21" s="168" t="s">
        <v>229</v>
      </c>
      <c r="B21" s="199" t="s">
        <v>230</v>
      </c>
      <c r="C21" s="224">
        <f t="shared" ref="C21:H21" si="2">+C17</f>
        <v>4701.4840740000009</v>
      </c>
      <c r="D21" s="370">
        <f t="shared" si="2"/>
        <v>5027.5566766000002</v>
      </c>
      <c r="E21" s="224">
        <f t="shared" si="2"/>
        <v>4985.498700000001</v>
      </c>
      <c r="F21" s="243">
        <f t="shared" si="2"/>
        <v>5340.6536364000003</v>
      </c>
      <c r="G21" s="224">
        <f t="shared" si="2"/>
        <v>6547.969287272952</v>
      </c>
      <c r="H21" s="243">
        <f t="shared" si="2"/>
        <v>7010.4150138529521</v>
      </c>
    </row>
    <row r="22" spans="1:16" x14ac:dyDescent="0.25">
      <c r="A22" s="161" t="s">
        <v>231</v>
      </c>
      <c r="B22" s="167" t="s">
        <v>176</v>
      </c>
      <c r="C22" s="219" t="s">
        <v>255</v>
      </c>
      <c r="D22" s="192" t="str">
        <f>+C22</f>
        <v>***</v>
      </c>
      <c r="E22" s="165" t="str">
        <f>+D22</f>
        <v>***</v>
      </c>
      <c r="F22" s="164" t="str">
        <f>+E22</f>
        <v>***</v>
      </c>
      <c r="G22" s="221" t="str">
        <f>+H22</f>
        <v>***</v>
      </c>
      <c r="H22" s="244" t="s">
        <v>255</v>
      </c>
    </row>
    <row r="23" spans="1:16" x14ac:dyDescent="0.25">
      <c r="A23" s="161" t="s">
        <v>232</v>
      </c>
      <c r="B23" s="162" t="s">
        <v>233</v>
      </c>
      <c r="C23" s="219" t="str">
        <f>+D23</f>
        <v>*****</v>
      </c>
      <c r="D23" s="192" t="s">
        <v>259</v>
      </c>
      <c r="E23" s="165" t="s">
        <v>279</v>
      </c>
      <c r="F23" s="164" t="s">
        <v>234</v>
      </c>
      <c r="G23" s="221" t="str">
        <f>+D23</f>
        <v>*****</v>
      </c>
      <c r="H23" s="244" t="s">
        <v>280</v>
      </c>
    </row>
    <row r="24" spans="1:16" x14ac:dyDescent="0.25">
      <c r="A24" s="161" t="s">
        <v>235</v>
      </c>
      <c r="B24" s="167" t="s">
        <v>236</v>
      </c>
      <c r="C24" s="219" t="str">
        <f>+D24</f>
        <v>******</v>
      </c>
      <c r="D24" s="198"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ht="15" customHeight="1" x14ac:dyDescent="0.25">
      <c r="A29" s="180" t="s">
        <v>213</v>
      </c>
      <c r="B29" s="522" t="s">
        <v>286</v>
      </c>
      <c r="C29" s="522"/>
      <c r="D29" s="522"/>
      <c r="E29" s="522"/>
      <c r="F29" s="522"/>
      <c r="G29" s="522"/>
      <c r="H29" s="522"/>
      <c r="I29" s="522"/>
      <c r="J29" s="522"/>
      <c r="K29" s="237"/>
      <c r="L29" s="237"/>
      <c r="M29" s="237"/>
      <c r="N29" s="237"/>
      <c r="O29" s="237"/>
      <c r="P29" s="237"/>
    </row>
    <row r="30" spans="1:16" ht="27" customHeight="1" x14ac:dyDescent="0.25">
      <c r="A30" s="180" t="s">
        <v>240</v>
      </c>
      <c r="B30" s="503" t="s">
        <v>297</v>
      </c>
      <c r="C30" s="503"/>
      <c r="D30" s="503"/>
      <c r="E30" s="503"/>
      <c r="F30" s="503"/>
      <c r="G30" s="503"/>
      <c r="H30" s="503"/>
      <c r="I30" s="503"/>
      <c r="J30" s="503"/>
      <c r="K30" s="214"/>
      <c r="L30" s="214"/>
      <c r="M30" s="214"/>
      <c r="N30" s="214"/>
      <c r="O30" s="214"/>
      <c r="P30" s="214"/>
    </row>
    <row r="31" spans="1:16" ht="65.25" customHeight="1" x14ac:dyDescent="0.25">
      <c r="A31" s="180" t="s">
        <v>139</v>
      </c>
      <c r="B31" s="521" t="s">
        <v>366</v>
      </c>
      <c r="C31" s="521"/>
      <c r="D31" s="521"/>
      <c r="E31" s="521"/>
      <c r="F31" s="521"/>
      <c r="G31" s="521"/>
      <c r="H31" s="521"/>
      <c r="I31" s="521"/>
      <c r="J31" s="521"/>
      <c r="K31" s="214"/>
      <c r="L31" s="214"/>
      <c r="M31" s="214"/>
      <c r="N31" s="214"/>
      <c r="O31" s="214"/>
      <c r="P31" s="214"/>
    </row>
    <row r="32" spans="1:16" x14ac:dyDescent="0.25">
      <c r="A32" s="180"/>
      <c r="B32" s="203"/>
      <c r="C32" s="236"/>
      <c r="D32" s="236"/>
      <c r="E32" s="236"/>
      <c r="F32" s="236"/>
      <c r="G32" s="214"/>
      <c r="H32" s="214"/>
      <c r="I32" s="214"/>
      <c r="J32" s="214"/>
      <c r="K32" s="214"/>
      <c r="L32" s="214"/>
      <c r="M32" s="214"/>
      <c r="N32" s="214"/>
      <c r="O32" s="214"/>
      <c r="P32" s="214"/>
    </row>
    <row r="33" spans="1:16" ht="15" customHeight="1" x14ac:dyDescent="0.25">
      <c r="A33" s="204" t="s">
        <v>104</v>
      </c>
      <c r="B33" s="504" t="s">
        <v>252</v>
      </c>
      <c r="C33" s="504"/>
      <c r="D33" s="504"/>
      <c r="E33" s="504"/>
      <c r="F33" s="504"/>
      <c r="G33" s="504"/>
      <c r="H33" s="504"/>
      <c r="I33" s="504"/>
      <c r="J33" s="504"/>
      <c r="K33" s="214"/>
      <c r="L33" s="214"/>
      <c r="M33" s="214"/>
      <c r="N33" s="214"/>
      <c r="O33" s="214"/>
      <c r="P33" s="214"/>
    </row>
    <row r="34" spans="1:16" ht="15" customHeight="1" x14ac:dyDescent="0.25">
      <c r="A34" s="204" t="s">
        <v>253</v>
      </c>
      <c r="B34" s="521" t="s">
        <v>355</v>
      </c>
      <c r="C34" s="521"/>
      <c r="D34" s="521"/>
      <c r="E34" s="521"/>
      <c r="F34" s="521"/>
      <c r="G34" s="521"/>
      <c r="H34" s="521"/>
      <c r="I34" s="521"/>
      <c r="J34" s="521"/>
      <c r="K34" s="214"/>
      <c r="L34" s="214"/>
      <c r="M34" s="214"/>
      <c r="N34" s="214"/>
      <c r="O34" s="214"/>
      <c r="P34" s="214"/>
    </row>
    <row r="35" spans="1:16" ht="15" customHeight="1" x14ac:dyDescent="0.25">
      <c r="A35" s="180" t="s">
        <v>255</v>
      </c>
      <c r="B35" s="521" t="s">
        <v>256</v>
      </c>
      <c r="C35" s="521"/>
      <c r="D35" s="521"/>
      <c r="E35" s="521"/>
      <c r="F35" s="521"/>
      <c r="G35" s="521"/>
      <c r="H35" s="521"/>
      <c r="I35" s="180"/>
      <c r="J35" s="504"/>
      <c r="K35" s="504"/>
      <c r="L35" s="504"/>
      <c r="M35" s="504"/>
      <c r="N35" s="504"/>
      <c r="O35" s="504"/>
      <c r="P35" s="504"/>
    </row>
    <row r="36" spans="1:16" ht="15" customHeight="1" x14ac:dyDescent="0.25">
      <c r="A36" s="180" t="s">
        <v>257</v>
      </c>
      <c r="B36" s="504" t="s">
        <v>260</v>
      </c>
      <c r="C36" s="504"/>
      <c r="D36" s="504"/>
      <c r="E36" s="504"/>
      <c r="F36" s="504"/>
      <c r="G36" s="504"/>
      <c r="H36" s="504"/>
      <c r="I36" s="180"/>
      <c r="J36" s="336"/>
      <c r="K36" s="336"/>
      <c r="L36" s="336"/>
      <c r="M36" s="336"/>
      <c r="N36" s="336"/>
      <c r="O36" s="336"/>
      <c r="P36" s="336"/>
    </row>
    <row r="37" spans="1:16" ht="24" customHeight="1" x14ac:dyDescent="0.25">
      <c r="A37" s="204" t="s">
        <v>259</v>
      </c>
      <c r="B37" s="521" t="s">
        <v>262</v>
      </c>
      <c r="C37" s="521"/>
      <c r="D37" s="521"/>
      <c r="E37" s="521"/>
      <c r="F37" s="521"/>
      <c r="G37" s="521"/>
      <c r="H37" s="521"/>
      <c r="I37" s="521"/>
      <c r="J37" s="521"/>
      <c r="K37" s="214"/>
      <c r="L37" s="214"/>
      <c r="M37" s="214"/>
      <c r="N37" s="214"/>
      <c r="O37" s="214"/>
      <c r="P37" s="214"/>
    </row>
    <row r="38" spans="1:16" x14ac:dyDescent="0.25">
      <c r="A38" s="204" t="s">
        <v>261</v>
      </c>
      <c r="B38" s="521" t="s">
        <v>305</v>
      </c>
      <c r="C38" s="521"/>
      <c r="D38" s="521"/>
      <c r="E38" s="521"/>
      <c r="F38" s="521"/>
      <c r="G38" s="521"/>
      <c r="H38" s="521"/>
      <c r="I38" s="521"/>
      <c r="J38" s="521"/>
      <c r="K38" s="214"/>
      <c r="L38" s="214"/>
      <c r="M38" s="214"/>
      <c r="N38" s="214"/>
      <c r="O38" s="214"/>
      <c r="P38" s="214"/>
    </row>
    <row r="40" spans="1:16" ht="87.75" customHeight="1" x14ac:dyDescent="0.25">
      <c r="A40" s="520" t="s">
        <v>163</v>
      </c>
      <c r="B40" s="520"/>
      <c r="C40" s="520"/>
      <c r="D40" s="520"/>
      <c r="E40" s="520"/>
      <c r="F40" s="520"/>
      <c r="G40" s="520"/>
      <c r="H40" s="520"/>
      <c r="I40" s="520"/>
      <c r="J40" s="520"/>
    </row>
  </sheetData>
  <sheetProtection password="C712" sheet="1" objects="1" scenarios="1"/>
  <mergeCells count="16">
    <mergeCell ref="B29:J29"/>
    <mergeCell ref="C3:F4"/>
    <mergeCell ref="G3:H4"/>
    <mergeCell ref="A5:A7"/>
    <mergeCell ref="B5:B7"/>
    <mergeCell ref="C5:C6"/>
    <mergeCell ref="B36:H36"/>
    <mergeCell ref="B37:J37"/>
    <mergeCell ref="B38:J38"/>
    <mergeCell ref="A40:J40"/>
    <mergeCell ref="B30:J30"/>
    <mergeCell ref="B31:J31"/>
    <mergeCell ref="B33:J33"/>
    <mergeCell ref="B34:J34"/>
    <mergeCell ref="B35:H35"/>
    <mergeCell ref="J35:P35"/>
  </mergeCells>
  <hyperlinks>
    <hyperlink ref="B27" location="PUTUMAYO!A40" display="Ver Nota Informativa"/>
  </hyperlinks>
  <pageMargins left="0.7" right="0.7" top="0.75" bottom="0.75" header="0.3" footer="0.3"/>
  <ignoredErrors>
    <ignoredError sqref="C11 C17:F17 C21:F21" formula="1"/>
    <ignoredError sqref="D12:H12 E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39"/>
  <sheetViews>
    <sheetView zoomScale="85" zoomScaleNormal="85" workbookViewId="0">
      <selection activeCell="E8" sqref="E8"/>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7 de Noviembre de 2019; 00:00 horas</v>
      </c>
    </row>
    <row r="2" spans="1:8" ht="15.75" thickBot="1" x14ac:dyDescent="0.3">
      <c r="A2" s="183" t="s">
        <v>202</v>
      </c>
      <c r="B2" s="183"/>
    </row>
    <row r="3" spans="1:8" ht="15.75" customHeight="1" thickTop="1" x14ac:dyDescent="0.25">
      <c r="A3" s="215"/>
      <c r="B3" s="216" t="s">
        <v>322</v>
      </c>
      <c r="C3" s="523" t="s">
        <v>203</v>
      </c>
      <c r="D3" s="524"/>
      <c r="E3" s="524"/>
      <c r="F3" s="525"/>
      <c r="G3" s="529" t="s">
        <v>275</v>
      </c>
      <c r="H3" s="530"/>
    </row>
    <row r="4" spans="1:8" x14ac:dyDescent="0.25">
      <c r="A4" s="158"/>
      <c r="B4" s="217" t="s">
        <v>323</v>
      </c>
      <c r="C4" s="526"/>
      <c r="D4" s="527"/>
      <c r="E4" s="527"/>
      <c r="F4" s="528"/>
      <c r="G4" s="531"/>
      <c r="H4" s="532"/>
    </row>
    <row r="5" spans="1:8" ht="38.25" customHeight="1" x14ac:dyDescent="0.25">
      <c r="A5" s="515" t="s">
        <v>204</v>
      </c>
      <c r="B5" s="517" t="s">
        <v>205</v>
      </c>
      <c r="C5" s="505" t="s">
        <v>266</v>
      </c>
      <c r="D5" s="189" t="s">
        <v>97</v>
      </c>
      <c r="E5" s="189" t="s">
        <v>194</v>
      </c>
      <c r="F5" s="189" t="str">
        <f>+PUTUMAYO!F5</f>
        <v>Biodiesel B8</v>
      </c>
      <c r="G5" s="189" t="s">
        <v>97</v>
      </c>
      <c r="H5" s="307" t="str">
        <f>+F5</f>
        <v>Biodiesel B8</v>
      </c>
    </row>
    <row r="6" spans="1:8" x14ac:dyDescent="0.25">
      <c r="A6" s="515"/>
      <c r="B6" s="517"/>
      <c r="C6" s="506"/>
      <c r="D6" s="190">
        <v>0.08</v>
      </c>
      <c r="E6" s="208">
        <v>0.02</v>
      </c>
      <c r="F6" s="440">
        <f>+PUTUMAYO!F6</f>
        <v>0.08</v>
      </c>
      <c r="G6" s="208">
        <v>0.1</v>
      </c>
      <c r="H6" s="191">
        <f>+F6</f>
        <v>0.08</v>
      </c>
    </row>
    <row r="7" spans="1:8" x14ac:dyDescent="0.25">
      <c r="A7" s="516"/>
      <c r="B7" s="518"/>
      <c r="C7" s="159" t="s">
        <v>206</v>
      </c>
      <c r="D7" s="189" t="s">
        <v>206</v>
      </c>
      <c r="E7" s="189" t="s">
        <v>206</v>
      </c>
      <c r="F7" s="189" t="s">
        <v>206</v>
      </c>
      <c r="G7" s="159" t="s">
        <v>206</v>
      </c>
      <c r="H7" s="307" t="s">
        <v>206</v>
      </c>
    </row>
    <row r="8" spans="1:8" x14ac:dyDescent="0.25">
      <c r="A8" s="161" t="s">
        <v>207</v>
      </c>
      <c r="B8" s="167" t="s">
        <v>208</v>
      </c>
      <c r="C8" s="234">
        <f>+'Calculo IP ZDF'!B36</f>
        <v>4972.4595239999999</v>
      </c>
      <c r="D8" s="240">
        <f>+'Calculo IP ZDF'!G36</f>
        <v>5261.3835716000003</v>
      </c>
      <c r="E8" s="242">
        <f>+'Calculo IP ZDF'!F36</f>
        <v>5569.3386</v>
      </c>
      <c r="F8" s="241">
        <f>+'Calculo IP ZDF'!H36</f>
        <v>5882.591008800001</v>
      </c>
      <c r="G8" s="218">
        <f>+'GAS CTE'!D9</f>
        <v>5840.62</v>
      </c>
      <c r="H8" s="244">
        <f>+BIODIESEL!G9</f>
        <v>6293.7699999999995</v>
      </c>
    </row>
    <row r="9" spans="1:8" x14ac:dyDescent="0.25">
      <c r="A9" s="161" t="s">
        <v>209</v>
      </c>
      <c r="B9" s="167" t="s">
        <v>210</v>
      </c>
      <c r="C9" s="219" t="str">
        <f t="shared" ref="C9:C12"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+'GAS CTE'!D12</f>
        <v>133.19999999999999</v>
      </c>
      <c r="H11" s="241">
        <f>+BIODIESEL!G12</f>
        <v>152.72</v>
      </c>
    </row>
    <row r="12" spans="1:8" x14ac:dyDescent="0.25">
      <c r="A12" s="161" t="s">
        <v>212</v>
      </c>
      <c r="B12" s="167" t="s">
        <v>320</v>
      </c>
      <c r="C12" s="219" t="str">
        <f t="shared" si="0"/>
        <v>(2)</v>
      </c>
      <c r="D12" s="165" t="s">
        <v>240</v>
      </c>
      <c r="E12" s="165" t="s">
        <v>240</v>
      </c>
      <c r="F12" s="164" t="s">
        <v>240</v>
      </c>
      <c r="G12" s="218" t="str">
        <f>+F12</f>
        <v>(2)</v>
      </c>
      <c r="H12" s="244" t="s">
        <v>240</v>
      </c>
    </row>
    <row r="13" spans="1:8" x14ac:dyDescent="0.25">
      <c r="A13" s="161" t="s">
        <v>214</v>
      </c>
      <c r="B13" s="167" t="s">
        <v>215</v>
      </c>
      <c r="C13" s="219">
        <v>21.1</v>
      </c>
      <c r="D13" s="165">
        <f>+C13</f>
        <v>21.1</v>
      </c>
      <c r="E13" s="165">
        <f>+D13</f>
        <v>21.1</v>
      </c>
      <c r="F13" s="164">
        <f>+E13</f>
        <v>21.1</v>
      </c>
      <c r="G13" s="218">
        <f>+C13</f>
        <v>21.1</v>
      </c>
      <c r="H13" s="244">
        <f>+G13</f>
        <v>21.1</v>
      </c>
    </row>
    <row r="14" spans="1:8" x14ac:dyDescent="0.25">
      <c r="A14" s="161" t="s">
        <v>218</v>
      </c>
      <c r="B14" s="239" t="s">
        <v>219</v>
      </c>
      <c r="C14" s="219">
        <v>7.9</v>
      </c>
      <c r="D14" s="165">
        <f>+C14</f>
        <v>7.9</v>
      </c>
      <c r="E14" s="221">
        <f>+C14</f>
        <v>7.9</v>
      </c>
      <c r="F14" s="164">
        <f>+C14</f>
        <v>7.9</v>
      </c>
      <c r="G14" s="218">
        <f>+C14</f>
        <v>7.9</v>
      </c>
      <c r="H14" s="244">
        <f>+C14</f>
        <v>7.9</v>
      </c>
    </row>
    <row r="15" spans="1:8" x14ac:dyDescent="0.25">
      <c r="A15" s="161"/>
      <c r="B15" s="167" t="s">
        <v>220</v>
      </c>
      <c r="C15" s="219">
        <f>+'GAS CTE'!C16</f>
        <v>71.510000000000005</v>
      </c>
      <c r="D15" s="222">
        <f>+C15</f>
        <v>71.510000000000005</v>
      </c>
      <c r="E15" s="223">
        <f>+C15</f>
        <v>71.510000000000005</v>
      </c>
      <c r="F15" s="164">
        <f>+C15</f>
        <v>71.510000000000005</v>
      </c>
      <c r="G15" s="218">
        <f>+C15</f>
        <v>71.510000000000005</v>
      </c>
      <c r="H15" s="246">
        <f>+C15</f>
        <v>71.510000000000005</v>
      </c>
    </row>
    <row r="16" spans="1:8" x14ac:dyDescent="0.25">
      <c r="A16" s="168" t="s">
        <v>221</v>
      </c>
      <c r="B16" s="199" t="s">
        <v>222</v>
      </c>
      <c r="C16" s="224">
        <f>SUM(C8:C15)</f>
        <v>5220.9695240000001</v>
      </c>
      <c r="D16" s="225">
        <f t="shared" ref="D16:H16" si="1">SUM(D8:D15)</f>
        <v>5495.0935716000004</v>
      </c>
      <c r="E16" s="225">
        <f t="shared" si="1"/>
        <v>5832.5286000000006</v>
      </c>
      <c r="F16" s="226">
        <f t="shared" si="1"/>
        <v>6135.8210088000014</v>
      </c>
      <c r="G16" s="227">
        <f t="shared" si="1"/>
        <v>6547.9642734199997</v>
      </c>
      <c r="H16" s="247">
        <f t="shared" si="1"/>
        <v>7010.41</v>
      </c>
    </row>
    <row r="17" spans="1:16" x14ac:dyDescent="0.25">
      <c r="A17" s="161" t="s">
        <v>223</v>
      </c>
      <c r="B17" s="167" t="s">
        <v>224</v>
      </c>
      <c r="C17" s="219" t="s">
        <v>255</v>
      </c>
      <c r="D17" s="228" t="str">
        <f>+C17</f>
        <v>***</v>
      </c>
      <c r="E17" s="228" t="str">
        <f>+C17</f>
        <v>***</v>
      </c>
      <c r="F17" s="164" t="str">
        <f>+C17</f>
        <v>***</v>
      </c>
      <c r="G17" s="221" t="str">
        <f>+H17</f>
        <v>***</v>
      </c>
      <c r="H17" s="248" t="s">
        <v>255</v>
      </c>
    </row>
    <row r="18" spans="1:16" x14ac:dyDescent="0.25">
      <c r="A18" s="161" t="s">
        <v>225</v>
      </c>
      <c r="B18" s="167" t="s">
        <v>226</v>
      </c>
      <c r="C18" s="219" t="str">
        <f>+D18</f>
        <v>**</v>
      </c>
      <c r="D18" s="229" t="s">
        <v>253</v>
      </c>
      <c r="E18" s="229" t="s">
        <v>253</v>
      </c>
      <c r="F18" s="164" t="s">
        <v>253</v>
      </c>
      <c r="G18" s="221" t="str">
        <f>+H18</f>
        <v>**</v>
      </c>
      <c r="H18" s="241" t="s">
        <v>253</v>
      </c>
    </row>
    <row r="19" spans="1:16" x14ac:dyDescent="0.25">
      <c r="A19" s="161" t="s">
        <v>227</v>
      </c>
      <c r="B19" s="167" t="s">
        <v>228</v>
      </c>
      <c r="C19" s="219" t="str">
        <f>+D19</f>
        <v>****</v>
      </c>
      <c r="D19" s="165" t="s">
        <v>257</v>
      </c>
      <c r="E19" s="165" t="str">
        <f>+D19</f>
        <v>****</v>
      </c>
      <c r="F19" s="164" t="str">
        <f>+E19</f>
        <v>****</v>
      </c>
      <c r="G19" s="221" t="str">
        <f>+F19</f>
        <v>****</v>
      </c>
      <c r="H19" s="244" t="str">
        <f>+F19</f>
        <v>****</v>
      </c>
    </row>
    <row r="20" spans="1:16" x14ac:dyDescent="0.25">
      <c r="A20" s="168" t="s">
        <v>229</v>
      </c>
      <c r="B20" s="199" t="s">
        <v>230</v>
      </c>
      <c r="C20" s="224">
        <f t="shared" ref="C20:H20" si="2">+C16</f>
        <v>5220.9695240000001</v>
      </c>
      <c r="D20" s="224">
        <f t="shared" si="2"/>
        <v>5495.0935716000004</v>
      </c>
      <c r="E20" s="224">
        <f t="shared" si="2"/>
        <v>5832.5286000000006</v>
      </c>
      <c r="F20" s="243">
        <f t="shared" si="2"/>
        <v>6135.8210088000014</v>
      </c>
      <c r="G20" s="224">
        <f t="shared" si="2"/>
        <v>6547.9642734199997</v>
      </c>
      <c r="H20" s="243">
        <f t="shared" si="2"/>
        <v>7010.41</v>
      </c>
    </row>
    <row r="21" spans="1:16" x14ac:dyDescent="0.25">
      <c r="A21" s="161" t="s">
        <v>231</v>
      </c>
      <c r="B21" s="167" t="s">
        <v>176</v>
      </c>
      <c r="C21" s="219" t="s">
        <v>255</v>
      </c>
      <c r="D21" s="165" t="str">
        <f>+C21</f>
        <v>***</v>
      </c>
      <c r="E21" s="165" t="str">
        <f>+D21</f>
        <v>***</v>
      </c>
      <c r="F21" s="164" t="str">
        <f>+E21</f>
        <v>***</v>
      </c>
      <c r="G21" s="221" t="str">
        <f>+H21</f>
        <v>***</v>
      </c>
      <c r="H21" s="244" t="s">
        <v>255</v>
      </c>
    </row>
    <row r="22" spans="1:16" x14ac:dyDescent="0.25">
      <c r="A22" s="161" t="s">
        <v>232</v>
      </c>
      <c r="B22" s="162" t="s">
        <v>233</v>
      </c>
      <c r="C22" s="219" t="str">
        <f>+D22</f>
        <v>*****</v>
      </c>
      <c r="D22" s="165" t="s">
        <v>259</v>
      </c>
      <c r="E22" s="165" t="s">
        <v>279</v>
      </c>
      <c r="F22" s="164" t="s">
        <v>234</v>
      </c>
      <c r="G22" s="221" t="str">
        <f>+D22</f>
        <v>*****</v>
      </c>
      <c r="H22" s="244" t="s">
        <v>280</v>
      </c>
    </row>
    <row r="23" spans="1:16" x14ac:dyDescent="0.25">
      <c r="A23" s="161" t="s">
        <v>235</v>
      </c>
      <c r="B23" s="167" t="s">
        <v>325</v>
      </c>
      <c r="C23" s="219" t="str">
        <f>+D23</f>
        <v>******</v>
      </c>
      <c r="D23" s="229" t="s">
        <v>261</v>
      </c>
      <c r="E23" s="229" t="str">
        <f>+D23</f>
        <v>******</v>
      </c>
      <c r="F23" s="166" t="str">
        <f>+E23</f>
        <v>******</v>
      </c>
      <c r="G23" s="221" t="str">
        <f>+F23</f>
        <v>******</v>
      </c>
      <c r="H23" s="241" t="str">
        <f>+G23</f>
        <v>******</v>
      </c>
    </row>
    <row r="24" spans="1:16" ht="15.75" thickBot="1" x14ac:dyDescent="0.3">
      <c r="A24" s="172" t="s">
        <v>237</v>
      </c>
      <c r="B24" s="173" t="s">
        <v>238</v>
      </c>
      <c r="C24" s="230"/>
      <c r="D24" s="176"/>
      <c r="E24" s="231"/>
      <c r="F24" s="175"/>
      <c r="G24" s="231"/>
      <c r="H24" s="249"/>
    </row>
    <row r="25" spans="1:16" ht="15.75" thickTop="1" x14ac:dyDescent="0.25"/>
    <row r="26" spans="1:16" x14ac:dyDescent="0.25">
      <c r="A26" s="180"/>
      <c r="B26" s="296" t="s">
        <v>251</v>
      </c>
      <c r="C26" s="236"/>
      <c r="D26" s="236"/>
      <c r="E26" s="236"/>
      <c r="F26" s="236"/>
      <c r="G26" s="214"/>
      <c r="H26" s="214"/>
      <c r="I26" s="214"/>
      <c r="J26" s="214"/>
      <c r="K26" s="214"/>
      <c r="L26" s="214"/>
      <c r="M26" s="214"/>
      <c r="N26" s="214"/>
      <c r="O26" s="214"/>
      <c r="P26" s="214"/>
    </row>
    <row r="27" spans="1:16" x14ac:dyDescent="0.25">
      <c r="A27" s="180"/>
      <c r="B27" s="203"/>
      <c r="C27" s="236"/>
      <c r="D27" s="236"/>
      <c r="E27" s="236"/>
      <c r="F27" s="236"/>
      <c r="G27" s="214"/>
      <c r="H27" s="214"/>
      <c r="I27" s="214"/>
      <c r="J27" s="214"/>
      <c r="K27" s="214"/>
      <c r="L27" s="214"/>
      <c r="M27" s="214"/>
      <c r="N27" s="214"/>
      <c r="O27" s="214"/>
      <c r="P27" s="214"/>
    </row>
    <row r="28" spans="1:16" ht="15" customHeight="1" x14ac:dyDescent="0.25">
      <c r="A28" s="180" t="s">
        <v>213</v>
      </c>
      <c r="B28" s="522" t="s">
        <v>286</v>
      </c>
      <c r="C28" s="522"/>
      <c r="D28" s="522"/>
      <c r="E28" s="522"/>
      <c r="F28" s="522"/>
      <c r="G28" s="522"/>
      <c r="H28" s="522"/>
      <c r="I28" s="522"/>
      <c r="J28" s="522"/>
      <c r="K28" s="237"/>
      <c r="L28" s="237"/>
      <c r="M28" s="237"/>
      <c r="N28" s="237"/>
      <c r="O28" s="237"/>
      <c r="P28" s="237"/>
    </row>
    <row r="29" spans="1:16" ht="26.25" customHeight="1" x14ac:dyDescent="0.25">
      <c r="A29" s="180" t="s">
        <v>240</v>
      </c>
      <c r="B29" s="503" t="s">
        <v>297</v>
      </c>
      <c r="C29" s="503"/>
      <c r="D29" s="503"/>
      <c r="E29" s="503"/>
      <c r="F29" s="503"/>
      <c r="G29" s="503"/>
      <c r="H29" s="503"/>
      <c r="I29" s="503"/>
      <c r="J29" s="503"/>
      <c r="K29" s="214"/>
      <c r="L29" s="214"/>
      <c r="M29" s="214"/>
      <c r="N29" s="214"/>
      <c r="O29" s="214"/>
      <c r="P29" s="214"/>
    </row>
    <row r="30" spans="1:16" ht="54.75" customHeight="1" x14ac:dyDescent="0.25">
      <c r="A30" s="180" t="s">
        <v>139</v>
      </c>
      <c r="B30" s="521" t="s">
        <v>366</v>
      </c>
      <c r="C30" s="521"/>
      <c r="D30" s="521"/>
      <c r="E30" s="521"/>
      <c r="F30" s="521"/>
      <c r="G30" s="521"/>
      <c r="H30" s="521"/>
      <c r="I30" s="521"/>
      <c r="J30" s="521"/>
      <c r="K30" s="214"/>
      <c r="L30" s="214"/>
      <c r="M30" s="214"/>
      <c r="N30" s="214"/>
      <c r="O30" s="214"/>
      <c r="P30" s="214"/>
    </row>
    <row r="31" spans="1:16" x14ac:dyDescent="0.25">
      <c r="A31" s="180"/>
      <c r="B31" s="203"/>
      <c r="C31" s="236"/>
      <c r="D31" s="236"/>
      <c r="E31" s="236"/>
      <c r="F31" s="236"/>
      <c r="G31" s="214"/>
      <c r="H31" s="214"/>
      <c r="I31" s="214"/>
      <c r="J31" s="214"/>
      <c r="K31" s="214"/>
      <c r="L31" s="214"/>
      <c r="M31" s="214"/>
      <c r="N31" s="214"/>
      <c r="O31" s="214"/>
      <c r="P31" s="214"/>
    </row>
    <row r="32" spans="1:16" ht="15" customHeight="1" x14ac:dyDescent="0.25">
      <c r="A32" s="204" t="s">
        <v>104</v>
      </c>
      <c r="B32" s="504" t="s">
        <v>252</v>
      </c>
      <c r="C32" s="504"/>
      <c r="D32" s="504"/>
      <c r="E32" s="504"/>
      <c r="F32" s="504"/>
      <c r="G32" s="504"/>
      <c r="H32" s="504"/>
      <c r="I32" s="504"/>
      <c r="J32" s="504"/>
      <c r="K32" s="214"/>
      <c r="L32" s="214"/>
      <c r="M32" s="214"/>
      <c r="N32" s="214"/>
      <c r="O32" s="214"/>
      <c r="P32" s="214"/>
    </row>
    <row r="33" spans="1:16" ht="15" customHeight="1" x14ac:dyDescent="0.25">
      <c r="A33" s="204" t="s">
        <v>253</v>
      </c>
      <c r="B33" s="521" t="s">
        <v>324</v>
      </c>
      <c r="C33" s="521"/>
      <c r="D33" s="521"/>
      <c r="E33" s="521"/>
      <c r="F33" s="521"/>
      <c r="G33" s="521"/>
      <c r="H33" s="521"/>
      <c r="I33" s="521"/>
      <c r="J33" s="521"/>
      <c r="K33" s="214"/>
      <c r="L33" s="214"/>
      <c r="M33" s="214"/>
      <c r="N33" s="214"/>
      <c r="O33" s="214"/>
      <c r="P33" s="214"/>
    </row>
    <row r="34" spans="1:16" ht="15" customHeight="1" x14ac:dyDescent="0.25">
      <c r="A34" s="180" t="s">
        <v>255</v>
      </c>
      <c r="B34" s="521" t="s">
        <v>256</v>
      </c>
      <c r="C34" s="521"/>
      <c r="D34" s="521"/>
      <c r="E34" s="521"/>
      <c r="F34" s="521"/>
      <c r="G34" s="521"/>
      <c r="H34" s="521"/>
      <c r="I34" s="180"/>
      <c r="J34" s="504"/>
      <c r="K34" s="504"/>
      <c r="L34" s="504"/>
      <c r="M34" s="504"/>
      <c r="N34" s="504"/>
      <c r="O34" s="504"/>
      <c r="P34" s="504"/>
    </row>
    <row r="35" spans="1:16" ht="15" customHeight="1" x14ac:dyDescent="0.25">
      <c r="A35" s="180" t="s">
        <v>257</v>
      </c>
      <c r="B35" s="504" t="s">
        <v>260</v>
      </c>
      <c r="C35" s="504"/>
      <c r="D35" s="504"/>
      <c r="E35" s="504"/>
      <c r="F35" s="504"/>
      <c r="G35" s="504"/>
      <c r="H35" s="504"/>
      <c r="I35" s="180"/>
      <c r="J35" s="305"/>
      <c r="K35" s="305"/>
      <c r="L35" s="305"/>
      <c r="M35" s="305"/>
      <c r="N35" s="305"/>
      <c r="O35" s="305"/>
      <c r="P35" s="305"/>
    </row>
    <row r="36" spans="1:16" x14ac:dyDescent="0.25">
      <c r="A36" s="204" t="s">
        <v>259</v>
      </c>
      <c r="B36" s="521" t="s">
        <v>262</v>
      </c>
      <c r="C36" s="521"/>
      <c r="D36" s="521"/>
      <c r="E36" s="521"/>
      <c r="F36" s="521"/>
      <c r="G36" s="521"/>
      <c r="H36" s="521"/>
      <c r="I36" s="521"/>
      <c r="J36" s="521"/>
      <c r="K36" s="214"/>
      <c r="L36" s="214"/>
      <c r="M36" s="214"/>
      <c r="N36" s="214"/>
      <c r="O36" s="214"/>
      <c r="P36" s="214"/>
    </row>
    <row r="37" spans="1:16" x14ac:dyDescent="0.25">
      <c r="A37" s="204" t="s">
        <v>261</v>
      </c>
      <c r="B37" s="521" t="s">
        <v>326</v>
      </c>
      <c r="C37" s="521"/>
      <c r="D37" s="521"/>
      <c r="E37" s="521"/>
      <c r="F37" s="521"/>
      <c r="G37" s="521"/>
      <c r="H37" s="521"/>
      <c r="I37" s="521"/>
      <c r="J37" s="521"/>
      <c r="K37" s="214"/>
      <c r="L37" s="214"/>
      <c r="M37" s="214"/>
      <c r="N37" s="214"/>
      <c r="O37" s="214"/>
      <c r="P37" s="214"/>
    </row>
    <row r="39" spans="1:16" ht="87.75" customHeight="1" x14ac:dyDescent="0.25">
      <c r="A39" s="520" t="s">
        <v>163</v>
      </c>
      <c r="B39" s="520"/>
      <c r="C39" s="520"/>
      <c r="D39" s="520"/>
      <c r="E39" s="520"/>
      <c r="F39" s="520"/>
      <c r="G39" s="520"/>
      <c r="H39" s="520"/>
      <c r="I39" s="520"/>
      <c r="J39" s="520"/>
    </row>
  </sheetData>
  <sheetProtection password="C712" sheet="1" objects="1" scenarios="1"/>
  <mergeCells count="16">
    <mergeCell ref="B35:H35"/>
    <mergeCell ref="B36:J36"/>
    <mergeCell ref="B37:J37"/>
    <mergeCell ref="A39:J39"/>
    <mergeCell ref="B29:J29"/>
    <mergeCell ref="B30:J30"/>
    <mergeCell ref="B32:J32"/>
    <mergeCell ref="B33:J33"/>
    <mergeCell ref="B34:H34"/>
    <mergeCell ref="J34:P34"/>
    <mergeCell ref="B28:J28"/>
    <mergeCell ref="C3:F4"/>
    <mergeCell ref="G3:H4"/>
    <mergeCell ref="A5:A7"/>
    <mergeCell ref="B5:B7"/>
    <mergeCell ref="C5:C6"/>
  </mergeCells>
  <hyperlinks>
    <hyperlink ref="B26" location="VAUPES!A40" display="Ver Nota Informativa"/>
  </hyperlinks>
  <pageMargins left="0.7" right="0.7" top="0.75" bottom="0.75" header="0.3" footer="0.3"/>
  <pageSetup orientation="portrait" r:id="rId1"/>
  <ignoredErrors>
    <ignoredError sqref="C11 E20 D16:F16 G11 G13" formula="1"/>
    <ignoredError sqref="D12:F12 H12" numberStoredAsText="1"/>
    <ignoredError sqref="G12" numberStoredAsText="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85" zoomScaleNormal="85" workbookViewId="0">
      <selection activeCell="H31" sqref="H31"/>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7 de Noviembre de 2019; 00:00 horas</v>
      </c>
    </row>
    <row r="2" spans="1:8" ht="15.75" thickBot="1" x14ac:dyDescent="0.3">
      <c r="A2" s="183" t="s">
        <v>202</v>
      </c>
      <c r="B2" s="183"/>
    </row>
    <row r="3" spans="1:8" ht="15.75" customHeight="1" thickTop="1" x14ac:dyDescent="0.25">
      <c r="A3" s="215"/>
      <c r="B3" s="216" t="s">
        <v>368</v>
      </c>
      <c r="C3" s="523" t="s">
        <v>203</v>
      </c>
      <c r="D3" s="524"/>
      <c r="E3" s="524"/>
      <c r="F3" s="525"/>
      <c r="G3" s="529" t="s">
        <v>275</v>
      </c>
      <c r="H3" s="530"/>
    </row>
    <row r="4" spans="1:8" x14ac:dyDescent="0.25">
      <c r="A4" s="158"/>
      <c r="B4" s="217" t="s">
        <v>367</v>
      </c>
      <c r="C4" s="526"/>
      <c r="D4" s="527"/>
      <c r="E4" s="527"/>
      <c r="F4" s="528"/>
      <c r="G4" s="531"/>
      <c r="H4" s="532"/>
    </row>
    <row r="5" spans="1:8" ht="38.25" customHeight="1" x14ac:dyDescent="0.25">
      <c r="A5" s="515" t="s">
        <v>204</v>
      </c>
      <c r="B5" s="517" t="s">
        <v>205</v>
      </c>
      <c r="C5" s="505" t="s">
        <v>266</v>
      </c>
      <c r="D5" s="376" t="s">
        <v>97</v>
      </c>
      <c r="E5" s="376" t="s">
        <v>194</v>
      </c>
      <c r="F5" s="376" t="str">
        <f>+VAUPES!F5</f>
        <v>Biodiesel B8</v>
      </c>
      <c r="G5" s="376" t="s">
        <v>97</v>
      </c>
      <c r="H5" s="374" t="str">
        <f>+F5</f>
        <v>Biodiesel B8</v>
      </c>
    </row>
    <row r="6" spans="1:8" x14ac:dyDescent="0.25">
      <c r="A6" s="515"/>
      <c r="B6" s="517"/>
      <c r="C6" s="506"/>
      <c r="D6" s="190">
        <v>0.08</v>
      </c>
      <c r="E6" s="208">
        <v>0.02</v>
      </c>
      <c r="F6" s="440">
        <f>+VAUPES!F6</f>
        <v>0.08</v>
      </c>
      <c r="G6" s="208">
        <v>0.1</v>
      </c>
      <c r="H6" s="191">
        <f>+F6</f>
        <v>0.08</v>
      </c>
    </row>
    <row r="7" spans="1:8" x14ac:dyDescent="0.25">
      <c r="A7" s="516"/>
      <c r="B7" s="518"/>
      <c r="C7" s="375" t="s">
        <v>206</v>
      </c>
      <c r="D7" s="376" t="s">
        <v>206</v>
      </c>
      <c r="E7" s="376" t="s">
        <v>206</v>
      </c>
      <c r="F7" s="376" t="s">
        <v>206</v>
      </c>
      <c r="G7" s="375" t="s">
        <v>206</v>
      </c>
      <c r="H7" s="374" t="s">
        <v>206</v>
      </c>
    </row>
    <row r="8" spans="1:8" x14ac:dyDescent="0.25">
      <c r="A8" s="161" t="s">
        <v>207</v>
      </c>
      <c r="B8" s="167" t="s">
        <v>208</v>
      </c>
      <c r="C8" s="234">
        <f>+'Calculo IP ZDF'!B37</f>
        <v>4452.9739739999995</v>
      </c>
      <c r="D8" s="240">
        <f>+'Calculo IP ZDF'!G37</f>
        <v>4793.8465765999999</v>
      </c>
      <c r="E8" s="242">
        <f>+'Calculo IP ZDF'!F37</f>
        <v>4188.1386000000002</v>
      </c>
      <c r="F8" s="241">
        <f>+'Calculo IP ZDF'!H37</f>
        <v>4585.9567720000005</v>
      </c>
      <c r="G8" s="218">
        <f>+'GAS CTE'!D9</f>
        <v>5840.62</v>
      </c>
      <c r="H8" s="244">
        <f>+BIODIESEL!G9</f>
        <v>6293.7699999999995</v>
      </c>
    </row>
    <row r="9" spans="1:8" x14ac:dyDescent="0.25">
      <c r="A9" s="161" t="s">
        <v>209</v>
      </c>
      <c r="B9" s="167" t="s">
        <v>210</v>
      </c>
      <c r="C9" s="219" t="str">
        <f t="shared" ref="C9:C12"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+'GAS CTE'!D12</f>
        <v>133.19999999999999</v>
      </c>
      <c r="H11" s="241">
        <f>+BIODIESEL!G12</f>
        <v>152.72</v>
      </c>
    </row>
    <row r="12" spans="1:8" x14ac:dyDescent="0.25">
      <c r="A12" s="161" t="s">
        <v>212</v>
      </c>
      <c r="B12" s="167" t="s">
        <v>320</v>
      </c>
      <c r="C12" s="219" t="str">
        <f t="shared" si="0"/>
        <v>(2)</v>
      </c>
      <c r="D12" s="165" t="s">
        <v>240</v>
      </c>
      <c r="E12" s="165" t="s">
        <v>240</v>
      </c>
      <c r="F12" s="164" t="s">
        <v>240</v>
      </c>
      <c r="G12" s="218" t="str">
        <f>+F12</f>
        <v>(2)</v>
      </c>
      <c r="H12" s="244" t="s">
        <v>240</v>
      </c>
    </row>
    <row r="13" spans="1:8" x14ac:dyDescent="0.25">
      <c r="A13" s="161" t="s">
        <v>214</v>
      </c>
      <c r="B13" s="167" t="s">
        <v>215</v>
      </c>
      <c r="C13" s="219">
        <f>+RUBROS!T20</f>
        <v>9.7643863727686124</v>
      </c>
      <c r="D13" s="165">
        <f>+C13</f>
        <v>9.7643863727686124</v>
      </c>
      <c r="E13" s="165">
        <f>+D13</f>
        <v>9.7643863727686124</v>
      </c>
      <c r="F13" s="164">
        <f>+E13</f>
        <v>9.7643863727686124</v>
      </c>
      <c r="G13" s="218">
        <f>+RUBROS!U20</f>
        <v>21.104913852952627</v>
      </c>
      <c r="H13" s="244">
        <f>+G13</f>
        <v>21.104913852952627</v>
      </c>
    </row>
    <row r="14" spans="1:8" x14ac:dyDescent="0.25">
      <c r="A14" s="161" t="s">
        <v>218</v>
      </c>
      <c r="B14" s="239" t="s">
        <v>219</v>
      </c>
      <c r="C14" s="219">
        <f>+RUBROS!AF31</f>
        <v>12.195563261636002</v>
      </c>
      <c r="D14" s="165">
        <f>+C14</f>
        <v>12.195563261636002</v>
      </c>
      <c r="E14" s="221">
        <f>+C14</f>
        <v>12.195563261636002</v>
      </c>
      <c r="F14" s="164">
        <f>+C14</f>
        <v>12.195563261636002</v>
      </c>
      <c r="G14" s="218">
        <f>+C14</f>
        <v>12.195563261636002</v>
      </c>
      <c r="H14" s="244">
        <f>+C14</f>
        <v>12.195563261636002</v>
      </c>
    </row>
    <row r="15" spans="1:8" x14ac:dyDescent="0.25">
      <c r="A15" s="161"/>
      <c r="B15" s="167" t="s">
        <v>220</v>
      </c>
      <c r="C15" s="219">
        <f>+'GAS CTE'!C16</f>
        <v>71.510000000000005</v>
      </c>
      <c r="D15" s="222">
        <f>+C15</f>
        <v>71.510000000000005</v>
      </c>
      <c r="E15" s="223">
        <f>+C15</f>
        <v>71.510000000000005</v>
      </c>
      <c r="F15" s="164">
        <f>+C15</f>
        <v>71.510000000000005</v>
      </c>
      <c r="G15" s="218">
        <f>+C15</f>
        <v>71.510000000000005</v>
      </c>
      <c r="H15" s="246">
        <f>+C15</f>
        <v>71.510000000000005</v>
      </c>
    </row>
    <row r="16" spans="1:8" x14ac:dyDescent="0.25">
      <c r="A16" s="168" t="s">
        <v>221</v>
      </c>
      <c r="B16" s="199" t="s">
        <v>222</v>
      </c>
      <c r="C16" s="224">
        <f>SUM(C8:C15)</f>
        <v>4694.4439236344051</v>
      </c>
      <c r="D16" s="225">
        <f t="shared" ref="D16:H16" si="1">SUM(D8:D15)</f>
        <v>5020.5165262344053</v>
      </c>
      <c r="E16" s="225">
        <f t="shared" si="1"/>
        <v>4444.2885496344061</v>
      </c>
      <c r="F16" s="226">
        <f t="shared" si="1"/>
        <v>4832.1467216344063</v>
      </c>
      <c r="G16" s="227">
        <f t="shared" si="1"/>
        <v>6552.2647505345885</v>
      </c>
      <c r="H16" s="247">
        <f t="shared" si="1"/>
        <v>7014.7104771145887</v>
      </c>
    </row>
    <row r="17" spans="1:8" x14ac:dyDescent="0.25">
      <c r="A17" s="161" t="s">
        <v>223</v>
      </c>
      <c r="B17" s="167" t="s">
        <v>224</v>
      </c>
      <c r="C17" s="219" t="s">
        <v>255</v>
      </c>
      <c r="D17" s="228" t="str">
        <f>+C17</f>
        <v>***</v>
      </c>
      <c r="E17" s="228" t="str">
        <f>+C17</f>
        <v>***</v>
      </c>
      <c r="F17" s="164" t="str">
        <f>+C17</f>
        <v>***</v>
      </c>
      <c r="G17" s="221" t="str">
        <f>+H17</f>
        <v>***</v>
      </c>
      <c r="H17" s="248" t="s">
        <v>255</v>
      </c>
    </row>
    <row r="18" spans="1:8" x14ac:dyDescent="0.25">
      <c r="A18" s="161" t="s">
        <v>225</v>
      </c>
      <c r="B18" s="167" t="s">
        <v>226</v>
      </c>
      <c r="C18" s="219" t="str">
        <f>+D18</f>
        <v>**</v>
      </c>
      <c r="D18" s="229" t="s">
        <v>253</v>
      </c>
      <c r="E18" s="229" t="s">
        <v>253</v>
      </c>
      <c r="F18" s="164" t="s">
        <v>253</v>
      </c>
      <c r="G18" s="221" t="str">
        <f>+H18</f>
        <v>**</v>
      </c>
      <c r="H18" s="241" t="s">
        <v>253</v>
      </c>
    </row>
    <row r="19" spans="1:8" x14ac:dyDescent="0.25">
      <c r="A19" s="161" t="s">
        <v>227</v>
      </c>
      <c r="B19" s="167" t="s">
        <v>228</v>
      </c>
      <c r="C19" s="219" t="str">
        <f>+D19</f>
        <v>****</v>
      </c>
      <c r="D19" s="165" t="s">
        <v>257</v>
      </c>
      <c r="E19" s="165" t="str">
        <f>+D19</f>
        <v>****</v>
      </c>
      <c r="F19" s="164" t="str">
        <f>+E19</f>
        <v>****</v>
      </c>
      <c r="G19" s="221" t="str">
        <f>+F19</f>
        <v>****</v>
      </c>
      <c r="H19" s="244" t="str">
        <f>+F19</f>
        <v>****</v>
      </c>
    </row>
    <row r="20" spans="1:8" x14ac:dyDescent="0.25">
      <c r="A20" s="168" t="s">
        <v>229</v>
      </c>
      <c r="B20" s="199" t="s">
        <v>230</v>
      </c>
      <c r="C20" s="224">
        <f t="shared" ref="C20:H20" si="2">+C16</f>
        <v>4694.4439236344051</v>
      </c>
      <c r="D20" s="224">
        <f t="shared" si="2"/>
        <v>5020.5165262344053</v>
      </c>
      <c r="E20" s="224">
        <f t="shared" si="2"/>
        <v>4444.2885496344061</v>
      </c>
      <c r="F20" s="243">
        <f t="shared" si="2"/>
        <v>4832.1467216344063</v>
      </c>
      <c r="G20" s="224">
        <f t="shared" si="2"/>
        <v>6552.2647505345885</v>
      </c>
      <c r="H20" s="243">
        <f t="shared" si="2"/>
        <v>7014.7104771145887</v>
      </c>
    </row>
    <row r="21" spans="1:8" x14ac:dyDescent="0.25">
      <c r="A21" s="161" t="s">
        <v>231</v>
      </c>
      <c r="B21" s="167" t="s">
        <v>176</v>
      </c>
      <c r="C21" s="219" t="s">
        <v>255</v>
      </c>
      <c r="D21" s="165" t="str">
        <f>+C21</f>
        <v>***</v>
      </c>
      <c r="E21" s="165" t="str">
        <f>+D21</f>
        <v>***</v>
      </c>
      <c r="F21" s="164" t="str">
        <f>+E21</f>
        <v>***</v>
      </c>
      <c r="G21" s="221" t="str">
        <f>+H21</f>
        <v>***</v>
      </c>
      <c r="H21" s="244" t="s">
        <v>255</v>
      </c>
    </row>
    <row r="22" spans="1:8" x14ac:dyDescent="0.25">
      <c r="A22" s="161" t="s">
        <v>232</v>
      </c>
      <c r="B22" s="162" t="s">
        <v>233</v>
      </c>
      <c r="C22" s="219" t="str">
        <f>+D22</f>
        <v>*****</v>
      </c>
      <c r="D22" s="165" t="s">
        <v>259</v>
      </c>
      <c r="E22" s="165" t="s">
        <v>279</v>
      </c>
      <c r="F22" s="164" t="s">
        <v>234</v>
      </c>
      <c r="G22" s="221" t="str">
        <f>+D22</f>
        <v>*****</v>
      </c>
      <c r="H22" s="244" t="s">
        <v>280</v>
      </c>
    </row>
    <row r="23" spans="1:8" x14ac:dyDescent="0.25">
      <c r="A23" s="161" t="s">
        <v>235</v>
      </c>
      <c r="B23" s="167" t="s">
        <v>325</v>
      </c>
      <c r="C23" s="219" t="str">
        <f>+D23</f>
        <v>******</v>
      </c>
      <c r="D23" s="229" t="s">
        <v>261</v>
      </c>
      <c r="E23" s="229" t="str">
        <f>+D23</f>
        <v>******</v>
      </c>
      <c r="F23" s="166" t="str">
        <f>+E23</f>
        <v>******</v>
      </c>
      <c r="G23" s="221" t="str">
        <f>+F23</f>
        <v>******</v>
      </c>
      <c r="H23" s="241" t="str">
        <f>+G23</f>
        <v>******</v>
      </c>
    </row>
    <row r="24" spans="1:8" ht="15.75" thickBot="1" x14ac:dyDescent="0.3">
      <c r="A24" s="172" t="s">
        <v>237</v>
      </c>
      <c r="B24" s="173" t="s">
        <v>238</v>
      </c>
      <c r="C24" s="230"/>
      <c r="D24" s="176"/>
      <c r="E24" s="231"/>
      <c r="F24" s="175"/>
      <c r="G24" s="231"/>
      <c r="H24" s="249"/>
    </row>
    <row r="25" spans="1:8" ht="15.75" thickTop="1" x14ac:dyDescent="0.25"/>
    <row r="26" spans="1:8" ht="15.75" thickBot="1" x14ac:dyDescent="0.3"/>
    <row r="27" spans="1:8" ht="15.75" thickTop="1" x14ac:dyDescent="0.25">
      <c r="A27" s="215"/>
      <c r="B27" s="216" t="s">
        <v>369</v>
      </c>
      <c r="C27" s="523" t="s">
        <v>203</v>
      </c>
      <c r="D27" s="524"/>
      <c r="E27" s="524"/>
      <c r="F27" s="525"/>
      <c r="G27" s="529" t="s">
        <v>275</v>
      </c>
      <c r="H27" s="530"/>
    </row>
    <row r="28" spans="1:8" x14ac:dyDescent="0.25">
      <c r="A28" s="158"/>
      <c r="B28" s="217" t="s">
        <v>367</v>
      </c>
      <c r="C28" s="526"/>
      <c r="D28" s="527"/>
      <c r="E28" s="527"/>
      <c r="F28" s="528"/>
      <c r="G28" s="531"/>
      <c r="H28" s="532"/>
    </row>
    <row r="29" spans="1:8" ht="38.25" x14ac:dyDescent="0.25">
      <c r="A29" s="515" t="s">
        <v>204</v>
      </c>
      <c r="B29" s="517" t="s">
        <v>205</v>
      </c>
      <c r="C29" s="505" t="s">
        <v>266</v>
      </c>
      <c r="D29" s="376" t="s">
        <v>97</v>
      </c>
      <c r="E29" s="376" t="s">
        <v>194</v>
      </c>
      <c r="F29" s="376" t="str">
        <f>+F5</f>
        <v>Biodiesel B8</v>
      </c>
      <c r="G29" s="376" t="s">
        <v>97</v>
      </c>
      <c r="H29" s="374" t="str">
        <f>+F29</f>
        <v>Biodiesel B8</v>
      </c>
    </row>
    <row r="30" spans="1:8" x14ac:dyDescent="0.25">
      <c r="A30" s="515"/>
      <c r="B30" s="517"/>
      <c r="C30" s="506"/>
      <c r="D30" s="190">
        <v>0.08</v>
      </c>
      <c r="E30" s="208">
        <v>0.02</v>
      </c>
      <c r="F30" s="440">
        <f>+F6</f>
        <v>0.08</v>
      </c>
      <c r="G30" s="208">
        <v>0.1</v>
      </c>
      <c r="H30" s="191">
        <f>+F30</f>
        <v>0.08</v>
      </c>
    </row>
    <row r="31" spans="1:8" x14ac:dyDescent="0.25">
      <c r="A31" s="516"/>
      <c r="B31" s="518"/>
      <c r="C31" s="375" t="s">
        <v>206</v>
      </c>
      <c r="D31" s="376" t="s">
        <v>206</v>
      </c>
      <c r="E31" s="376" t="s">
        <v>206</v>
      </c>
      <c r="F31" s="376" t="s">
        <v>206</v>
      </c>
      <c r="G31" s="375" t="s">
        <v>206</v>
      </c>
      <c r="H31" s="374" t="s">
        <v>206</v>
      </c>
    </row>
    <row r="32" spans="1:8" x14ac:dyDescent="0.25">
      <c r="A32" s="161" t="s">
        <v>207</v>
      </c>
      <c r="B32" s="167" t="s">
        <v>208</v>
      </c>
      <c r="C32" s="234">
        <f>+'Calculo IP ZDF'!B38</f>
        <v>4990.9925220000005</v>
      </c>
      <c r="D32" s="240">
        <f>+'Calculo IP ZDF'!G38</f>
        <v>5278.0632698000009</v>
      </c>
      <c r="E32" s="242">
        <f>+'Calculo IP ZDF'!F38</f>
        <v>5095.4186</v>
      </c>
      <c r="F32" s="241">
        <f>+'Calculo IP ZDF'!H38</f>
        <v>5437.6888251999999</v>
      </c>
      <c r="G32" s="218">
        <f>+G8</f>
        <v>5840.62</v>
      </c>
      <c r="H32" s="244">
        <f>+H8</f>
        <v>6293.7699999999995</v>
      </c>
    </row>
    <row r="33" spans="1:8" x14ac:dyDescent="0.25">
      <c r="A33" s="161" t="s">
        <v>209</v>
      </c>
      <c r="B33" s="167" t="s">
        <v>210</v>
      </c>
      <c r="C33" s="234" t="str">
        <f t="shared" ref="C33:H39" si="3">+C9</f>
        <v>------------------</v>
      </c>
      <c r="D33" s="240" t="str">
        <f t="shared" si="3"/>
        <v>------------------</v>
      </c>
      <c r="E33" s="242" t="str">
        <f t="shared" si="3"/>
        <v>------------------</v>
      </c>
      <c r="F33" s="241" t="str">
        <f t="shared" si="3"/>
        <v>------------------</v>
      </c>
      <c r="G33" s="218">
        <f t="shared" si="3"/>
        <v>473.63427342</v>
      </c>
      <c r="H33" s="244">
        <f t="shared" si="3"/>
        <v>463.41</v>
      </c>
    </row>
    <row r="34" spans="1:8" x14ac:dyDescent="0.25">
      <c r="A34" s="161"/>
      <c r="B34" s="167" t="s">
        <v>138</v>
      </c>
      <c r="C34" s="234" t="str">
        <f t="shared" si="3"/>
        <v>------------------</v>
      </c>
      <c r="D34" s="240" t="str">
        <f t="shared" si="3"/>
        <v>------------------</v>
      </c>
      <c r="E34" s="242" t="str">
        <f t="shared" si="3"/>
        <v>------------------</v>
      </c>
      <c r="F34" s="241" t="str">
        <f t="shared" si="3"/>
        <v>------------------</v>
      </c>
      <c r="G34" s="218" t="str">
        <f t="shared" si="3"/>
        <v>(3)</v>
      </c>
      <c r="H34" s="244" t="str">
        <f t="shared" si="3"/>
        <v>(3)</v>
      </c>
    </row>
    <row r="35" spans="1:8" x14ac:dyDescent="0.25">
      <c r="A35" s="161"/>
      <c r="B35" s="167" t="s">
        <v>140</v>
      </c>
      <c r="C35" s="234">
        <f t="shared" si="3"/>
        <v>148</v>
      </c>
      <c r="D35" s="240">
        <f t="shared" si="3"/>
        <v>133.19999999999999</v>
      </c>
      <c r="E35" s="242">
        <f t="shared" si="3"/>
        <v>162.68</v>
      </c>
      <c r="F35" s="241">
        <f t="shared" si="3"/>
        <v>152.72</v>
      </c>
      <c r="G35" s="218">
        <f t="shared" si="3"/>
        <v>133.19999999999999</v>
      </c>
      <c r="H35" s="244">
        <f t="shared" si="3"/>
        <v>152.72</v>
      </c>
    </row>
    <row r="36" spans="1:8" x14ac:dyDescent="0.25">
      <c r="A36" s="161" t="s">
        <v>212</v>
      </c>
      <c r="B36" s="167" t="s">
        <v>320</v>
      </c>
      <c r="C36" s="234" t="str">
        <f t="shared" si="3"/>
        <v>(2)</v>
      </c>
      <c r="D36" s="240" t="str">
        <f t="shared" si="3"/>
        <v>(2)</v>
      </c>
      <c r="E36" s="242" t="str">
        <f t="shared" si="3"/>
        <v>(2)</v>
      </c>
      <c r="F36" s="241" t="str">
        <f t="shared" si="3"/>
        <v>(2)</v>
      </c>
      <c r="G36" s="218" t="str">
        <f t="shared" si="3"/>
        <v>(2)</v>
      </c>
      <c r="H36" s="244" t="str">
        <f t="shared" si="3"/>
        <v>(2)</v>
      </c>
    </row>
    <row r="37" spans="1:8" x14ac:dyDescent="0.25">
      <c r="A37" s="161" t="s">
        <v>214</v>
      </c>
      <c r="B37" s="167" t="s">
        <v>215</v>
      </c>
      <c r="C37" s="234">
        <f t="shared" si="3"/>
        <v>9.7643863727686124</v>
      </c>
      <c r="D37" s="240">
        <f t="shared" si="3"/>
        <v>9.7643863727686124</v>
      </c>
      <c r="E37" s="242">
        <f t="shared" si="3"/>
        <v>9.7643863727686124</v>
      </c>
      <c r="F37" s="241">
        <f t="shared" si="3"/>
        <v>9.7643863727686124</v>
      </c>
      <c r="G37" s="218">
        <f t="shared" si="3"/>
        <v>21.104913852952627</v>
      </c>
      <c r="H37" s="244">
        <f t="shared" si="3"/>
        <v>21.104913852952627</v>
      </c>
    </row>
    <row r="38" spans="1:8" x14ac:dyDescent="0.25">
      <c r="A38" s="161" t="s">
        <v>218</v>
      </c>
      <c r="B38" s="239" t="s">
        <v>219</v>
      </c>
      <c r="C38" s="234">
        <f t="shared" si="3"/>
        <v>12.195563261636002</v>
      </c>
      <c r="D38" s="240">
        <f t="shared" si="3"/>
        <v>12.195563261636002</v>
      </c>
      <c r="E38" s="242">
        <f t="shared" si="3"/>
        <v>12.195563261636002</v>
      </c>
      <c r="F38" s="241">
        <f t="shared" si="3"/>
        <v>12.195563261636002</v>
      </c>
      <c r="G38" s="218">
        <f t="shared" si="3"/>
        <v>12.195563261636002</v>
      </c>
      <c r="H38" s="244">
        <f t="shared" si="3"/>
        <v>12.195563261636002</v>
      </c>
    </row>
    <row r="39" spans="1:8" x14ac:dyDescent="0.25">
      <c r="A39" s="161"/>
      <c r="B39" s="167" t="s">
        <v>220</v>
      </c>
      <c r="C39" s="234">
        <f t="shared" si="3"/>
        <v>71.510000000000005</v>
      </c>
      <c r="D39" s="240">
        <f t="shared" si="3"/>
        <v>71.510000000000005</v>
      </c>
      <c r="E39" s="242">
        <f t="shared" si="3"/>
        <v>71.510000000000005</v>
      </c>
      <c r="F39" s="241">
        <f t="shared" si="3"/>
        <v>71.510000000000005</v>
      </c>
      <c r="G39" s="218">
        <f t="shared" si="3"/>
        <v>71.510000000000005</v>
      </c>
      <c r="H39" s="244">
        <f t="shared" si="3"/>
        <v>71.510000000000005</v>
      </c>
    </row>
    <row r="40" spans="1:8" x14ac:dyDescent="0.25">
      <c r="A40" s="168" t="s">
        <v>221</v>
      </c>
      <c r="B40" s="199" t="s">
        <v>222</v>
      </c>
      <c r="C40" s="224">
        <f>SUM(C32:C39)</f>
        <v>5232.462471634406</v>
      </c>
      <c r="D40" s="225">
        <f t="shared" ref="D40:H40" si="4">SUM(D32:D39)</f>
        <v>5504.7332194344062</v>
      </c>
      <c r="E40" s="225">
        <f t="shared" si="4"/>
        <v>5351.5685496344058</v>
      </c>
      <c r="F40" s="226">
        <f t="shared" si="4"/>
        <v>5683.8787748344057</v>
      </c>
      <c r="G40" s="227">
        <f t="shared" si="4"/>
        <v>6552.2647505345885</v>
      </c>
      <c r="H40" s="247">
        <f t="shared" si="4"/>
        <v>7014.7104771145887</v>
      </c>
    </row>
    <row r="41" spans="1:8" x14ac:dyDescent="0.25">
      <c r="A41" s="161" t="s">
        <v>223</v>
      </c>
      <c r="B41" s="167" t="s">
        <v>224</v>
      </c>
      <c r="C41" s="219" t="s">
        <v>255</v>
      </c>
      <c r="D41" s="228" t="str">
        <f>+C41</f>
        <v>***</v>
      </c>
      <c r="E41" s="228" t="str">
        <f>+C41</f>
        <v>***</v>
      </c>
      <c r="F41" s="164" t="str">
        <f>+C41</f>
        <v>***</v>
      </c>
      <c r="G41" s="221" t="str">
        <f>+H41</f>
        <v>***</v>
      </c>
      <c r="H41" s="248" t="s">
        <v>255</v>
      </c>
    </row>
    <row r="42" spans="1:8" x14ac:dyDescent="0.25">
      <c r="A42" s="161" t="s">
        <v>225</v>
      </c>
      <c r="B42" s="167" t="s">
        <v>226</v>
      </c>
      <c r="C42" s="219" t="str">
        <f>+D42</f>
        <v>**</v>
      </c>
      <c r="D42" s="229" t="s">
        <v>253</v>
      </c>
      <c r="E42" s="229" t="s">
        <v>253</v>
      </c>
      <c r="F42" s="164" t="s">
        <v>253</v>
      </c>
      <c r="G42" s="221" t="str">
        <f>+H42</f>
        <v>**</v>
      </c>
      <c r="H42" s="241" t="s">
        <v>253</v>
      </c>
    </row>
    <row r="43" spans="1:8" x14ac:dyDescent="0.25">
      <c r="A43" s="161" t="s">
        <v>227</v>
      </c>
      <c r="B43" s="167" t="s">
        <v>228</v>
      </c>
      <c r="C43" s="219" t="str">
        <f>+D43</f>
        <v>****</v>
      </c>
      <c r="D43" s="165" t="s">
        <v>257</v>
      </c>
      <c r="E43" s="165" t="str">
        <f>+D43</f>
        <v>****</v>
      </c>
      <c r="F43" s="164" t="str">
        <f>+E43</f>
        <v>****</v>
      </c>
      <c r="G43" s="221" t="str">
        <f>+F43</f>
        <v>****</v>
      </c>
      <c r="H43" s="244" t="str">
        <f>+F43</f>
        <v>****</v>
      </c>
    </row>
    <row r="44" spans="1:8" x14ac:dyDescent="0.25">
      <c r="A44" s="168" t="s">
        <v>229</v>
      </c>
      <c r="B44" s="199" t="s">
        <v>230</v>
      </c>
      <c r="C44" s="224">
        <f t="shared" ref="C44:H44" si="5">+C40</f>
        <v>5232.462471634406</v>
      </c>
      <c r="D44" s="224">
        <f t="shared" si="5"/>
        <v>5504.7332194344062</v>
      </c>
      <c r="E44" s="224">
        <f t="shared" si="5"/>
        <v>5351.5685496344058</v>
      </c>
      <c r="F44" s="243">
        <f t="shared" si="5"/>
        <v>5683.8787748344057</v>
      </c>
      <c r="G44" s="224">
        <f t="shared" si="5"/>
        <v>6552.2647505345885</v>
      </c>
      <c r="H44" s="243">
        <f t="shared" si="5"/>
        <v>7014.7104771145887</v>
      </c>
    </row>
    <row r="45" spans="1:8" x14ac:dyDescent="0.25">
      <c r="A45" s="161" t="s">
        <v>231</v>
      </c>
      <c r="B45" s="167" t="s">
        <v>176</v>
      </c>
      <c r="C45" s="219" t="s">
        <v>255</v>
      </c>
      <c r="D45" s="165" t="str">
        <f>+C45</f>
        <v>***</v>
      </c>
      <c r="E45" s="165" t="str">
        <f>+D45</f>
        <v>***</v>
      </c>
      <c r="F45" s="164" t="str">
        <f>+E45</f>
        <v>***</v>
      </c>
      <c r="G45" s="221" t="str">
        <f>+H45</f>
        <v>***</v>
      </c>
      <c r="H45" s="244" t="s">
        <v>255</v>
      </c>
    </row>
    <row r="46" spans="1:8" x14ac:dyDescent="0.25">
      <c r="A46" s="161" t="s">
        <v>232</v>
      </c>
      <c r="B46" s="162" t="s">
        <v>233</v>
      </c>
      <c r="C46" s="219" t="str">
        <f>+D46</f>
        <v>*****</v>
      </c>
      <c r="D46" s="165" t="s">
        <v>259</v>
      </c>
      <c r="E46" s="165" t="s">
        <v>279</v>
      </c>
      <c r="F46" s="164" t="s">
        <v>234</v>
      </c>
      <c r="G46" s="221" t="str">
        <f>+D46</f>
        <v>*****</v>
      </c>
      <c r="H46" s="244" t="s">
        <v>280</v>
      </c>
    </row>
    <row r="47" spans="1:8" x14ac:dyDescent="0.25">
      <c r="A47" s="161" t="s">
        <v>235</v>
      </c>
      <c r="B47" s="167" t="s">
        <v>325</v>
      </c>
      <c r="C47" s="219" t="str">
        <f>+D47</f>
        <v>******</v>
      </c>
      <c r="D47" s="229" t="s">
        <v>261</v>
      </c>
      <c r="E47" s="229" t="str">
        <f>+D47</f>
        <v>******</v>
      </c>
      <c r="F47" s="166" t="str">
        <f>+E47</f>
        <v>******</v>
      </c>
      <c r="G47" s="221" t="str">
        <f>+F47</f>
        <v>******</v>
      </c>
      <c r="H47" s="241" t="str">
        <f>+G47</f>
        <v>******</v>
      </c>
    </row>
    <row r="48" spans="1:8" ht="15.75" thickBot="1" x14ac:dyDescent="0.3">
      <c r="A48" s="172" t="s">
        <v>237</v>
      </c>
      <c r="B48" s="173" t="s">
        <v>238</v>
      </c>
      <c r="C48" s="230"/>
      <c r="D48" s="176"/>
      <c r="E48" s="231"/>
      <c r="F48" s="175"/>
      <c r="G48" s="231"/>
      <c r="H48" s="249"/>
    </row>
    <row r="49" spans="1:16" ht="15.75" thickTop="1" x14ac:dyDescent="0.25"/>
    <row r="51" spans="1:16" x14ac:dyDescent="0.25">
      <c r="A51" s="180"/>
      <c r="B51" s="296" t="s">
        <v>251</v>
      </c>
      <c r="C51" s="236"/>
      <c r="D51" s="236"/>
      <c r="E51" s="236"/>
      <c r="F51" s="236"/>
      <c r="G51" s="214"/>
      <c r="H51" s="214"/>
      <c r="I51" s="214"/>
      <c r="J51" s="214"/>
      <c r="K51" s="214"/>
      <c r="L51" s="214"/>
      <c r="M51" s="214"/>
      <c r="N51" s="214"/>
      <c r="O51" s="214"/>
      <c r="P51" s="214"/>
    </row>
    <row r="52" spans="1:16" x14ac:dyDescent="0.25">
      <c r="A52" s="180"/>
      <c r="B52" s="203"/>
      <c r="C52" s="236"/>
      <c r="D52" s="236"/>
      <c r="E52" s="236"/>
      <c r="F52" s="236"/>
      <c r="G52" s="214"/>
      <c r="H52" s="214"/>
      <c r="I52" s="214"/>
      <c r="J52" s="214"/>
      <c r="K52" s="214"/>
      <c r="L52" s="214"/>
      <c r="M52" s="214"/>
      <c r="N52" s="214"/>
      <c r="O52" s="214"/>
      <c r="P52" s="214"/>
    </row>
    <row r="53" spans="1:16" ht="15" customHeight="1" x14ac:dyDescent="0.25">
      <c r="A53" s="180" t="s">
        <v>213</v>
      </c>
      <c r="B53" s="522" t="s">
        <v>286</v>
      </c>
      <c r="C53" s="522"/>
      <c r="D53" s="522"/>
      <c r="E53" s="522"/>
      <c r="F53" s="522"/>
      <c r="G53" s="522"/>
      <c r="H53" s="522"/>
      <c r="I53" s="522"/>
      <c r="J53" s="522"/>
      <c r="K53" s="237"/>
      <c r="L53" s="237"/>
      <c r="M53" s="237"/>
      <c r="N53" s="237"/>
      <c r="O53" s="237"/>
      <c r="P53" s="237"/>
    </row>
    <row r="54" spans="1:16" ht="26.25" customHeight="1" x14ac:dyDescent="0.25">
      <c r="A54" s="180" t="s">
        <v>240</v>
      </c>
      <c r="B54" s="503" t="s">
        <v>297</v>
      </c>
      <c r="C54" s="503"/>
      <c r="D54" s="503"/>
      <c r="E54" s="503"/>
      <c r="F54" s="503"/>
      <c r="G54" s="503"/>
      <c r="H54" s="503"/>
      <c r="I54" s="503"/>
      <c r="J54" s="503"/>
      <c r="K54" s="214"/>
      <c r="L54" s="214"/>
      <c r="M54" s="214"/>
      <c r="N54" s="214"/>
      <c r="O54" s="214"/>
      <c r="P54" s="214"/>
    </row>
    <row r="55" spans="1:16" ht="54.75" customHeight="1" x14ac:dyDescent="0.25">
      <c r="A55" s="180" t="s">
        <v>139</v>
      </c>
      <c r="B55" s="521" t="s">
        <v>366</v>
      </c>
      <c r="C55" s="521"/>
      <c r="D55" s="521"/>
      <c r="E55" s="521"/>
      <c r="F55" s="521"/>
      <c r="G55" s="521"/>
      <c r="H55" s="521"/>
      <c r="I55" s="521"/>
      <c r="J55" s="521"/>
      <c r="K55" s="214"/>
      <c r="L55" s="214"/>
      <c r="M55" s="214"/>
      <c r="N55" s="214"/>
      <c r="O55" s="214"/>
      <c r="P55" s="214"/>
    </row>
    <row r="56" spans="1:16" x14ac:dyDescent="0.25">
      <c r="A56" s="180"/>
      <c r="B56" s="203"/>
      <c r="C56" s="236"/>
      <c r="D56" s="236"/>
      <c r="E56" s="236"/>
      <c r="F56" s="236"/>
      <c r="G56" s="214"/>
      <c r="H56" s="214"/>
      <c r="I56" s="214"/>
      <c r="J56" s="214"/>
      <c r="K56" s="214"/>
      <c r="L56" s="214"/>
      <c r="M56" s="214"/>
      <c r="N56" s="214"/>
      <c r="O56" s="214"/>
      <c r="P56" s="214"/>
    </row>
    <row r="57" spans="1:16" ht="15" customHeight="1" x14ac:dyDescent="0.25">
      <c r="A57" s="204" t="s">
        <v>104</v>
      </c>
      <c r="B57" s="504" t="s">
        <v>252</v>
      </c>
      <c r="C57" s="504"/>
      <c r="D57" s="504"/>
      <c r="E57" s="504"/>
      <c r="F57" s="504"/>
      <c r="G57" s="504"/>
      <c r="H57" s="504"/>
      <c r="I57" s="504"/>
      <c r="J57" s="504"/>
      <c r="K57" s="214"/>
      <c r="L57" s="214"/>
      <c r="M57" s="214"/>
      <c r="N57" s="214"/>
      <c r="O57" s="214"/>
      <c r="P57" s="214"/>
    </row>
    <row r="58" spans="1:16" ht="15" customHeight="1" x14ac:dyDescent="0.25">
      <c r="A58" s="204" t="s">
        <v>253</v>
      </c>
      <c r="B58" s="521" t="s">
        <v>324</v>
      </c>
      <c r="C58" s="521"/>
      <c r="D58" s="521"/>
      <c r="E58" s="521"/>
      <c r="F58" s="521"/>
      <c r="G58" s="521"/>
      <c r="H58" s="521"/>
      <c r="I58" s="521"/>
      <c r="J58" s="521"/>
      <c r="K58" s="214"/>
      <c r="L58" s="214"/>
      <c r="M58" s="214"/>
      <c r="N58" s="214"/>
      <c r="O58" s="214"/>
      <c r="P58" s="214"/>
    </row>
    <row r="59" spans="1:16" ht="15" customHeight="1" x14ac:dyDescent="0.25">
      <c r="A59" s="180" t="s">
        <v>255</v>
      </c>
      <c r="B59" s="521" t="s">
        <v>256</v>
      </c>
      <c r="C59" s="521"/>
      <c r="D59" s="521"/>
      <c r="E59" s="521"/>
      <c r="F59" s="521"/>
      <c r="G59" s="521"/>
      <c r="H59" s="521"/>
      <c r="I59" s="180"/>
      <c r="J59" s="504"/>
      <c r="K59" s="504"/>
      <c r="L59" s="504"/>
      <c r="M59" s="504"/>
      <c r="N59" s="504"/>
      <c r="O59" s="504"/>
      <c r="P59" s="504"/>
    </row>
    <row r="60" spans="1:16" ht="15" customHeight="1" x14ac:dyDescent="0.25">
      <c r="A60" s="180" t="s">
        <v>257</v>
      </c>
      <c r="B60" s="504" t="s">
        <v>260</v>
      </c>
      <c r="C60" s="504"/>
      <c r="D60" s="504"/>
      <c r="E60" s="504"/>
      <c r="F60" s="504"/>
      <c r="G60" s="504"/>
      <c r="H60" s="504"/>
      <c r="I60" s="180"/>
      <c r="J60" s="373"/>
      <c r="K60" s="373"/>
      <c r="L60" s="373"/>
      <c r="M60" s="373"/>
      <c r="N60" s="373"/>
      <c r="O60" s="373"/>
      <c r="P60" s="373"/>
    </row>
    <row r="61" spans="1:16" x14ac:dyDescent="0.25">
      <c r="A61" s="204" t="s">
        <v>259</v>
      </c>
      <c r="B61" s="521" t="s">
        <v>262</v>
      </c>
      <c r="C61" s="521"/>
      <c r="D61" s="521"/>
      <c r="E61" s="521"/>
      <c r="F61" s="521"/>
      <c r="G61" s="521"/>
      <c r="H61" s="521"/>
      <c r="I61" s="521"/>
      <c r="J61" s="521"/>
      <c r="K61" s="214"/>
      <c r="L61" s="214"/>
      <c r="M61" s="214"/>
      <c r="N61" s="214"/>
      <c r="O61" s="214"/>
      <c r="P61" s="214"/>
    </row>
    <row r="62" spans="1:16" x14ac:dyDescent="0.25">
      <c r="A62" s="204" t="s">
        <v>261</v>
      </c>
      <c r="B62" s="521" t="s">
        <v>326</v>
      </c>
      <c r="C62" s="521"/>
      <c r="D62" s="521"/>
      <c r="E62" s="521"/>
      <c r="F62" s="521"/>
      <c r="G62" s="521"/>
      <c r="H62" s="521"/>
      <c r="I62" s="521"/>
      <c r="J62" s="521"/>
      <c r="K62" s="214"/>
      <c r="L62" s="214"/>
      <c r="M62" s="214"/>
      <c r="N62" s="214"/>
      <c r="O62" s="214"/>
      <c r="P62" s="214"/>
    </row>
    <row r="64" spans="1:16" ht="87.75" customHeight="1" x14ac:dyDescent="0.25">
      <c r="A64" s="520" t="s">
        <v>163</v>
      </c>
      <c r="B64" s="520"/>
      <c r="C64" s="520"/>
      <c r="D64" s="520"/>
      <c r="E64" s="520"/>
      <c r="F64" s="520"/>
      <c r="G64" s="520"/>
      <c r="H64" s="520"/>
      <c r="I64" s="520"/>
      <c r="J64" s="520"/>
    </row>
  </sheetData>
  <sheetProtection password="C712" sheet="1" objects="1" scenarios="1"/>
  <mergeCells count="21">
    <mergeCell ref="B60:H60"/>
    <mergeCell ref="B61:J61"/>
    <mergeCell ref="B62:J62"/>
    <mergeCell ref="A64:J64"/>
    <mergeCell ref="C27:F28"/>
    <mergeCell ref="G27:H28"/>
    <mergeCell ref="A29:A31"/>
    <mergeCell ref="B29:B31"/>
    <mergeCell ref="C29:C30"/>
    <mergeCell ref="B54:J54"/>
    <mergeCell ref="B55:J55"/>
    <mergeCell ref="B57:J57"/>
    <mergeCell ref="B58:J58"/>
    <mergeCell ref="B59:H59"/>
    <mergeCell ref="J59:P59"/>
    <mergeCell ref="B53:J53"/>
    <mergeCell ref="C3:F4"/>
    <mergeCell ref="G3:H4"/>
    <mergeCell ref="A5:A7"/>
    <mergeCell ref="B5:B7"/>
    <mergeCell ref="C5:C6"/>
  </mergeCells>
  <hyperlinks>
    <hyperlink ref="B51" location="VAUPES!A40" display="Ver Nota Informativ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L49"/>
  <sheetViews>
    <sheetView showGridLines="0" topLeftCell="B22" zoomScale="85" zoomScaleNormal="85" workbookViewId="0">
      <selection activeCell="K37" sqref="K37"/>
    </sheetView>
  </sheetViews>
  <sheetFormatPr baseColWidth="10" defaultRowHeight="15" x14ac:dyDescent="0.25"/>
  <cols>
    <col min="1" max="1" width="0" style="2" hidden="1" customWidth="1"/>
    <col min="2" max="2" width="11.42578125" style="2"/>
    <col min="3" max="3" width="3.85546875" style="2" customWidth="1"/>
    <col min="4" max="4" width="74" style="2" customWidth="1"/>
    <col min="5" max="5" width="15.85546875" style="3" customWidth="1"/>
    <col min="6" max="6" width="21.28515625" style="2" customWidth="1"/>
    <col min="7" max="16384" width="11.42578125" style="2"/>
  </cols>
  <sheetData>
    <row r="2" spans="2:12" ht="36" x14ac:dyDescent="0.55000000000000004">
      <c r="B2" s="1">
        <v>3</v>
      </c>
      <c r="D2" s="2" t="s">
        <v>13</v>
      </c>
    </row>
    <row r="4" spans="2:12" ht="21" x14ac:dyDescent="0.35">
      <c r="D4" s="4" t="s">
        <v>0</v>
      </c>
      <c r="E4" s="5" t="s">
        <v>1</v>
      </c>
      <c r="F4" s="6" t="s">
        <v>2</v>
      </c>
    </row>
    <row r="5" spans="2:12" ht="21" x14ac:dyDescent="0.35">
      <c r="D5" s="4"/>
      <c r="E5" s="5"/>
      <c r="F5" s="6" t="s">
        <v>14</v>
      </c>
    </row>
    <row r="6" spans="2:12" x14ac:dyDescent="0.25">
      <c r="D6" s="11" t="s">
        <v>15</v>
      </c>
      <c r="E6" s="7" t="s">
        <v>16</v>
      </c>
      <c r="F6" s="454" t="s">
        <v>17</v>
      </c>
      <c r="G6" s="454"/>
      <c r="H6" s="454"/>
      <c r="I6" s="454"/>
      <c r="J6" s="454"/>
      <c r="K6" s="8">
        <v>4169.6138703799988</v>
      </c>
      <c r="L6" s="13"/>
    </row>
    <row r="7" spans="2:12" x14ac:dyDescent="0.25">
      <c r="D7" s="11" t="s">
        <v>18</v>
      </c>
      <c r="E7" s="7" t="s">
        <v>19</v>
      </c>
      <c r="F7" s="454" t="s">
        <v>17</v>
      </c>
      <c r="G7" s="454"/>
      <c r="H7" s="454"/>
      <c r="I7" s="454"/>
      <c r="J7" s="454"/>
      <c r="K7" s="8">
        <v>4923.01</v>
      </c>
      <c r="L7" s="13"/>
    </row>
    <row r="10" spans="2:12" ht="21" x14ac:dyDescent="0.35">
      <c r="D10" s="4" t="s">
        <v>20</v>
      </c>
    </row>
    <row r="11" spans="2:12" x14ac:dyDescent="0.25">
      <c r="D11" s="9" t="s">
        <v>21</v>
      </c>
    </row>
    <row r="12" spans="2:12" x14ac:dyDescent="0.25">
      <c r="D12" s="9" t="s">
        <v>5</v>
      </c>
    </row>
    <row r="13" spans="2:12" x14ac:dyDescent="0.25">
      <c r="D13" s="2" t="s">
        <v>6</v>
      </c>
    </row>
    <row r="14" spans="2:12" x14ac:dyDescent="0.25">
      <c r="D14" s="2" t="s">
        <v>7</v>
      </c>
    </row>
    <row r="15" spans="2:12" x14ac:dyDescent="0.25">
      <c r="D15" s="2" t="s">
        <v>22</v>
      </c>
    </row>
    <row r="16" spans="2:12" x14ac:dyDescent="0.25">
      <c r="D16" s="2" t="s">
        <v>8</v>
      </c>
    </row>
    <row r="19" spans="4:12" ht="21" x14ac:dyDescent="0.35">
      <c r="D19" s="455" t="s">
        <v>9</v>
      </c>
      <c r="E19" s="456" t="s">
        <v>1</v>
      </c>
      <c r="F19" s="457" t="s">
        <v>2</v>
      </c>
      <c r="G19" s="458"/>
      <c r="H19" s="458"/>
      <c r="I19" s="458"/>
      <c r="J19" s="459"/>
    </row>
    <row r="20" spans="4:12" ht="21" x14ac:dyDescent="0.35">
      <c r="D20" s="455"/>
      <c r="E20" s="456"/>
      <c r="F20" s="460" t="s">
        <v>23</v>
      </c>
      <c r="G20" s="461"/>
      <c r="H20" s="461"/>
      <c r="I20" s="461"/>
      <c r="J20" s="462"/>
    </row>
    <row r="21" spans="4:12" x14ac:dyDescent="0.25">
      <c r="D21" s="12" t="s">
        <v>24</v>
      </c>
      <c r="E21" s="14" t="s">
        <v>10</v>
      </c>
      <c r="F21" s="454" t="s">
        <v>25</v>
      </c>
      <c r="G21" s="454"/>
      <c r="H21" s="454"/>
      <c r="I21" s="454"/>
      <c r="J21" s="454"/>
      <c r="K21" s="15">
        <v>4915.26</v>
      </c>
      <c r="L21" s="2" t="s">
        <v>357</v>
      </c>
    </row>
    <row r="22" spans="4:12" x14ac:dyDescent="0.25">
      <c r="D22" s="12" t="s">
        <v>26</v>
      </c>
      <c r="E22" s="14" t="s">
        <v>11</v>
      </c>
      <c r="F22" s="454" t="s">
        <v>27</v>
      </c>
      <c r="G22" s="454"/>
      <c r="H22" s="454"/>
      <c r="I22" s="454"/>
      <c r="J22" s="454"/>
      <c r="K22" s="15">
        <v>203.74</v>
      </c>
      <c r="L22" s="2" t="s">
        <v>357</v>
      </c>
    </row>
    <row r="23" spans="4:12" x14ac:dyDescent="0.25">
      <c r="D23" s="12" t="s">
        <v>28</v>
      </c>
      <c r="E23" s="14" t="s">
        <v>4</v>
      </c>
      <c r="F23" s="454" t="s">
        <v>29</v>
      </c>
      <c r="G23" s="454"/>
      <c r="H23" s="454"/>
      <c r="I23" s="454"/>
      <c r="J23" s="454"/>
      <c r="K23" s="15">
        <v>4923.01</v>
      </c>
      <c r="L23" s="2" t="s">
        <v>357</v>
      </c>
    </row>
    <row r="24" spans="4:12" x14ac:dyDescent="0.25">
      <c r="D24" s="12" t="s">
        <v>30</v>
      </c>
      <c r="E24" s="14" t="s">
        <v>3</v>
      </c>
      <c r="F24" s="454" t="s">
        <v>29</v>
      </c>
      <c r="G24" s="454"/>
      <c r="H24" s="454"/>
      <c r="I24" s="454"/>
      <c r="J24" s="454"/>
      <c r="K24" s="15">
        <v>5015.57</v>
      </c>
      <c r="L24" s="2" t="s">
        <v>359</v>
      </c>
    </row>
    <row r="25" spans="4:12" x14ac:dyDescent="0.25">
      <c r="D25" s="12" t="s">
        <v>31</v>
      </c>
      <c r="E25" s="14" t="s">
        <v>12</v>
      </c>
      <c r="F25" s="454" t="s">
        <v>32</v>
      </c>
      <c r="G25" s="454"/>
      <c r="H25" s="454"/>
      <c r="I25" s="454"/>
      <c r="J25" s="454"/>
      <c r="K25" s="15">
        <v>4254.7080309999992</v>
      </c>
      <c r="L25" s="379" t="s">
        <v>357</v>
      </c>
    </row>
    <row r="26" spans="4:12" x14ac:dyDescent="0.25">
      <c r="D26" s="12" t="s">
        <v>33</v>
      </c>
      <c r="E26" s="14" t="s">
        <v>34</v>
      </c>
      <c r="F26" s="454" t="s">
        <v>32</v>
      </c>
      <c r="G26" s="454"/>
      <c r="H26" s="454"/>
      <c r="I26" s="454"/>
      <c r="J26" s="454"/>
      <c r="K26" s="15">
        <v>4391.8172209999993</v>
      </c>
      <c r="L26" s="2" t="s">
        <v>357</v>
      </c>
    </row>
    <row r="27" spans="4:12" ht="15" customHeight="1" x14ac:dyDescent="0.25">
      <c r="D27" s="12" t="s">
        <v>35</v>
      </c>
      <c r="E27" s="14" t="s">
        <v>36</v>
      </c>
      <c r="F27" s="454" t="s">
        <v>32</v>
      </c>
      <c r="G27" s="454"/>
      <c r="H27" s="454"/>
      <c r="I27" s="454"/>
      <c r="J27" s="454"/>
      <c r="K27" s="15">
        <v>4384.4327060000005</v>
      </c>
      <c r="L27" s="2" t="s">
        <v>357</v>
      </c>
    </row>
    <row r="28" spans="4:12" ht="15" customHeight="1" x14ac:dyDescent="0.25">
      <c r="D28" s="12" t="s">
        <v>37</v>
      </c>
      <c r="E28" s="14" t="s">
        <v>38</v>
      </c>
      <c r="F28" s="454" t="s">
        <v>32</v>
      </c>
      <c r="G28" s="454"/>
      <c r="H28" s="454"/>
      <c r="I28" s="454"/>
      <c r="J28" s="454"/>
      <c r="K28" s="15">
        <v>4505.5387520000004</v>
      </c>
      <c r="L28" s="2" t="s">
        <v>357</v>
      </c>
    </row>
    <row r="29" spans="4:12" ht="15" customHeight="1" x14ac:dyDescent="0.25">
      <c r="D29" s="12" t="s">
        <v>39</v>
      </c>
      <c r="E29" s="14" t="s">
        <v>40</v>
      </c>
      <c r="F29" s="454" t="s">
        <v>32</v>
      </c>
      <c r="G29" s="454"/>
      <c r="H29" s="454"/>
      <c r="I29" s="454"/>
      <c r="J29" s="454"/>
      <c r="K29" s="15">
        <v>4234.7732020000003</v>
      </c>
      <c r="L29" s="2" t="s">
        <v>357</v>
      </c>
    </row>
    <row r="30" spans="4:12" x14ac:dyDescent="0.25">
      <c r="D30" s="12" t="s">
        <v>41</v>
      </c>
      <c r="E30" s="14" t="s">
        <v>42</v>
      </c>
      <c r="F30" s="454" t="s">
        <v>32</v>
      </c>
      <c r="G30" s="454"/>
      <c r="H30" s="454"/>
      <c r="I30" s="454"/>
      <c r="J30" s="454"/>
      <c r="K30" s="15">
        <v>4923.01</v>
      </c>
      <c r="L30" s="2" t="s">
        <v>357</v>
      </c>
    </row>
    <row r="31" spans="4:12" x14ac:dyDescent="0.25">
      <c r="D31" s="12" t="s">
        <v>43</v>
      </c>
      <c r="E31" s="14" t="s">
        <v>4</v>
      </c>
      <c r="F31" s="454" t="s">
        <v>29</v>
      </c>
      <c r="G31" s="454"/>
      <c r="H31" s="454"/>
      <c r="I31" s="454"/>
      <c r="J31" s="454"/>
      <c r="K31" s="15">
        <v>4923.01</v>
      </c>
      <c r="L31" s="2" t="s">
        <v>357</v>
      </c>
    </row>
    <row r="32" spans="4:12" x14ac:dyDescent="0.25">
      <c r="D32" s="12" t="s">
        <v>44</v>
      </c>
      <c r="E32" s="14" t="s">
        <v>40</v>
      </c>
      <c r="F32" s="454" t="s">
        <v>45</v>
      </c>
      <c r="G32" s="454"/>
      <c r="H32" s="454"/>
      <c r="I32" s="454"/>
      <c r="J32" s="454"/>
      <c r="K32" s="15">
        <v>4923.01</v>
      </c>
      <c r="L32" s="2" t="s">
        <v>357</v>
      </c>
    </row>
    <row r="33" spans="4:12" x14ac:dyDescent="0.25">
      <c r="D33" s="12" t="s">
        <v>46</v>
      </c>
      <c r="E33" s="14" t="s">
        <v>47</v>
      </c>
      <c r="F33" s="454" t="s">
        <v>32</v>
      </c>
      <c r="G33" s="454"/>
      <c r="H33" s="454"/>
      <c r="I33" s="454"/>
      <c r="J33" s="454"/>
      <c r="K33" s="15">
        <v>4056.8112165399998</v>
      </c>
      <c r="L33" s="2" t="s">
        <v>359</v>
      </c>
    </row>
    <row r="34" spans="4:12" x14ac:dyDescent="0.25">
      <c r="D34" s="12" t="s">
        <v>48</v>
      </c>
      <c r="E34" s="14">
        <v>0</v>
      </c>
      <c r="F34" s="454"/>
      <c r="G34" s="454"/>
      <c r="H34" s="454"/>
      <c r="I34" s="454"/>
      <c r="J34" s="454"/>
      <c r="K34" s="15"/>
      <c r="L34" s="2" t="s">
        <v>357</v>
      </c>
    </row>
    <row r="35" spans="4:12" x14ac:dyDescent="0.25">
      <c r="D35" s="12" t="s">
        <v>49</v>
      </c>
      <c r="E35" s="14" t="s">
        <v>50</v>
      </c>
      <c r="F35" s="454" t="s">
        <v>32</v>
      </c>
      <c r="G35" s="454"/>
      <c r="H35" s="454"/>
      <c r="I35" s="454"/>
      <c r="J35" s="454"/>
      <c r="K35" s="15">
        <v>3853.07121654</v>
      </c>
      <c r="L35" s="2" t="s">
        <v>357</v>
      </c>
    </row>
    <row r="36" spans="4:12" x14ac:dyDescent="0.25">
      <c r="D36" s="12" t="s">
        <v>51</v>
      </c>
      <c r="E36" s="14" t="s">
        <v>52</v>
      </c>
      <c r="F36" s="454" t="s">
        <v>32</v>
      </c>
      <c r="G36" s="454"/>
      <c r="H36" s="454"/>
      <c r="I36" s="454"/>
      <c r="J36" s="454"/>
      <c r="K36" s="15">
        <v>203.74</v>
      </c>
      <c r="L36" s="2" t="s">
        <v>357</v>
      </c>
    </row>
    <row r="37" spans="4:12" x14ac:dyDescent="0.25">
      <c r="D37" s="12" t="s">
        <v>53</v>
      </c>
      <c r="E37" s="14" t="s">
        <v>54</v>
      </c>
      <c r="F37" s="454" t="s">
        <v>55</v>
      </c>
      <c r="G37" s="454"/>
      <c r="H37" s="454"/>
      <c r="I37" s="454"/>
      <c r="J37" s="454"/>
      <c r="K37" s="15">
        <v>4345.8234222199999</v>
      </c>
      <c r="L37" s="16" t="s">
        <v>358</v>
      </c>
    </row>
    <row r="38" spans="4:12" x14ac:dyDescent="0.25">
      <c r="D38" s="12" t="s">
        <v>56</v>
      </c>
      <c r="E38" s="14" t="s">
        <v>57</v>
      </c>
      <c r="F38" s="454" t="s">
        <v>55</v>
      </c>
      <c r="G38" s="454"/>
      <c r="H38" s="454"/>
      <c r="I38" s="454"/>
      <c r="J38" s="454"/>
      <c r="K38" s="15">
        <v>4142.0884222200002</v>
      </c>
      <c r="L38" s="2" t="s">
        <v>357</v>
      </c>
    </row>
    <row r="39" spans="4:12" x14ac:dyDescent="0.25">
      <c r="D39" s="12" t="s">
        <v>58</v>
      </c>
      <c r="E39" s="14" t="s">
        <v>59</v>
      </c>
      <c r="F39" s="454" t="s">
        <v>55</v>
      </c>
      <c r="G39" s="454"/>
      <c r="H39" s="454"/>
      <c r="I39" s="454"/>
      <c r="J39" s="454"/>
      <c r="K39" s="15">
        <v>203.73500000000001</v>
      </c>
      <c r="L39" s="2" t="s">
        <v>357</v>
      </c>
    </row>
    <row r="40" spans="4:12" x14ac:dyDescent="0.25">
      <c r="D40" s="12" t="s">
        <v>60</v>
      </c>
      <c r="E40" s="14" t="s">
        <v>61</v>
      </c>
      <c r="F40" s="454" t="s">
        <v>62</v>
      </c>
      <c r="G40" s="454"/>
      <c r="H40" s="454"/>
      <c r="I40" s="454"/>
      <c r="J40" s="454"/>
      <c r="K40" s="15">
        <v>4180.670733259999</v>
      </c>
      <c r="L40" s="16" t="s">
        <v>358</v>
      </c>
    </row>
    <row r="41" spans="4:12" x14ac:dyDescent="0.25">
      <c r="D41" s="12" t="s">
        <v>63</v>
      </c>
      <c r="E41" s="14" t="s">
        <v>64</v>
      </c>
      <c r="F41" s="454" t="s">
        <v>62</v>
      </c>
      <c r="G41" s="454"/>
      <c r="H41" s="454"/>
      <c r="I41" s="454"/>
      <c r="J41" s="454"/>
      <c r="K41" s="15">
        <v>3976.9357332599993</v>
      </c>
      <c r="L41" s="17" t="s">
        <v>357</v>
      </c>
    </row>
    <row r="42" spans="4:12" x14ac:dyDescent="0.25">
      <c r="D42" s="12" t="s">
        <v>65</v>
      </c>
      <c r="E42" s="14" t="s">
        <v>66</v>
      </c>
      <c r="F42" s="454" t="s">
        <v>62</v>
      </c>
      <c r="G42" s="454"/>
      <c r="H42" s="454"/>
      <c r="I42" s="454"/>
      <c r="J42" s="454"/>
      <c r="K42" s="15">
        <v>203.73500000000001</v>
      </c>
      <c r="L42" s="2" t="s">
        <v>357</v>
      </c>
    </row>
    <row r="43" spans="4:12" x14ac:dyDescent="0.25">
      <c r="D43" s="12" t="s">
        <v>67</v>
      </c>
      <c r="E43" s="14" t="s">
        <v>68</v>
      </c>
      <c r="F43" s="454" t="s">
        <v>69</v>
      </c>
      <c r="G43" s="454"/>
      <c r="H43" s="454"/>
      <c r="I43" s="454"/>
      <c r="J43" s="454"/>
      <c r="K43" s="15">
        <v>4373.3488703799985</v>
      </c>
      <c r="L43" s="16" t="s">
        <v>357</v>
      </c>
    </row>
    <row r="44" spans="4:12" x14ac:dyDescent="0.25">
      <c r="D44" s="12" t="s">
        <v>70</v>
      </c>
      <c r="E44" s="14" t="s">
        <v>16</v>
      </c>
      <c r="F44" s="454" t="s">
        <v>69</v>
      </c>
      <c r="G44" s="454"/>
      <c r="H44" s="454"/>
      <c r="I44" s="454"/>
      <c r="J44" s="454"/>
      <c r="K44" s="15">
        <v>4169.6138703799988</v>
      </c>
      <c r="L44" s="2" t="s">
        <v>357</v>
      </c>
    </row>
    <row r="45" spans="4:12" x14ac:dyDescent="0.25">
      <c r="D45" s="12" t="s">
        <v>71</v>
      </c>
      <c r="E45" s="14" t="s">
        <v>72</v>
      </c>
      <c r="F45" s="454" t="s">
        <v>69</v>
      </c>
      <c r="G45" s="454"/>
      <c r="H45" s="454"/>
      <c r="I45" s="454"/>
      <c r="J45" s="454"/>
      <c r="K45" s="15">
        <v>203.73500000000001</v>
      </c>
      <c r="L45" s="2" t="s">
        <v>357</v>
      </c>
    </row>
    <row r="46" spans="4:12" x14ac:dyDescent="0.25">
      <c r="D46" s="12" t="s">
        <v>73</v>
      </c>
      <c r="E46" s="10">
        <v>0</v>
      </c>
      <c r="F46" s="454"/>
      <c r="G46" s="454"/>
      <c r="H46" s="454"/>
      <c r="I46" s="454"/>
      <c r="J46" s="454"/>
      <c r="K46" s="15"/>
      <c r="L46" s="2" t="s">
        <v>359</v>
      </c>
    </row>
    <row r="47" spans="4:12" x14ac:dyDescent="0.25">
      <c r="D47" s="378" t="s">
        <v>360</v>
      </c>
      <c r="E47" s="18"/>
      <c r="F47" s="2" t="s">
        <v>361</v>
      </c>
      <c r="K47" s="2">
        <f>+'Calculo IP ZDF'!C33</f>
        <v>4611.8341850000006</v>
      </c>
      <c r="L47" s="2" t="s">
        <v>357</v>
      </c>
    </row>
    <row r="48" spans="4:12" x14ac:dyDescent="0.25">
      <c r="D48" s="378" t="s">
        <v>362</v>
      </c>
      <c r="E48" s="18"/>
      <c r="F48" s="2" t="s">
        <v>363</v>
      </c>
      <c r="K48" s="2">
        <f>+'Calculo IP ZDF'!C29</f>
        <v>4069.1263550000003</v>
      </c>
      <c r="L48" s="379" t="s">
        <v>357</v>
      </c>
    </row>
    <row r="49" spans="4:12" x14ac:dyDescent="0.25">
      <c r="D49" s="377" t="s">
        <v>364</v>
      </c>
      <c r="K49" s="2">
        <f>+'Calculo IP ZDF'!C32</f>
        <v>4367.0835950000001</v>
      </c>
      <c r="L49" s="379" t="s">
        <v>357</v>
      </c>
    </row>
  </sheetData>
  <mergeCells count="32">
    <mergeCell ref="F26:J26"/>
    <mergeCell ref="F6:J6"/>
    <mergeCell ref="F7:J7"/>
    <mergeCell ref="D19:D20"/>
    <mergeCell ref="E19:E20"/>
    <mergeCell ref="F19:J19"/>
    <mergeCell ref="F20:J20"/>
    <mergeCell ref="F21:J21"/>
    <mergeCell ref="F22:J22"/>
    <mergeCell ref="F23:J23"/>
    <mergeCell ref="F24:J24"/>
    <mergeCell ref="F25:J25"/>
    <mergeCell ref="F38:J38"/>
    <mergeCell ref="F27:J27"/>
    <mergeCell ref="F28:J28"/>
    <mergeCell ref="F29:J29"/>
    <mergeCell ref="F30:J30"/>
    <mergeCell ref="F31:J31"/>
    <mergeCell ref="F32:J32"/>
    <mergeCell ref="F33:J33"/>
    <mergeCell ref="F34:J34"/>
    <mergeCell ref="F35:J35"/>
    <mergeCell ref="F36:J36"/>
    <mergeCell ref="F37:J37"/>
    <mergeCell ref="F45:J45"/>
    <mergeCell ref="F46:J46"/>
    <mergeCell ref="F39:J39"/>
    <mergeCell ref="F40:J40"/>
    <mergeCell ref="F41:J41"/>
    <mergeCell ref="F42:J42"/>
    <mergeCell ref="F43:J43"/>
    <mergeCell ref="F44:J44"/>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31"/>
  <sheetViews>
    <sheetView zoomScale="86" zoomScaleNormal="86" workbookViewId="0">
      <selection activeCell="D21" sqref="D21"/>
    </sheetView>
  </sheetViews>
  <sheetFormatPr baseColWidth="10" defaultRowHeight="15" x14ac:dyDescent="0.25"/>
  <cols>
    <col min="1" max="1" width="65.7109375" customWidth="1"/>
    <col min="2" max="2" width="32.42578125" customWidth="1"/>
    <col min="3" max="3" width="31" customWidth="1"/>
    <col min="4" max="4" width="32.7109375" customWidth="1"/>
  </cols>
  <sheetData>
    <row r="1" spans="1:5" x14ac:dyDescent="0.25">
      <c r="A1" s="562" t="s">
        <v>327</v>
      </c>
      <c r="B1" s="562"/>
      <c r="C1" s="562"/>
      <c r="D1" s="562"/>
      <c r="E1" s="340">
        <v>2826.91</v>
      </c>
    </row>
    <row r="2" spans="1:5" x14ac:dyDescent="0.25">
      <c r="A2" s="562" t="s">
        <v>328</v>
      </c>
      <c r="B2" s="562"/>
      <c r="C2" s="562"/>
      <c r="D2" s="562"/>
      <c r="E2" s="339"/>
    </row>
    <row r="3" spans="1:5" x14ac:dyDescent="0.25">
      <c r="A3" s="562" t="s">
        <v>329</v>
      </c>
      <c r="B3" s="562"/>
      <c r="C3" s="562"/>
      <c r="D3" s="562"/>
      <c r="E3" s="339"/>
    </row>
    <row r="4" spans="1:5" x14ac:dyDescent="0.25">
      <c r="A4" s="338"/>
      <c r="B4" s="338"/>
      <c r="C4" s="339"/>
      <c r="D4" s="339"/>
      <c r="E4" s="339"/>
    </row>
    <row r="5" spans="1:5" ht="15.75" thickBot="1" x14ac:dyDescent="0.3">
      <c r="A5" s="341" t="str">
        <f>+AMAZONAS!B1</f>
        <v>Vigencia: 7 de Noviembre de 2019; 00:00 horas</v>
      </c>
      <c r="B5" s="338"/>
      <c r="C5" s="339"/>
      <c r="D5" s="339"/>
      <c r="E5" s="339"/>
    </row>
    <row r="6" spans="1:5" ht="15.75" customHeight="1" thickTop="1" x14ac:dyDescent="0.25">
      <c r="A6" s="563" t="s">
        <v>330</v>
      </c>
      <c r="B6" s="565" t="s">
        <v>348</v>
      </c>
      <c r="C6" s="565" t="s">
        <v>347</v>
      </c>
      <c r="D6" s="567" t="s">
        <v>447</v>
      </c>
      <c r="E6" s="339"/>
    </row>
    <row r="7" spans="1:5" ht="31.5" customHeight="1" x14ac:dyDescent="0.25">
      <c r="A7" s="564"/>
      <c r="B7" s="566"/>
      <c r="C7" s="566"/>
      <c r="D7" s="517"/>
      <c r="E7" s="339"/>
    </row>
    <row r="8" spans="1:5" x14ac:dyDescent="0.25">
      <c r="A8" s="354" t="s">
        <v>331</v>
      </c>
      <c r="B8" s="355">
        <f>+BIODIESEL!C6</f>
        <v>5911.85</v>
      </c>
      <c r="C8" s="356">
        <f>+BIODIESEL!E9</f>
        <v>6007.33</v>
      </c>
      <c r="D8" s="357">
        <f>+BIODIESEL!G9</f>
        <v>6293.7699999999995</v>
      </c>
      <c r="E8" s="339"/>
    </row>
    <row r="9" spans="1:5" x14ac:dyDescent="0.25">
      <c r="A9" s="354" t="s">
        <v>332</v>
      </c>
      <c r="B9" s="356" t="s">
        <v>139</v>
      </c>
      <c r="C9" s="356" t="s">
        <v>139</v>
      </c>
      <c r="D9" s="357" t="s">
        <v>139</v>
      </c>
      <c r="E9" s="339"/>
    </row>
    <row r="10" spans="1:5" x14ac:dyDescent="0.25">
      <c r="A10" s="354" t="s">
        <v>333</v>
      </c>
      <c r="B10" s="356">
        <f>+BIODIESEL!C12</f>
        <v>166</v>
      </c>
      <c r="C10" s="356">
        <f>+BIODIESEL!E12</f>
        <v>162.68</v>
      </c>
      <c r="D10" s="357">
        <f>+BIODIESEL!G12</f>
        <v>152.72</v>
      </c>
      <c r="E10" s="339"/>
    </row>
    <row r="11" spans="1:5" x14ac:dyDescent="0.25">
      <c r="A11" s="354" t="s">
        <v>334</v>
      </c>
      <c r="B11" s="358">
        <f>+BIODIESEL!D13</f>
        <v>7.9001000000000001</v>
      </c>
      <c r="C11" s="358">
        <f>+BIODIESEL!E13</f>
        <v>7.9001000000000001</v>
      </c>
      <c r="D11" s="359">
        <f>+C11</f>
        <v>7.9001000000000001</v>
      </c>
      <c r="E11" s="339"/>
    </row>
    <row r="12" spans="1:5" x14ac:dyDescent="0.25">
      <c r="A12" s="360" t="s">
        <v>335</v>
      </c>
      <c r="B12" s="361" t="s">
        <v>135</v>
      </c>
      <c r="C12" s="361" t="s">
        <v>135</v>
      </c>
      <c r="D12" s="362" t="s">
        <v>135</v>
      </c>
      <c r="E12" s="339"/>
    </row>
    <row r="13" spans="1:5" x14ac:dyDescent="0.25">
      <c r="A13" s="363" t="s">
        <v>336</v>
      </c>
      <c r="B13" s="358">
        <f>+BIODIESEL!D16</f>
        <v>71.510000000000005</v>
      </c>
      <c r="C13" s="358">
        <f>+BIODIESEL!E16</f>
        <v>71.510000000000005</v>
      </c>
      <c r="D13" s="359">
        <f>+C13</f>
        <v>71.510000000000005</v>
      </c>
      <c r="E13" s="339"/>
    </row>
    <row r="14" spans="1:5" x14ac:dyDescent="0.25">
      <c r="A14" s="360" t="s">
        <v>337</v>
      </c>
      <c r="B14" s="361" t="s">
        <v>213</v>
      </c>
      <c r="C14" s="361" t="s">
        <v>213</v>
      </c>
      <c r="D14" s="362" t="s">
        <v>213</v>
      </c>
      <c r="E14" s="339"/>
    </row>
    <row r="15" spans="1:5" x14ac:dyDescent="0.25">
      <c r="A15" s="360" t="s">
        <v>338</v>
      </c>
      <c r="B15" s="358" t="s">
        <v>150</v>
      </c>
      <c r="C15" s="358" t="s">
        <v>150</v>
      </c>
      <c r="D15" s="359" t="s">
        <v>150</v>
      </c>
      <c r="E15" s="339"/>
    </row>
    <row r="16" spans="1:5" x14ac:dyDescent="0.25">
      <c r="A16" s="360" t="s">
        <v>339</v>
      </c>
      <c r="B16" s="358" t="s">
        <v>142</v>
      </c>
      <c r="C16" s="358" t="s">
        <v>142</v>
      </c>
      <c r="D16" s="359" t="s">
        <v>142</v>
      </c>
      <c r="E16" s="339"/>
    </row>
    <row r="17" spans="1:5" ht="15.75" thickBot="1" x14ac:dyDescent="0.3">
      <c r="A17" s="364" t="s">
        <v>340</v>
      </c>
      <c r="B17" s="365" t="s">
        <v>240</v>
      </c>
      <c r="C17" s="365" t="s">
        <v>240</v>
      </c>
      <c r="D17" s="366" t="s">
        <v>240</v>
      </c>
      <c r="E17" s="339"/>
    </row>
    <row r="18" spans="1:5" ht="15.75" thickTop="1" x14ac:dyDescent="0.25">
      <c r="A18" s="351" t="s">
        <v>341</v>
      </c>
      <c r="B18" s="342"/>
      <c r="C18" s="339"/>
      <c r="D18" s="339"/>
      <c r="E18" s="339"/>
    </row>
    <row r="19" spans="1:5" x14ac:dyDescent="0.25">
      <c r="A19" s="343" t="s">
        <v>174</v>
      </c>
      <c r="B19" s="344"/>
      <c r="C19" s="339"/>
      <c r="D19" s="339"/>
      <c r="E19" s="339"/>
    </row>
    <row r="20" spans="1:5" x14ac:dyDescent="0.25">
      <c r="A20" s="296" t="s">
        <v>251</v>
      </c>
      <c r="B20" s="344"/>
      <c r="C20" s="339"/>
      <c r="D20" s="339"/>
      <c r="E20" s="339"/>
    </row>
    <row r="21" spans="1:5" x14ac:dyDescent="0.25">
      <c r="A21" s="345" t="s">
        <v>342</v>
      </c>
      <c r="B21" s="346"/>
      <c r="C21" s="339"/>
      <c r="D21" s="339"/>
      <c r="E21" s="339"/>
    </row>
    <row r="22" spans="1:5" x14ac:dyDescent="0.25">
      <c r="A22" s="345" t="s">
        <v>343</v>
      </c>
      <c r="B22" s="347"/>
      <c r="C22" s="339"/>
      <c r="D22" s="339"/>
      <c r="E22" s="339"/>
    </row>
    <row r="23" spans="1:5" x14ac:dyDescent="0.25">
      <c r="A23" s="345" t="s">
        <v>344</v>
      </c>
      <c r="B23" s="348"/>
      <c r="C23" s="339"/>
      <c r="D23" s="339"/>
      <c r="E23" s="339"/>
    </row>
    <row r="24" spans="1:5" ht="12" customHeight="1" x14ac:dyDescent="0.25">
      <c r="A24" s="345"/>
      <c r="B24" s="348"/>
      <c r="C24" s="339"/>
      <c r="D24" s="339"/>
      <c r="E24" s="339"/>
    </row>
    <row r="25" spans="1:5" x14ac:dyDescent="0.25">
      <c r="A25" s="343" t="s">
        <v>345</v>
      </c>
      <c r="B25" s="343"/>
      <c r="C25" s="339"/>
      <c r="D25" s="339"/>
      <c r="E25" s="339"/>
    </row>
    <row r="26" spans="1:5" x14ac:dyDescent="0.25">
      <c r="A26" s="343" t="s">
        <v>346</v>
      </c>
      <c r="B26" s="343"/>
      <c r="C26" s="339"/>
      <c r="D26" s="339"/>
      <c r="E26" s="339"/>
    </row>
    <row r="27" spans="1:5" x14ac:dyDescent="0.25">
      <c r="A27" s="568" t="s">
        <v>365</v>
      </c>
      <c r="B27" s="568"/>
      <c r="C27" s="568"/>
      <c r="D27" s="568"/>
      <c r="E27" s="568"/>
    </row>
    <row r="28" spans="1:5" ht="30" customHeight="1" x14ac:dyDescent="0.25">
      <c r="A28" s="568"/>
      <c r="B28" s="568"/>
      <c r="C28" s="568"/>
      <c r="D28" s="568"/>
      <c r="E28" s="568"/>
    </row>
    <row r="29" spans="1:5" x14ac:dyDescent="0.25">
      <c r="A29" s="345"/>
      <c r="B29" s="348"/>
      <c r="C29" s="339"/>
      <c r="D29" s="339"/>
      <c r="E29" s="339"/>
    </row>
    <row r="30" spans="1:5" x14ac:dyDescent="0.25">
      <c r="A30" s="349" t="s">
        <v>174</v>
      </c>
      <c r="B30" s="350"/>
      <c r="C30" s="339"/>
      <c r="D30" s="339"/>
      <c r="E30" s="339"/>
    </row>
    <row r="31" spans="1:5" ht="90" customHeight="1" x14ac:dyDescent="0.25">
      <c r="A31" s="465" t="s">
        <v>163</v>
      </c>
      <c r="B31" s="465"/>
      <c r="C31" s="465"/>
      <c r="D31" s="465"/>
      <c r="E31" s="465"/>
    </row>
  </sheetData>
  <sheetProtection password="C712" sheet="1" objects="1" scenarios="1"/>
  <mergeCells count="9">
    <mergeCell ref="A1:D1"/>
    <mergeCell ref="A2:D2"/>
    <mergeCell ref="A3:D3"/>
    <mergeCell ref="A31:E31"/>
    <mergeCell ref="A6:A7"/>
    <mergeCell ref="C6:C7"/>
    <mergeCell ref="D6:D7"/>
    <mergeCell ref="A27:E28"/>
    <mergeCell ref="B6:B7"/>
  </mergeCells>
  <hyperlinks>
    <hyperlink ref="A20" location="ELECTROCOMBUSTIBLE!A31" display="Ver Nota Informativ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opLeftCell="E1" workbookViewId="0">
      <selection activeCell="P13" sqref="P13"/>
    </sheetView>
  </sheetViews>
  <sheetFormatPr baseColWidth="10" defaultRowHeight="15" x14ac:dyDescent="0.25"/>
  <cols>
    <col min="1" max="1" width="17.5703125" style="389" bestFit="1" customWidth="1"/>
    <col min="2" max="2" width="17.28515625" style="389" bestFit="1" customWidth="1"/>
    <col min="3" max="3" width="21.7109375" style="389" bestFit="1" customWidth="1"/>
    <col min="4" max="4" width="19.7109375" style="389" bestFit="1" customWidth="1"/>
    <col min="5" max="5" width="6.42578125" style="389" bestFit="1" customWidth="1"/>
    <col min="6" max="6" width="6.7109375" style="389" bestFit="1" customWidth="1"/>
    <col min="7" max="7" width="4.5703125" style="389" bestFit="1" customWidth="1"/>
    <col min="8" max="8" width="17.140625" style="389" bestFit="1" customWidth="1"/>
    <col min="9" max="9" width="11.85546875" style="389" bestFit="1" customWidth="1"/>
    <col min="10" max="10" width="15.7109375" style="389" bestFit="1" customWidth="1"/>
    <col min="11" max="11" width="16.7109375" style="389" bestFit="1" customWidth="1"/>
    <col min="12" max="12" width="8" style="389" bestFit="1" customWidth="1"/>
    <col min="13" max="13" width="10.28515625" style="389" bestFit="1" customWidth="1"/>
    <col min="14" max="14" width="24.7109375" style="389" bestFit="1" customWidth="1"/>
    <col min="15" max="15" width="12.28515625" style="389" bestFit="1" customWidth="1"/>
    <col min="16" max="16" width="11.7109375" style="391" bestFit="1" customWidth="1"/>
    <col min="17" max="17" width="19.140625" style="389" bestFit="1" customWidth="1"/>
    <col min="18" max="18" width="13.42578125" style="389" bestFit="1" customWidth="1"/>
    <col min="19" max="19" width="17.140625" style="389" bestFit="1" customWidth="1"/>
    <col min="20" max="20" width="15.42578125" style="389" bestFit="1" customWidth="1"/>
    <col min="21" max="22" width="10.7109375" style="392" bestFit="1" customWidth="1"/>
    <col min="23" max="16384" width="11.42578125" style="389"/>
  </cols>
  <sheetData>
    <row r="1" spans="1:22" x14ac:dyDescent="0.25">
      <c r="A1" s="389" t="s">
        <v>384</v>
      </c>
      <c r="B1" s="389" t="s">
        <v>385</v>
      </c>
      <c r="C1" s="389" t="s">
        <v>386</v>
      </c>
      <c r="D1" s="389" t="s">
        <v>387</v>
      </c>
      <c r="E1" s="389" t="s">
        <v>388</v>
      </c>
      <c r="F1" s="389" t="s">
        <v>389</v>
      </c>
      <c r="G1" s="389" t="s">
        <v>390</v>
      </c>
      <c r="H1" s="389" t="s">
        <v>391</v>
      </c>
      <c r="I1" s="389" t="s">
        <v>392</v>
      </c>
      <c r="J1" s="389" t="s">
        <v>393</v>
      </c>
      <c r="K1" s="389" t="s">
        <v>394</v>
      </c>
      <c r="L1" s="389" t="s">
        <v>395</v>
      </c>
      <c r="M1" s="389" t="s">
        <v>396</v>
      </c>
      <c r="N1" s="389" t="s">
        <v>397</v>
      </c>
      <c r="O1" s="390" t="s">
        <v>398</v>
      </c>
      <c r="P1" s="391" t="s">
        <v>399</v>
      </c>
      <c r="Q1" s="389" t="s">
        <v>400</v>
      </c>
      <c r="R1" s="389" t="s">
        <v>401</v>
      </c>
      <c r="S1" s="389" t="s">
        <v>402</v>
      </c>
      <c r="T1" s="389" t="s">
        <v>403</v>
      </c>
      <c r="U1" s="392" t="s">
        <v>404</v>
      </c>
      <c r="V1" s="392" t="s">
        <v>405</v>
      </c>
    </row>
    <row r="2" spans="1:22" x14ac:dyDescent="0.25">
      <c r="A2" s="389" t="s">
        <v>406</v>
      </c>
      <c r="B2" s="389">
        <v>543</v>
      </c>
      <c r="C2" s="389" t="s">
        <v>407</v>
      </c>
      <c r="F2" s="389" t="s">
        <v>174</v>
      </c>
      <c r="M2" s="395" t="str">
        <f>+'Calculo IP ZDF'!I25</f>
        <v>Z61</v>
      </c>
      <c r="O2" s="394">
        <f>+'Calculo IP ZDF'!B43</f>
        <v>30000002129</v>
      </c>
      <c r="P2" s="390">
        <f>ROUND('Calculo IP ZDF'!D25,2)</f>
        <v>4357.96</v>
      </c>
      <c r="Q2" s="389" t="s">
        <v>408</v>
      </c>
      <c r="R2" s="389">
        <v>1</v>
      </c>
      <c r="S2" s="389" t="s">
        <v>409</v>
      </c>
      <c r="T2" s="389" t="s">
        <v>410</v>
      </c>
      <c r="U2" s="393" t="str">
        <f>+'Calculo IP ZDF'!B40</f>
        <v>01.11.2019</v>
      </c>
      <c r="V2" s="393" t="str">
        <f>+'Calculo IP ZDF'!C40</f>
        <v>30.11.2019</v>
      </c>
    </row>
    <row r="3" spans="1:22" x14ac:dyDescent="0.25">
      <c r="A3" s="389" t="s">
        <v>406</v>
      </c>
      <c r="B3" s="389">
        <v>543</v>
      </c>
      <c r="C3" s="389" t="s">
        <v>407</v>
      </c>
      <c r="F3" s="389" t="s">
        <v>174</v>
      </c>
      <c r="M3" s="395" t="str">
        <f>+'Calculo IP ZDF'!I26</f>
        <v>Z68</v>
      </c>
      <c r="O3" s="394">
        <f>+O2</f>
        <v>30000002129</v>
      </c>
      <c r="P3" s="390">
        <f>ROUND('Calculo IP ZDF'!D26,2)</f>
        <v>3973.84</v>
      </c>
      <c r="Q3" s="389" t="s">
        <v>408</v>
      </c>
      <c r="R3" s="389">
        <v>1</v>
      </c>
      <c r="S3" s="389" t="s">
        <v>409</v>
      </c>
      <c r="T3" s="389" t="s">
        <v>410</v>
      </c>
      <c r="U3" s="393" t="str">
        <f>+U2</f>
        <v>01.11.2019</v>
      </c>
      <c r="V3" s="393" t="str">
        <f>+V2</f>
        <v>30.11.2019</v>
      </c>
    </row>
    <row r="4" spans="1:22" x14ac:dyDescent="0.25">
      <c r="A4" s="389" t="s">
        <v>406</v>
      </c>
      <c r="B4" s="389">
        <v>543</v>
      </c>
      <c r="C4" s="389" t="s">
        <v>407</v>
      </c>
      <c r="M4" s="395" t="str">
        <f>+'Calculo IP ZDF'!I27</f>
        <v>Z67</v>
      </c>
      <c r="O4" s="394">
        <f t="shared" ref="O4:O27" si="0">+O3</f>
        <v>30000002129</v>
      </c>
      <c r="P4" s="390">
        <f>ROUND('Calculo IP ZDF'!D27,2)</f>
        <v>4258.3100000000004</v>
      </c>
      <c r="Q4" s="389" t="s">
        <v>408</v>
      </c>
      <c r="R4" s="389">
        <v>1</v>
      </c>
      <c r="S4" s="389" t="s">
        <v>409</v>
      </c>
      <c r="T4" s="389" t="s">
        <v>410</v>
      </c>
      <c r="U4" s="393" t="str">
        <f t="shared" ref="U4:V20" si="1">+U3</f>
        <v>01.11.2019</v>
      </c>
      <c r="V4" s="393" t="str">
        <f t="shared" si="1"/>
        <v>30.11.2019</v>
      </c>
    </row>
    <row r="5" spans="1:22" x14ac:dyDescent="0.25">
      <c r="A5" s="389" t="s">
        <v>406</v>
      </c>
      <c r="B5" s="389">
        <v>543</v>
      </c>
      <c r="C5" s="389" t="s">
        <v>407</v>
      </c>
      <c r="M5" s="395" t="s">
        <v>431</v>
      </c>
      <c r="O5" s="394">
        <f t="shared" si="0"/>
        <v>30000002129</v>
      </c>
      <c r="P5" s="390">
        <f>ROUND('Calculo IP ZDF'!D28,2)</f>
        <v>5238.58</v>
      </c>
      <c r="Q5" s="389" t="s">
        <v>408</v>
      </c>
      <c r="R5" s="389">
        <v>1</v>
      </c>
      <c r="S5" s="389" t="s">
        <v>409</v>
      </c>
      <c r="T5" s="389" t="s">
        <v>410</v>
      </c>
      <c r="U5" s="393" t="str">
        <f t="shared" si="1"/>
        <v>01.11.2019</v>
      </c>
      <c r="V5" s="393" t="str">
        <f t="shared" si="1"/>
        <v>30.11.2019</v>
      </c>
    </row>
    <row r="6" spans="1:22" x14ac:dyDescent="0.25">
      <c r="A6" s="389" t="s">
        <v>406</v>
      </c>
      <c r="B6" s="389">
        <v>543</v>
      </c>
      <c r="C6" s="389" t="s">
        <v>407</v>
      </c>
      <c r="M6" s="395" t="s">
        <v>432</v>
      </c>
      <c r="O6" s="394">
        <f t="shared" si="0"/>
        <v>30000002129</v>
      </c>
      <c r="P6" s="390">
        <f>ROUND('Calculo IP ZDF'!D29,2)</f>
        <v>3987.74</v>
      </c>
      <c r="Q6" s="389" t="s">
        <v>408</v>
      </c>
      <c r="R6" s="389">
        <v>1</v>
      </c>
      <c r="S6" s="389" t="s">
        <v>409</v>
      </c>
      <c r="T6" s="389" t="s">
        <v>410</v>
      </c>
      <c r="U6" s="393" t="str">
        <f t="shared" si="1"/>
        <v>01.11.2019</v>
      </c>
      <c r="V6" s="393" t="str">
        <f t="shared" si="1"/>
        <v>30.11.2019</v>
      </c>
    </row>
    <row r="7" spans="1:22" x14ac:dyDescent="0.25">
      <c r="A7" s="389" t="s">
        <v>406</v>
      </c>
      <c r="B7" s="389">
        <v>543</v>
      </c>
      <c r="C7" s="389" t="s">
        <v>407</v>
      </c>
      <c r="M7" s="395" t="str">
        <f>+'Calculo IP ZDF'!I30</f>
        <v>Z65</v>
      </c>
      <c r="O7" s="394">
        <f t="shared" si="0"/>
        <v>30000002129</v>
      </c>
      <c r="P7" s="390">
        <f>ROUND('Calculo IP ZDF'!D30,2)</f>
        <v>5263.5</v>
      </c>
      <c r="Q7" s="389" t="s">
        <v>408</v>
      </c>
      <c r="R7" s="389">
        <v>1</v>
      </c>
      <c r="S7" s="389" t="s">
        <v>409</v>
      </c>
      <c r="T7" s="389" t="s">
        <v>410</v>
      </c>
      <c r="U7" s="393" t="str">
        <f t="shared" si="1"/>
        <v>01.11.2019</v>
      </c>
      <c r="V7" s="393" t="str">
        <f t="shared" si="1"/>
        <v>30.11.2019</v>
      </c>
    </row>
    <row r="8" spans="1:22" x14ac:dyDescent="0.25">
      <c r="A8" s="389" t="s">
        <v>406</v>
      </c>
      <c r="B8" s="389">
        <v>543</v>
      </c>
      <c r="C8" s="389" t="s">
        <v>407</v>
      </c>
      <c r="M8" s="395" t="str">
        <f>+'Calculo IP ZDF'!I31</f>
        <v>Z69</v>
      </c>
      <c r="O8" s="394">
        <f t="shared" si="0"/>
        <v>30000002129</v>
      </c>
      <c r="P8" s="390">
        <f>ROUND('Calculo IP ZDF'!D31,2)</f>
        <v>4513.8</v>
      </c>
      <c r="Q8" s="389" t="s">
        <v>408</v>
      </c>
      <c r="R8" s="389">
        <v>1</v>
      </c>
      <c r="S8" s="389" t="s">
        <v>409</v>
      </c>
      <c r="T8" s="389" t="s">
        <v>410</v>
      </c>
      <c r="U8" s="393" t="str">
        <f t="shared" si="1"/>
        <v>01.11.2019</v>
      </c>
      <c r="V8" s="393" t="str">
        <f t="shared" si="1"/>
        <v>30.11.2019</v>
      </c>
    </row>
    <row r="9" spans="1:22" x14ac:dyDescent="0.25">
      <c r="A9" s="389" t="s">
        <v>406</v>
      </c>
      <c r="B9" s="389">
        <v>543</v>
      </c>
      <c r="C9" s="389" t="s">
        <v>407</v>
      </c>
      <c r="M9" s="395" t="str">
        <f>+'Calculo IP ZDF'!I33</f>
        <v>Z62</v>
      </c>
      <c r="O9" s="394">
        <f>+O8</f>
        <v>30000002129</v>
      </c>
      <c r="P9" s="390">
        <f>ROUND('Calculo IP ZDF'!D33,2)</f>
        <v>4519.6000000000004</v>
      </c>
      <c r="Q9" s="389" t="s">
        <v>408</v>
      </c>
      <c r="R9" s="389">
        <v>1</v>
      </c>
      <c r="S9" s="389" t="s">
        <v>409</v>
      </c>
      <c r="T9" s="389" t="s">
        <v>410</v>
      </c>
      <c r="U9" s="393" t="str">
        <f>+U8</f>
        <v>01.11.2019</v>
      </c>
      <c r="V9" s="393" t="str">
        <f>+V8</f>
        <v>30.11.2019</v>
      </c>
    </row>
    <row r="10" spans="1:22" s="403" customFormat="1" x14ac:dyDescent="0.25">
      <c r="A10" s="403" t="s">
        <v>406</v>
      </c>
      <c r="B10" s="403">
        <v>543</v>
      </c>
      <c r="C10" s="403" t="s">
        <v>407</v>
      </c>
      <c r="M10" s="404" t="str">
        <f>+M9</f>
        <v>Z62</v>
      </c>
      <c r="O10" s="405">
        <f>+'Calculo IP ZDF'!B45</f>
        <v>30000009250</v>
      </c>
      <c r="P10" s="406">
        <f>+P9</f>
        <v>4519.6000000000004</v>
      </c>
      <c r="Q10" s="403" t="s">
        <v>408</v>
      </c>
      <c r="R10" s="403">
        <v>1</v>
      </c>
      <c r="S10" s="403" t="s">
        <v>409</v>
      </c>
      <c r="T10" s="403" t="s">
        <v>410</v>
      </c>
      <c r="U10" s="407" t="str">
        <f>+U9</f>
        <v>01.11.2019</v>
      </c>
      <c r="V10" s="407" t="str">
        <f>+V9</f>
        <v>30.11.2019</v>
      </c>
    </row>
    <row r="11" spans="1:22" x14ac:dyDescent="0.25">
      <c r="A11" s="389" t="s">
        <v>406</v>
      </c>
      <c r="B11" s="389">
        <v>543</v>
      </c>
      <c r="C11" s="389" t="s">
        <v>407</v>
      </c>
      <c r="M11" s="395" t="str">
        <f>+'Calculo IP ZDF'!I34</f>
        <v>Z60</v>
      </c>
      <c r="O11" s="394">
        <f>+O2</f>
        <v>30000002129</v>
      </c>
      <c r="P11" s="390">
        <f>ROUND('Calculo IP ZDF'!D34,2)</f>
        <v>4289.01</v>
      </c>
      <c r="Q11" s="389" t="s">
        <v>408</v>
      </c>
      <c r="R11" s="389">
        <v>1</v>
      </c>
      <c r="S11" s="389" t="s">
        <v>409</v>
      </c>
      <c r="T11" s="389" t="s">
        <v>410</v>
      </c>
      <c r="U11" s="393" t="str">
        <f>+U9</f>
        <v>01.11.2019</v>
      </c>
      <c r="V11" s="393" t="str">
        <f>+V9</f>
        <v>30.11.2019</v>
      </c>
    </row>
    <row r="12" spans="1:22" x14ac:dyDescent="0.25">
      <c r="A12" s="389" t="s">
        <v>406</v>
      </c>
      <c r="B12" s="389">
        <v>543</v>
      </c>
      <c r="C12" s="389" t="s">
        <v>407</v>
      </c>
      <c r="M12" s="395" t="str">
        <f>+'Calculo IP ZDF'!I35</f>
        <v>Z63</v>
      </c>
      <c r="O12" s="394">
        <f t="shared" si="0"/>
        <v>30000002129</v>
      </c>
      <c r="P12" s="390">
        <f>ROUND('Calculo IP ZDF'!D35,2)</f>
        <v>4508.59</v>
      </c>
      <c r="Q12" s="389" t="s">
        <v>408</v>
      </c>
      <c r="R12" s="389">
        <v>1</v>
      </c>
      <c r="S12" s="389" t="s">
        <v>409</v>
      </c>
      <c r="T12" s="389" t="s">
        <v>410</v>
      </c>
      <c r="U12" s="393" t="str">
        <f t="shared" si="1"/>
        <v>01.11.2019</v>
      </c>
      <c r="V12" s="393" t="str">
        <f t="shared" si="1"/>
        <v>30.11.2019</v>
      </c>
    </row>
    <row r="13" spans="1:22" x14ac:dyDescent="0.25">
      <c r="A13" s="389" t="s">
        <v>406</v>
      </c>
      <c r="B13" s="389">
        <v>543</v>
      </c>
      <c r="C13" s="389" t="s">
        <v>407</v>
      </c>
      <c r="M13" s="395" t="str">
        <f>+'Calculo IP ZDF'!I36</f>
        <v>Z70</v>
      </c>
      <c r="O13" s="394">
        <f t="shared" si="0"/>
        <v>30000002129</v>
      </c>
      <c r="P13" s="390">
        <f>ROUND('Calculo IP ZDF'!D36,2)</f>
        <v>5355.62</v>
      </c>
      <c r="Q13" s="389" t="s">
        <v>408</v>
      </c>
      <c r="R13" s="389">
        <v>1</v>
      </c>
      <c r="S13" s="389" t="s">
        <v>409</v>
      </c>
      <c r="T13" s="389" t="s">
        <v>410</v>
      </c>
      <c r="U13" s="393" t="str">
        <f t="shared" si="1"/>
        <v>01.11.2019</v>
      </c>
      <c r="V13" s="393" t="str">
        <f t="shared" si="1"/>
        <v>30.11.2019</v>
      </c>
    </row>
    <row r="14" spans="1:22" x14ac:dyDescent="0.25">
      <c r="A14" s="389" t="s">
        <v>406</v>
      </c>
      <c r="B14" s="389">
        <v>543</v>
      </c>
      <c r="C14" s="389" t="s">
        <v>407</v>
      </c>
      <c r="M14" s="395" t="str">
        <f>+'Calculo IP ZDF'!I37</f>
        <v>Z66</v>
      </c>
      <c r="O14" s="394">
        <f t="shared" si="0"/>
        <v>30000002129</v>
      </c>
      <c r="P14" s="390">
        <f>ROUND('Calculo IP ZDF'!D37,2)</f>
        <v>3974.42</v>
      </c>
      <c r="Q14" s="389" t="s">
        <v>408</v>
      </c>
      <c r="R14" s="389">
        <v>1</v>
      </c>
      <c r="S14" s="389" t="s">
        <v>409</v>
      </c>
      <c r="T14" s="389" t="s">
        <v>410</v>
      </c>
      <c r="U14" s="393" t="str">
        <f t="shared" si="1"/>
        <v>01.11.2019</v>
      </c>
      <c r="V14" s="393" t="str">
        <f t="shared" si="1"/>
        <v>30.11.2019</v>
      </c>
    </row>
    <row r="15" spans="1:22" x14ac:dyDescent="0.25">
      <c r="A15" s="389" t="s">
        <v>411</v>
      </c>
      <c r="B15" s="389">
        <v>543</v>
      </c>
      <c r="C15" s="389" t="s">
        <v>407</v>
      </c>
      <c r="M15" s="395" t="str">
        <f>+'Calculo IP ZDF'!I25</f>
        <v>Z61</v>
      </c>
      <c r="O15" s="394">
        <f t="shared" si="0"/>
        <v>30000002129</v>
      </c>
      <c r="P15" s="391">
        <f>ROUND('Calculo IP ZDF'!E25,2)</f>
        <v>213.72</v>
      </c>
      <c r="Q15" s="389" t="s">
        <v>408</v>
      </c>
      <c r="R15" s="389">
        <v>1</v>
      </c>
      <c r="S15" s="389" t="s">
        <v>409</v>
      </c>
      <c r="T15" s="389" t="s">
        <v>410</v>
      </c>
      <c r="U15" s="393" t="str">
        <f t="shared" si="1"/>
        <v>01.11.2019</v>
      </c>
      <c r="V15" s="393" t="str">
        <f t="shared" si="1"/>
        <v>30.11.2019</v>
      </c>
    </row>
    <row r="16" spans="1:22" x14ac:dyDescent="0.25">
      <c r="A16" s="389" t="s">
        <v>411</v>
      </c>
      <c r="B16" s="389">
        <v>543</v>
      </c>
      <c r="C16" s="389" t="s">
        <v>407</v>
      </c>
      <c r="M16" s="395" t="str">
        <f>+'Calculo IP ZDF'!I26</f>
        <v>Z68</v>
      </c>
      <c r="O16" s="394">
        <f t="shared" si="0"/>
        <v>30000002129</v>
      </c>
      <c r="P16" s="391">
        <f>ROUND('Calculo IP ZDF'!E26,2)</f>
        <v>213.72</v>
      </c>
      <c r="Q16" s="389" t="s">
        <v>408</v>
      </c>
      <c r="R16" s="389">
        <v>1</v>
      </c>
      <c r="S16" s="389" t="s">
        <v>409</v>
      </c>
      <c r="T16" s="389" t="s">
        <v>410</v>
      </c>
      <c r="U16" s="393" t="str">
        <f t="shared" si="1"/>
        <v>01.11.2019</v>
      </c>
      <c r="V16" s="393" t="str">
        <f t="shared" si="1"/>
        <v>30.11.2019</v>
      </c>
    </row>
    <row r="17" spans="1:22" x14ac:dyDescent="0.25">
      <c r="A17" s="389" t="s">
        <v>411</v>
      </c>
      <c r="B17" s="389">
        <v>543</v>
      </c>
      <c r="C17" s="389" t="s">
        <v>407</v>
      </c>
      <c r="M17" s="395" t="str">
        <f>+'Calculo IP ZDF'!I27</f>
        <v>Z67</v>
      </c>
      <c r="O17" s="394">
        <f t="shared" si="0"/>
        <v>30000002129</v>
      </c>
      <c r="P17" s="391">
        <f>ROUND('Calculo IP ZDF'!E27,2)</f>
        <v>213.72</v>
      </c>
      <c r="Q17" s="389" t="s">
        <v>408</v>
      </c>
      <c r="R17" s="389">
        <v>1</v>
      </c>
      <c r="S17" s="389" t="s">
        <v>409</v>
      </c>
      <c r="T17" s="389" t="s">
        <v>410</v>
      </c>
      <c r="U17" s="393" t="str">
        <f t="shared" si="1"/>
        <v>01.11.2019</v>
      </c>
      <c r="V17" s="393" t="str">
        <f t="shared" si="1"/>
        <v>30.11.2019</v>
      </c>
    </row>
    <row r="18" spans="1:22" x14ac:dyDescent="0.25">
      <c r="A18" s="389" t="s">
        <v>411</v>
      </c>
      <c r="B18" s="389">
        <v>543</v>
      </c>
      <c r="C18" s="389" t="s">
        <v>407</v>
      </c>
      <c r="M18" s="395" t="str">
        <f>+M5</f>
        <v xml:space="preserve">Z03  </v>
      </c>
      <c r="O18" s="394">
        <f t="shared" si="0"/>
        <v>30000002129</v>
      </c>
      <c r="P18" s="391">
        <f>ROUND('Calculo IP ZDF'!E28,2)</f>
        <v>213.72</v>
      </c>
      <c r="Q18" s="389" t="s">
        <v>408</v>
      </c>
      <c r="R18" s="389">
        <v>1</v>
      </c>
      <c r="S18" s="389" t="s">
        <v>409</v>
      </c>
      <c r="T18" s="389" t="s">
        <v>410</v>
      </c>
      <c r="U18" s="393" t="str">
        <f t="shared" si="1"/>
        <v>01.11.2019</v>
      </c>
      <c r="V18" s="393" t="str">
        <f t="shared" si="1"/>
        <v>30.11.2019</v>
      </c>
    </row>
    <row r="19" spans="1:22" x14ac:dyDescent="0.25">
      <c r="A19" s="389" t="s">
        <v>411</v>
      </c>
      <c r="B19" s="389">
        <v>543</v>
      </c>
      <c r="C19" s="389" t="s">
        <v>407</v>
      </c>
      <c r="M19" s="395" t="str">
        <f>+M6</f>
        <v xml:space="preserve">Z64    </v>
      </c>
      <c r="O19" s="394">
        <f t="shared" si="0"/>
        <v>30000002129</v>
      </c>
      <c r="P19" s="391">
        <f>ROUND('Calculo IP ZDF'!E29,2)</f>
        <v>213.72</v>
      </c>
      <c r="Q19" s="389" t="s">
        <v>408</v>
      </c>
      <c r="R19" s="389">
        <v>1</v>
      </c>
      <c r="S19" s="389" t="s">
        <v>409</v>
      </c>
      <c r="T19" s="389" t="s">
        <v>410</v>
      </c>
      <c r="U19" s="393" t="str">
        <f t="shared" si="1"/>
        <v>01.11.2019</v>
      </c>
      <c r="V19" s="393" t="str">
        <f t="shared" si="1"/>
        <v>30.11.2019</v>
      </c>
    </row>
    <row r="20" spans="1:22" x14ac:dyDescent="0.25">
      <c r="A20" s="389" t="s">
        <v>411</v>
      </c>
      <c r="B20" s="389">
        <v>543</v>
      </c>
      <c r="C20" s="389" t="s">
        <v>407</v>
      </c>
      <c r="M20" s="395" t="str">
        <f>+'Calculo IP ZDF'!I30</f>
        <v>Z65</v>
      </c>
      <c r="O20" s="394">
        <f t="shared" si="0"/>
        <v>30000002129</v>
      </c>
      <c r="P20" s="391">
        <f>ROUND('Calculo IP ZDF'!E30,2)</f>
        <v>213.72</v>
      </c>
      <c r="Q20" s="389" t="s">
        <v>408</v>
      </c>
      <c r="R20" s="389">
        <v>1</v>
      </c>
      <c r="S20" s="389" t="s">
        <v>409</v>
      </c>
      <c r="T20" s="389" t="s">
        <v>410</v>
      </c>
      <c r="U20" s="393" t="str">
        <f t="shared" si="1"/>
        <v>01.11.2019</v>
      </c>
      <c r="V20" s="393" t="str">
        <f t="shared" si="1"/>
        <v>30.11.2019</v>
      </c>
    </row>
    <row r="21" spans="1:22" x14ac:dyDescent="0.25">
      <c r="A21" s="389" t="s">
        <v>411</v>
      </c>
      <c r="B21" s="389">
        <v>543</v>
      </c>
      <c r="C21" s="389" t="s">
        <v>407</v>
      </c>
      <c r="M21" s="395" t="str">
        <f>+'Calculo IP ZDF'!I31</f>
        <v>Z69</v>
      </c>
      <c r="O21" s="394">
        <f t="shared" si="0"/>
        <v>30000002129</v>
      </c>
      <c r="P21" s="391">
        <f>ROUND('Calculo IP ZDF'!E31,2)</f>
        <v>213.72</v>
      </c>
      <c r="Q21" s="389" t="s">
        <v>408</v>
      </c>
      <c r="R21" s="389">
        <v>1</v>
      </c>
      <c r="S21" s="389" t="s">
        <v>409</v>
      </c>
      <c r="T21" s="389" t="s">
        <v>410</v>
      </c>
      <c r="U21" s="393" t="str">
        <f t="shared" ref="U21:V37" si="2">+U20</f>
        <v>01.11.2019</v>
      </c>
      <c r="V21" s="393" t="str">
        <f t="shared" si="2"/>
        <v>30.11.2019</v>
      </c>
    </row>
    <row r="22" spans="1:22" x14ac:dyDescent="0.25">
      <c r="A22" s="389" t="s">
        <v>411</v>
      </c>
      <c r="B22" s="389">
        <v>543</v>
      </c>
      <c r="C22" s="389" t="s">
        <v>407</v>
      </c>
      <c r="M22" s="395" t="str">
        <f>+'Calculo IP ZDF'!I33</f>
        <v>Z62</v>
      </c>
      <c r="O22" s="394">
        <f t="shared" si="0"/>
        <v>30000002129</v>
      </c>
      <c r="P22" s="391">
        <f>ROUND('Calculo IP ZDF'!E33,2)</f>
        <v>213.72</v>
      </c>
      <c r="Q22" s="389" t="s">
        <v>408</v>
      </c>
      <c r="R22" s="389">
        <v>1</v>
      </c>
      <c r="S22" s="389" t="s">
        <v>409</v>
      </c>
      <c r="T22" s="389" t="s">
        <v>410</v>
      </c>
      <c r="U22" s="393" t="str">
        <f>+U21</f>
        <v>01.11.2019</v>
      </c>
      <c r="V22" s="393" t="str">
        <f>+V21</f>
        <v>30.11.2019</v>
      </c>
    </row>
    <row r="23" spans="1:22" s="403" customFormat="1" x14ac:dyDescent="0.25">
      <c r="A23" s="403" t="s">
        <v>411</v>
      </c>
      <c r="B23" s="403">
        <v>543</v>
      </c>
      <c r="C23" s="403" t="s">
        <v>407</v>
      </c>
      <c r="M23" s="404" t="str">
        <f>+M22</f>
        <v>Z62</v>
      </c>
      <c r="O23" s="408">
        <f>+O10</f>
        <v>30000009250</v>
      </c>
      <c r="P23" s="409">
        <f>ROUND('Calculo IP ZDF'!E34,2)</f>
        <v>213.72</v>
      </c>
      <c r="Q23" s="403" t="s">
        <v>408</v>
      </c>
      <c r="R23" s="403">
        <v>1</v>
      </c>
      <c r="S23" s="403" t="s">
        <v>409</v>
      </c>
      <c r="T23" s="403" t="s">
        <v>410</v>
      </c>
      <c r="U23" s="407" t="str">
        <f>+U22</f>
        <v>01.11.2019</v>
      </c>
      <c r="V23" s="407" t="str">
        <f>+V22</f>
        <v>30.11.2019</v>
      </c>
    </row>
    <row r="24" spans="1:22" x14ac:dyDescent="0.25">
      <c r="A24" s="389" t="s">
        <v>411</v>
      </c>
      <c r="B24" s="389">
        <v>543</v>
      </c>
      <c r="C24" s="389" t="s">
        <v>407</v>
      </c>
      <c r="M24" s="395" t="str">
        <f>+'Calculo IP ZDF'!I34</f>
        <v>Z60</v>
      </c>
      <c r="O24" s="394">
        <f>+O22</f>
        <v>30000002129</v>
      </c>
      <c r="P24" s="391">
        <f>ROUND('Calculo IP ZDF'!E34,2)</f>
        <v>213.72</v>
      </c>
      <c r="Q24" s="389" t="s">
        <v>408</v>
      </c>
      <c r="R24" s="389">
        <v>1</v>
      </c>
      <c r="S24" s="389" t="s">
        <v>409</v>
      </c>
      <c r="T24" s="389" t="s">
        <v>410</v>
      </c>
      <c r="U24" s="393" t="str">
        <f>+U22</f>
        <v>01.11.2019</v>
      </c>
      <c r="V24" s="393" t="str">
        <f>+V22</f>
        <v>30.11.2019</v>
      </c>
    </row>
    <row r="25" spans="1:22" x14ac:dyDescent="0.25">
      <c r="A25" s="389" t="s">
        <v>411</v>
      </c>
      <c r="B25" s="389">
        <v>543</v>
      </c>
      <c r="C25" s="389" t="s">
        <v>407</v>
      </c>
      <c r="M25" s="395" t="str">
        <f>+'Calculo IP ZDF'!I35</f>
        <v>Z63</v>
      </c>
      <c r="O25" s="394">
        <f t="shared" si="0"/>
        <v>30000002129</v>
      </c>
      <c r="P25" s="391">
        <f>ROUND('Calculo IP ZDF'!E35,2)</f>
        <v>213.72</v>
      </c>
      <c r="Q25" s="389" t="s">
        <v>408</v>
      </c>
      <c r="R25" s="389">
        <v>1</v>
      </c>
      <c r="S25" s="389" t="s">
        <v>409</v>
      </c>
      <c r="T25" s="389" t="s">
        <v>410</v>
      </c>
      <c r="U25" s="393" t="str">
        <f t="shared" si="2"/>
        <v>01.11.2019</v>
      </c>
      <c r="V25" s="393" t="str">
        <f t="shared" si="2"/>
        <v>30.11.2019</v>
      </c>
    </row>
    <row r="26" spans="1:22" x14ac:dyDescent="0.25">
      <c r="A26" s="389" t="s">
        <v>411</v>
      </c>
      <c r="B26" s="389">
        <v>543</v>
      </c>
      <c r="C26" s="389" t="s">
        <v>407</v>
      </c>
      <c r="M26" s="395" t="str">
        <f>+'Calculo IP ZDF'!I36</f>
        <v>Z70</v>
      </c>
      <c r="O26" s="394">
        <f t="shared" si="0"/>
        <v>30000002129</v>
      </c>
      <c r="P26" s="391">
        <f>ROUND('Calculo IP ZDF'!E36,2)</f>
        <v>213.72</v>
      </c>
      <c r="Q26" s="389" t="s">
        <v>408</v>
      </c>
      <c r="R26" s="389">
        <v>1</v>
      </c>
      <c r="S26" s="389" t="s">
        <v>409</v>
      </c>
      <c r="T26" s="389" t="s">
        <v>410</v>
      </c>
      <c r="U26" s="393" t="str">
        <f t="shared" si="2"/>
        <v>01.11.2019</v>
      </c>
      <c r="V26" s="393" t="str">
        <f t="shared" si="2"/>
        <v>30.11.2019</v>
      </c>
    </row>
    <row r="27" spans="1:22" x14ac:dyDescent="0.25">
      <c r="A27" s="389" t="s">
        <v>411</v>
      </c>
      <c r="B27" s="389">
        <v>543</v>
      </c>
      <c r="C27" s="389" t="s">
        <v>407</v>
      </c>
      <c r="M27" s="395" t="str">
        <f>+'Calculo IP ZDF'!I37</f>
        <v>Z66</v>
      </c>
      <c r="O27" s="394">
        <f t="shared" si="0"/>
        <v>30000002129</v>
      </c>
      <c r="P27" s="391">
        <f>ROUND('Calculo IP ZDF'!E37,2)</f>
        <v>213.72</v>
      </c>
      <c r="Q27" s="389" t="s">
        <v>408</v>
      </c>
      <c r="R27" s="389">
        <v>1</v>
      </c>
      <c r="S27" s="389" t="s">
        <v>409</v>
      </c>
      <c r="T27" s="389" t="s">
        <v>410</v>
      </c>
      <c r="U27" s="393" t="str">
        <f t="shared" si="2"/>
        <v>01.11.2019</v>
      </c>
      <c r="V27" s="393" t="str">
        <f t="shared" si="2"/>
        <v>30.11.2019</v>
      </c>
    </row>
    <row r="28" spans="1:22" x14ac:dyDescent="0.25">
      <c r="A28" s="389" t="s">
        <v>412</v>
      </c>
      <c r="B28" s="389">
        <v>543</v>
      </c>
      <c r="C28" s="389" t="s">
        <v>407</v>
      </c>
      <c r="M28" s="395" t="str">
        <f>+'Calculo IP ZDF'!I25</f>
        <v>Z61</v>
      </c>
      <c r="O28" s="389">
        <f>+'Calculo IP ZDF'!B44</f>
        <v>30000000070</v>
      </c>
      <c r="P28" s="391">
        <f>ROUND('Calculo IP ZDF'!B25,2)</f>
        <v>4299.66</v>
      </c>
      <c r="Q28" s="389" t="s">
        <v>408</v>
      </c>
      <c r="R28" s="389">
        <v>1</v>
      </c>
      <c r="S28" s="389" t="s">
        <v>409</v>
      </c>
      <c r="T28" s="389" t="s">
        <v>410</v>
      </c>
      <c r="U28" s="393" t="str">
        <f t="shared" si="2"/>
        <v>01.11.2019</v>
      </c>
      <c r="V28" s="393" t="str">
        <f t="shared" si="2"/>
        <v>30.11.2019</v>
      </c>
    </row>
    <row r="29" spans="1:22" x14ac:dyDescent="0.25">
      <c r="A29" s="389" t="s">
        <v>412</v>
      </c>
      <c r="B29" s="389">
        <v>543</v>
      </c>
      <c r="C29" s="389" t="s">
        <v>407</v>
      </c>
      <c r="M29" s="395" t="str">
        <f>+'Calculo IP ZDF'!I26</f>
        <v>Z68</v>
      </c>
      <c r="O29" s="389">
        <f>+O28</f>
        <v>30000000070</v>
      </c>
      <c r="P29" s="391">
        <f>ROUND('Calculo IP ZDF'!B26,2)</f>
        <v>4452.97</v>
      </c>
      <c r="Q29" s="389" t="s">
        <v>408</v>
      </c>
      <c r="R29" s="389">
        <v>1</v>
      </c>
      <c r="S29" s="389" t="s">
        <v>409</v>
      </c>
      <c r="T29" s="389" t="s">
        <v>410</v>
      </c>
      <c r="U29" s="393" t="str">
        <f t="shared" si="2"/>
        <v>01.11.2019</v>
      </c>
      <c r="V29" s="393" t="str">
        <f t="shared" si="2"/>
        <v>30.11.2019</v>
      </c>
    </row>
    <row r="30" spans="1:22" x14ac:dyDescent="0.25">
      <c r="A30" s="389" t="s">
        <v>412</v>
      </c>
      <c r="B30" s="389">
        <v>543</v>
      </c>
      <c r="C30" s="389" t="s">
        <v>407</v>
      </c>
      <c r="M30" s="395" t="str">
        <f>+'Calculo IP ZDF'!I27</f>
        <v>Z67</v>
      </c>
      <c r="O30" s="389">
        <f t="shared" ref="O30:O39" si="3">+O29</f>
        <v>30000000070</v>
      </c>
      <c r="P30" s="391">
        <f>ROUND('Calculo IP ZDF'!B27,2)</f>
        <v>4446.2299999999996</v>
      </c>
      <c r="Q30" s="389" t="s">
        <v>408</v>
      </c>
      <c r="R30" s="389">
        <v>1</v>
      </c>
      <c r="S30" s="389" t="s">
        <v>409</v>
      </c>
      <c r="T30" s="389" t="s">
        <v>410</v>
      </c>
      <c r="U30" s="393" t="str">
        <f t="shared" si="2"/>
        <v>01.11.2019</v>
      </c>
      <c r="V30" s="393" t="str">
        <f t="shared" si="2"/>
        <v>30.11.2019</v>
      </c>
    </row>
    <row r="31" spans="1:22" x14ac:dyDescent="0.25">
      <c r="A31" s="389" t="s">
        <v>412</v>
      </c>
      <c r="B31" s="389">
        <v>543</v>
      </c>
      <c r="C31" s="389" t="s">
        <v>407</v>
      </c>
      <c r="M31" s="395" t="str">
        <f>+M18</f>
        <v xml:space="preserve">Z03  </v>
      </c>
      <c r="O31" s="389">
        <f t="shared" si="3"/>
        <v>30000000070</v>
      </c>
      <c r="P31" s="391">
        <f>ROUND('Calculo IP ZDF'!B28,2)</f>
        <v>4990.99</v>
      </c>
      <c r="Q31" s="389" t="s">
        <v>408</v>
      </c>
      <c r="R31" s="389">
        <v>1</v>
      </c>
      <c r="S31" s="389" t="s">
        <v>409</v>
      </c>
      <c r="T31" s="389" t="s">
        <v>410</v>
      </c>
      <c r="U31" s="393" t="str">
        <f t="shared" si="2"/>
        <v>01.11.2019</v>
      </c>
      <c r="V31" s="393" t="str">
        <f t="shared" si="2"/>
        <v>30.11.2019</v>
      </c>
    </row>
    <row r="32" spans="1:22" x14ac:dyDescent="0.25">
      <c r="A32" s="389" t="s">
        <v>412</v>
      </c>
      <c r="B32" s="389">
        <v>543</v>
      </c>
      <c r="C32" s="389" t="s">
        <v>407</v>
      </c>
      <c r="M32" s="395" t="str">
        <f>+M19</f>
        <v xml:space="preserve">Z64    </v>
      </c>
      <c r="O32" s="389">
        <f t="shared" si="3"/>
        <v>30000000070</v>
      </c>
      <c r="P32" s="391">
        <f>ROUND('Calculo IP ZDF'!B29,2)</f>
        <v>4446.2299999999996</v>
      </c>
      <c r="Q32" s="389" t="s">
        <v>408</v>
      </c>
      <c r="R32" s="389">
        <v>1</v>
      </c>
      <c r="S32" s="389" t="s">
        <v>409</v>
      </c>
      <c r="T32" s="389" t="s">
        <v>410</v>
      </c>
      <c r="U32" s="393" t="str">
        <f t="shared" si="2"/>
        <v>01.11.2019</v>
      </c>
      <c r="V32" s="393" t="str">
        <f t="shared" si="2"/>
        <v>30.11.2019</v>
      </c>
    </row>
    <row r="33" spans="1:22" x14ac:dyDescent="0.25">
      <c r="A33" s="389" t="s">
        <v>412</v>
      </c>
      <c r="B33" s="389">
        <v>543</v>
      </c>
      <c r="C33" s="389" t="s">
        <v>407</v>
      </c>
      <c r="M33" s="395" t="str">
        <f>+'Calculo IP ZDF'!I30</f>
        <v>Z65</v>
      </c>
      <c r="O33" s="389">
        <f t="shared" si="3"/>
        <v>30000000070</v>
      </c>
      <c r="P33" s="391">
        <f>ROUND('Calculo IP ZDF'!B30,2)</f>
        <v>4977.51</v>
      </c>
      <c r="Q33" s="389" t="s">
        <v>408</v>
      </c>
      <c r="R33" s="389">
        <v>1</v>
      </c>
      <c r="S33" s="389" t="s">
        <v>409</v>
      </c>
      <c r="T33" s="389" t="s">
        <v>410</v>
      </c>
      <c r="U33" s="393" t="str">
        <f t="shared" si="2"/>
        <v>01.11.2019</v>
      </c>
      <c r="V33" s="393" t="str">
        <f t="shared" si="2"/>
        <v>30.11.2019</v>
      </c>
    </row>
    <row r="34" spans="1:22" x14ac:dyDescent="0.25">
      <c r="A34" s="389" t="s">
        <v>412</v>
      </c>
      <c r="B34" s="389">
        <v>543</v>
      </c>
      <c r="C34" s="389" t="s">
        <v>407</v>
      </c>
      <c r="M34" s="395" t="str">
        <f>+'Calculo IP ZDF'!I31</f>
        <v>Z69</v>
      </c>
      <c r="O34" s="389">
        <f t="shared" si="3"/>
        <v>30000000070</v>
      </c>
      <c r="P34" s="391">
        <f>ROUND('Calculo IP ZDF'!B31,2)</f>
        <v>4452.97</v>
      </c>
      <c r="Q34" s="389" t="s">
        <v>408</v>
      </c>
      <c r="R34" s="389">
        <v>1</v>
      </c>
      <c r="S34" s="389" t="s">
        <v>409</v>
      </c>
      <c r="T34" s="389" t="s">
        <v>410</v>
      </c>
      <c r="U34" s="393" t="str">
        <f t="shared" si="2"/>
        <v>01.11.2019</v>
      </c>
      <c r="V34" s="393" t="str">
        <f t="shared" si="2"/>
        <v>30.11.2019</v>
      </c>
    </row>
    <row r="35" spans="1:22" x14ac:dyDescent="0.25">
      <c r="A35" s="389" t="s">
        <v>412</v>
      </c>
      <c r="B35" s="389">
        <v>543</v>
      </c>
      <c r="C35" s="389" t="s">
        <v>407</v>
      </c>
      <c r="M35" s="395" t="str">
        <f>+'Calculo IP ZDF'!I33</f>
        <v>Z62</v>
      </c>
      <c r="O35" s="389">
        <f t="shared" si="3"/>
        <v>30000000070</v>
      </c>
      <c r="P35" s="391">
        <f>ROUND('Calculo IP ZDF'!B33,2)</f>
        <v>4542.2700000000004</v>
      </c>
      <c r="Q35" s="389" t="s">
        <v>408</v>
      </c>
      <c r="R35" s="389">
        <v>1</v>
      </c>
      <c r="S35" s="389" t="s">
        <v>409</v>
      </c>
      <c r="T35" s="389" t="s">
        <v>410</v>
      </c>
      <c r="U35" s="393" t="str">
        <f t="shared" si="2"/>
        <v>01.11.2019</v>
      </c>
      <c r="V35" s="393" t="str">
        <f t="shared" si="2"/>
        <v>30.11.2019</v>
      </c>
    </row>
    <row r="36" spans="1:22" x14ac:dyDescent="0.25">
      <c r="A36" s="389" t="s">
        <v>412</v>
      </c>
      <c r="B36" s="389">
        <v>543</v>
      </c>
      <c r="C36" s="389" t="s">
        <v>407</v>
      </c>
      <c r="M36" s="395" t="str">
        <f>+'Calculo IP ZDF'!I34</f>
        <v>Z60</v>
      </c>
      <c r="O36" s="389">
        <f t="shared" si="3"/>
        <v>30000000070</v>
      </c>
      <c r="P36" s="391">
        <f>ROUND('Calculo IP ZDF'!B34,2)</f>
        <v>5039.8500000000004</v>
      </c>
      <c r="Q36" s="389" t="s">
        <v>408</v>
      </c>
      <c r="R36" s="389">
        <v>1</v>
      </c>
      <c r="S36" s="389" t="s">
        <v>409</v>
      </c>
      <c r="T36" s="389" t="s">
        <v>410</v>
      </c>
      <c r="U36" s="393" t="str">
        <f t="shared" si="2"/>
        <v>01.11.2019</v>
      </c>
      <c r="V36" s="393" t="str">
        <f t="shared" si="2"/>
        <v>30.11.2019</v>
      </c>
    </row>
    <row r="37" spans="1:22" x14ac:dyDescent="0.25">
      <c r="A37" s="389" t="s">
        <v>412</v>
      </c>
      <c r="B37" s="389">
        <v>543</v>
      </c>
      <c r="C37" s="389" t="s">
        <v>407</v>
      </c>
      <c r="M37" s="395" t="str">
        <f>+'Calculo IP ZDF'!I35</f>
        <v>Z63</v>
      </c>
      <c r="O37" s="389">
        <f t="shared" si="3"/>
        <v>30000000070</v>
      </c>
      <c r="P37" s="391">
        <f>ROUND('Calculo IP ZDF'!B35,2)</f>
        <v>4452.97</v>
      </c>
      <c r="Q37" s="389" t="s">
        <v>408</v>
      </c>
      <c r="R37" s="389">
        <v>1</v>
      </c>
      <c r="S37" s="389" t="s">
        <v>409</v>
      </c>
      <c r="T37" s="389" t="s">
        <v>410</v>
      </c>
      <c r="U37" s="393" t="str">
        <f t="shared" si="2"/>
        <v>01.11.2019</v>
      </c>
      <c r="V37" s="393" t="str">
        <f t="shared" si="2"/>
        <v>30.11.2019</v>
      </c>
    </row>
    <row r="38" spans="1:22" x14ac:dyDescent="0.25">
      <c r="A38" s="389" t="s">
        <v>412</v>
      </c>
      <c r="B38" s="389">
        <v>543</v>
      </c>
      <c r="C38" s="389" t="s">
        <v>407</v>
      </c>
      <c r="M38" s="395" t="str">
        <f>+'Calculo IP ZDF'!I36</f>
        <v>Z70</v>
      </c>
      <c r="O38" s="389">
        <f t="shared" si="3"/>
        <v>30000000070</v>
      </c>
      <c r="P38" s="391">
        <f>ROUND('Calculo IP ZDF'!B36,2)</f>
        <v>4972.46</v>
      </c>
      <c r="Q38" s="389" t="s">
        <v>408</v>
      </c>
      <c r="R38" s="389">
        <v>1</v>
      </c>
      <c r="S38" s="389" t="s">
        <v>409</v>
      </c>
      <c r="T38" s="389" t="s">
        <v>410</v>
      </c>
      <c r="U38" s="393" t="str">
        <f t="shared" ref="U38:V43" si="4">+U37</f>
        <v>01.11.2019</v>
      </c>
      <c r="V38" s="393" t="str">
        <f t="shared" si="4"/>
        <v>30.11.2019</v>
      </c>
    </row>
    <row r="39" spans="1:22" x14ac:dyDescent="0.25">
      <c r="A39" s="389" t="s">
        <v>412</v>
      </c>
      <c r="B39" s="389">
        <v>543</v>
      </c>
      <c r="C39" s="389" t="s">
        <v>407</v>
      </c>
      <c r="M39" s="395" t="str">
        <f>+'Calculo IP ZDF'!I37</f>
        <v>Z66</v>
      </c>
      <c r="O39" s="389">
        <f t="shared" si="3"/>
        <v>30000000070</v>
      </c>
      <c r="P39" s="391">
        <f>ROUND('Calculo IP ZDF'!B37,2)</f>
        <v>4452.97</v>
      </c>
      <c r="Q39" s="389" t="s">
        <v>408</v>
      </c>
      <c r="R39" s="389">
        <v>1</v>
      </c>
      <c r="S39" s="389" t="s">
        <v>409</v>
      </c>
      <c r="T39" s="389" t="s">
        <v>410</v>
      </c>
      <c r="U39" s="393" t="str">
        <f t="shared" si="4"/>
        <v>01.11.2019</v>
      </c>
      <c r="V39" s="393" t="str">
        <f t="shared" si="4"/>
        <v>30.11.2019</v>
      </c>
    </row>
    <row r="40" spans="1:22" x14ac:dyDescent="0.25">
      <c r="A40" s="389" t="s">
        <v>412</v>
      </c>
      <c r="B40" s="415">
        <v>587</v>
      </c>
      <c r="C40" s="389" t="s">
        <v>407</v>
      </c>
      <c r="F40" s="389">
        <v>3003</v>
      </c>
      <c r="M40" s="395" t="s">
        <v>379</v>
      </c>
      <c r="O40" s="389">
        <v>30000009113</v>
      </c>
      <c r="P40" s="391">
        <f>+'Calculo IP ZDF'!B33</f>
        <v>4542.2693280000003</v>
      </c>
      <c r="Q40" s="389" t="s">
        <v>408</v>
      </c>
      <c r="R40" s="389">
        <v>1</v>
      </c>
      <c r="S40" s="389" t="s">
        <v>409</v>
      </c>
      <c r="T40" s="389" t="s">
        <v>410</v>
      </c>
      <c r="U40" s="393" t="str">
        <f t="shared" si="4"/>
        <v>01.11.2019</v>
      </c>
      <c r="V40" s="393" t="str">
        <f t="shared" si="4"/>
        <v>30.11.2019</v>
      </c>
    </row>
    <row r="41" spans="1:22" x14ac:dyDescent="0.25">
      <c r="A41" s="389" t="s">
        <v>438</v>
      </c>
      <c r="B41" s="415">
        <v>587</v>
      </c>
      <c r="C41" s="389" t="s">
        <v>407</v>
      </c>
      <c r="F41" s="389">
        <v>3003</v>
      </c>
      <c r="M41" s="395" t="s">
        <v>379</v>
      </c>
      <c r="O41" s="389">
        <v>30000009113</v>
      </c>
      <c r="P41" s="416">
        <v>7.9</v>
      </c>
      <c r="Q41" s="389" t="s">
        <v>408</v>
      </c>
      <c r="R41" s="389">
        <v>1</v>
      </c>
      <c r="S41" s="389" t="s">
        <v>409</v>
      </c>
      <c r="T41" s="389" t="s">
        <v>410</v>
      </c>
      <c r="U41" s="393" t="str">
        <f t="shared" si="4"/>
        <v>01.11.2019</v>
      </c>
      <c r="V41" s="393" t="str">
        <f t="shared" si="4"/>
        <v>30.11.2019</v>
      </c>
    </row>
    <row r="42" spans="1:22" x14ac:dyDescent="0.25">
      <c r="A42" s="389" t="s">
        <v>412</v>
      </c>
      <c r="B42" s="415">
        <v>587</v>
      </c>
      <c r="C42" s="389" t="s">
        <v>407</v>
      </c>
      <c r="F42" s="389">
        <v>3003</v>
      </c>
      <c r="M42" s="395" t="s">
        <v>379</v>
      </c>
      <c r="O42" s="389">
        <v>30000000003</v>
      </c>
      <c r="P42" s="391">
        <f>+'Calculo IP ZDF'!C33</f>
        <v>4611.8341850000006</v>
      </c>
      <c r="Q42" s="389" t="s">
        <v>408</v>
      </c>
      <c r="R42" s="389">
        <v>1</v>
      </c>
      <c r="S42" s="389" t="s">
        <v>409</v>
      </c>
      <c r="T42" s="389" t="s">
        <v>410</v>
      </c>
      <c r="U42" s="393" t="str">
        <f t="shared" si="4"/>
        <v>01.11.2019</v>
      </c>
      <c r="V42" s="393" t="str">
        <f t="shared" si="4"/>
        <v>30.11.2019</v>
      </c>
    </row>
    <row r="43" spans="1:22" x14ac:dyDescent="0.25">
      <c r="A43" s="389" t="s">
        <v>438</v>
      </c>
      <c r="B43" s="415">
        <v>587</v>
      </c>
      <c r="C43" s="389" t="s">
        <v>407</v>
      </c>
      <c r="F43" s="389">
        <v>3003</v>
      </c>
      <c r="M43" s="395" t="s">
        <v>379</v>
      </c>
      <c r="O43" s="389">
        <v>30000000003</v>
      </c>
      <c r="P43" s="416">
        <f>+P41</f>
        <v>7.9</v>
      </c>
      <c r="Q43" s="389" t="s">
        <v>408</v>
      </c>
      <c r="R43" s="389">
        <v>1</v>
      </c>
      <c r="S43" s="389" t="s">
        <v>409</v>
      </c>
      <c r="T43" s="389" t="s">
        <v>410</v>
      </c>
      <c r="U43" s="393" t="str">
        <f t="shared" si="4"/>
        <v>01.11.2019</v>
      </c>
      <c r="V43" s="393" t="str">
        <f t="shared" si="4"/>
        <v>30.11.2019</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A4" zoomScaleNormal="100" workbookViewId="0">
      <selection activeCell="P13" sqref="P13"/>
    </sheetView>
  </sheetViews>
  <sheetFormatPr baseColWidth="10" defaultRowHeight="15" x14ac:dyDescent="0.25"/>
  <cols>
    <col min="1" max="1" width="17.5703125" style="389" bestFit="1" customWidth="1"/>
    <col min="2" max="2" width="17.28515625" style="389" bestFit="1" customWidth="1"/>
    <col min="3" max="3" width="21.7109375" style="389" bestFit="1" customWidth="1"/>
    <col min="4" max="4" width="19.7109375" style="389" bestFit="1" customWidth="1"/>
    <col min="5" max="5" width="6.42578125" style="389" bestFit="1" customWidth="1"/>
    <col min="6" max="6" width="6.7109375" style="389" bestFit="1" customWidth="1"/>
    <col min="7" max="7" width="4.5703125" style="389" bestFit="1" customWidth="1"/>
    <col min="8" max="8" width="17.140625" style="389" bestFit="1" customWidth="1"/>
    <col min="9" max="9" width="11.85546875" style="389" bestFit="1" customWidth="1"/>
    <col min="10" max="10" width="15.7109375" style="389" bestFit="1" customWidth="1"/>
    <col min="11" max="11" width="16.7109375" style="389" bestFit="1" customWidth="1"/>
    <col min="12" max="12" width="8" style="389" bestFit="1" customWidth="1"/>
    <col min="13" max="13" width="10.28515625" style="389" bestFit="1" customWidth="1"/>
    <col min="14" max="14" width="24.7109375" style="389" bestFit="1" customWidth="1"/>
    <col min="15" max="15" width="12.28515625" style="389" bestFit="1" customWidth="1"/>
    <col min="16" max="16" width="11.7109375" style="391" bestFit="1" customWidth="1"/>
    <col min="17" max="17" width="19.140625" style="389" bestFit="1" customWidth="1"/>
    <col min="18" max="18" width="13.42578125" style="389" bestFit="1" customWidth="1"/>
    <col min="19" max="19" width="17.140625" style="389" bestFit="1" customWidth="1"/>
    <col min="20" max="20" width="15.42578125" style="389" bestFit="1" customWidth="1"/>
    <col min="21" max="22" width="10.7109375" style="392" bestFit="1" customWidth="1"/>
    <col min="23" max="16384" width="11.42578125" style="389"/>
  </cols>
  <sheetData>
    <row r="1" spans="1:22" x14ac:dyDescent="0.25">
      <c r="A1" s="389" t="s">
        <v>384</v>
      </c>
      <c r="B1" s="389" t="s">
        <v>385</v>
      </c>
      <c r="C1" s="389" t="s">
        <v>386</v>
      </c>
      <c r="D1" s="389" t="s">
        <v>387</v>
      </c>
      <c r="E1" s="389" t="s">
        <v>388</v>
      </c>
      <c r="F1" s="389" t="s">
        <v>389</v>
      </c>
      <c r="G1" s="389" t="s">
        <v>390</v>
      </c>
      <c r="H1" s="389" t="s">
        <v>391</v>
      </c>
      <c r="I1" s="389" t="s">
        <v>392</v>
      </c>
      <c r="J1" s="389" t="s">
        <v>393</v>
      </c>
      <c r="K1" s="389" t="s">
        <v>394</v>
      </c>
      <c r="L1" s="389" t="s">
        <v>395</v>
      </c>
      <c r="M1" s="389" t="s">
        <v>396</v>
      </c>
      <c r="N1" s="389" t="s">
        <v>397</v>
      </c>
      <c r="O1" s="390" t="s">
        <v>398</v>
      </c>
      <c r="P1" s="391" t="s">
        <v>399</v>
      </c>
      <c r="Q1" s="389" t="s">
        <v>400</v>
      </c>
      <c r="R1" s="389" t="s">
        <v>401</v>
      </c>
      <c r="S1" s="389" t="s">
        <v>402</v>
      </c>
      <c r="T1" s="389" t="s">
        <v>403</v>
      </c>
      <c r="U1" s="392" t="s">
        <v>404</v>
      </c>
      <c r="V1" s="392" t="s">
        <v>405</v>
      </c>
    </row>
    <row r="2" spans="1:22" x14ac:dyDescent="0.25">
      <c r="A2" s="389" t="s">
        <v>412</v>
      </c>
      <c r="B2" s="389">
        <v>543</v>
      </c>
      <c r="C2" s="389" t="s">
        <v>426</v>
      </c>
      <c r="F2" s="389" t="s">
        <v>174</v>
      </c>
      <c r="M2" s="395" t="s">
        <v>429</v>
      </c>
      <c r="O2" s="436">
        <v>30000000003</v>
      </c>
      <c r="P2" s="390">
        <f>ROUND('Calculo IP ZDF'!C28,2)</f>
        <v>5345.49</v>
      </c>
      <c r="Q2" s="389" t="s">
        <v>408</v>
      </c>
      <c r="R2" s="389">
        <v>1</v>
      </c>
      <c r="S2" s="389" t="s">
        <v>427</v>
      </c>
      <c r="T2" s="389" t="s">
        <v>410</v>
      </c>
      <c r="U2" s="393" t="str">
        <f>+'Calculo IP ZDF'!B40</f>
        <v>01.11.2019</v>
      </c>
      <c r="V2" s="393" t="str">
        <f>+'Calculo IP ZDF'!C40</f>
        <v>30.11.2019</v>
      </c>
    </row>
    <row r="3" spans="1:22" x14ac:dyDescent="0.25">
      <c r="A3" s="389" t="s">
        <v>412</v>
      </c>
      <c r="B3" s="389">
        <v>543</v>
      </c>
      <c r="C3" s="389" t="s">
        <v>426</v>
      </c>
      <c r="M3" s="395" t="s">
        <v>428</v>
      </c>
      <c r="O3" s="436">
        <v>30000000003</v>
      </c>
      <c r="P3" s="390">
        <f>ROUND('Calculo IP ZDF'!C29,2)</f>
        <v>4069.13</v>
      </c>
      <c r="Q3" s="389" t="s">
        <v>408</v>
      </c>
      <c r="R3" s="389">
        <v>1</v>
      </c>
      <c r="S3" s="389" t="s">
        <v>427</v>
      </c>
      <c r="T3" s="389" t="s">
        <v>410</v>
      </c>
      <c r="U3" s="393" t="str">
        <f>+U2</f>
        <v>01.11.2019</v>
      </c>
      <c r="V3" s="393" t="str">
        <f>+V2</f>
        <v>30.11.2019</v>
      </c>
    </row>
    <row r="4" spans="1:22" x14ac:dyDescent="0.25">
      <c r="A4" s="389" t="s">
        <v>412</v>
      </c>
      <c r="B4" s="389">
        <v>543</v>
      </c>
      <c r="C4" s="389" t="s">
        <v>426</v>
      </c>
      <c r="M4" s="395" t="str">
        <f>+'Calculo IP ZDF'!I30</f>
        <v>Z65</v>
      </c>
      <c r="O4" s="436">
        <v>30000000003</v>
      </c>
      <c r="P4" s="390">
        <f>ROUND('Calculo IP ZDF'!C30,2)</f>
        <v>5370.92</v>
      </c>
      <c r="Q4" s="389" t="s">
        <v>408</v>
      </c>
      <c r="R4" s="389">
        <v>1</v>
      </c>
      <c r="S4" s="389" t="s">
        <v>427</v>
      </c>
      <c r="T4" s="389" t="s">
        <v>410</v>
      </c>
      <c r="U4" s="393" t="str">
        <f t="shared" ref="U4:U6" si="0">+U3</f>
        <v>01.11.2019</v>
      </c>
      <c r="V4" s="393" t="str">
        <f t="shared" ref="V4:V6" si="1">+V3</f>
        <v>30.11.2019</v>
      </c>
    </row>
    <row r="5" spans="1:22" x14ac:dyDescent="0.25">
      <c r="A5" s="389" t="s">
        <v>412</v>
      </c>
      <c r="B5" s="389">
        <v>543</v>
      </c>
      <c r="C5" s="389" t="s">
        <v>426</v>
      </c>
      <c r="M5" s="395" t="str">
        <f>+'Calculo IP ZDF'!I32</f>
        <v>Z73</v>
      </c>
      <c r="O5" s="436">
        <v>30000000003</v>
      </c>
      <c r="P5" s="390">
        <f>ROUND('Calculo IP ZDF'!C32,2)</f>
        <v>4367.08</v>
      </c>
      <c r="Q5" s="389" t="s">
        <v>408</v>
      </c>
      <c r="R5" s="389">
        <v>1</v>
      </c>
      <c r="S5" s="389" t="s">
        <v>427</v>
      </c>
      <c r="T5" s="389" t="s">
        <v>410</v>
      </c>
      <c r="U5" s="393" t="str">
        <f t="shared" si="0"/>
        <v>01.11.2019</v>
      </c>
      <c r="V5" s="393" t="str">
        <f t="shared" si="1"/>
        <v>30.11.2019</v>
      </c>
    </row>
    <row r="6" spans="1:22" x14ac:dyDescent="0.25">
      <c r="A6" s="389" t="s">
        <v>412</v>
      </c>
      <c r="B6" s="389">
        <v>543</v>
      </c>
      <c r="C6" s="389" t="s">
        <v>426</v>
      </c>
      <c r="M6" s="395" t="str">
        <f>+'Calculo IP ZDF'!I33</f>
        <v>Z62</v>
      </c>
      <c r="O6" s="436">
        <v>30000000003</v>
      </c>
      <c r="P6" s="390">
        <f>ROUND('Calculo IP ZDF'!C33,2)</f>
        <v>4611.83</v>
      </c>
      <c r="Q6" s="389" t="s">
        <v>408</v>
      </c>
      <c r="R6" s="389">
        <v>1</v>
      </c>
      <c r="S6" s="389" t="s">
        <v>427</v>
      </c>
      <c r="T6" s="389" t="s">
        <v>410</v>
      </c>
      <c r="U6" s="393" t="str">
        <f t="shared" si="0"/>
        <v>01.11.2019</v>
      </c>
      <c r="V6" s="393" t="str">
        <f t="shared" si="1"/>
        <v>30.11.2019</v>
      </c>
    </row>
    <row r="7" spans="1:22" x14ac:dyDescent="0.25">
      <c r="A7" s="389" t="s">
        <v>412</v>
      </c>
      <c r="B7" s="389">
        <v>543</v>
      </c>
      <c r="C7" s="389" t="s">
        <v>426</v>
      </c>
      <c r="M7" s="395" t="str">
        <f>+M2</f>
        <v xml:space="preserve">Z64  </v>
      </c>
      <c r="O7" s="394">
        <v>30000000070</v>
      </c>
      <c r="P7" s="390">
        <f>ROUND('Calculo IP ZDF'!B28,2)</f>
        <v>4990.99</v>
      </c>
      <c r="Q7" s="389" t="s">
        <v>408</v>
      </c>
      <c r="R7" s="389">
        <v>1</v>
      </c>
      <c r="S7" s="389" t="s">
        <v>427</v>
      </c>
      <c r="T7" s="389" t="s">
        <v>410</v>
      </c>
      <c r="U7" s="393" t="str">
        <f t="shared" ref="U7:U10" si="2">+U6</f>
        <v>01.11.2019</v>
      </c>
      <c r="V7" s="393" t="str">
        <f t="shared" ref="V7:V21" si="3">+V6</f>
        <v>30.11.2019</v>
      </c>
    </row>
    <row r="8" spans="1:22" x14ac:dyDescent="0.25">
      <c r="A8" s="389" t="s">
        <v>412</v>
      </c>
      <c r="B8" s="389">
        <v>543</v>
      </c>
      <c r="C8" s="389" t="s">
        <v>426</v>
      </c>
      <c r="M8" s="395" t="str">
        <f t="shared" ref="M8:M11" si="4">+M3</f>
        <v>Z51</v>
      </c>
      <c r="O8" s="394">
        <v>30000000070</v>
      </c>
      <c r="P8" s="390">
        <f>ROUND('Calculo IP ZDF'!B29,2)</f>
        <v>4446.2299999999996</v>
      </c>
      <c r="Q8" s="389" t="s">
        <v>408</v>
      </c>
      <c r="R8" s="389">
        <v>1</v>
      </c>
      <c r="S8" s="389" t="s">
        <v>427</v>
      </c>
      <c r="T8" s="389" t="s">
        <v>410</v>
      </c>
      <c r="U8" s="393" t="str">
        <f t="shared" si="2"/>
        <v>01.11.2019</v>
      </c>
      <c r="V8" s="393" t="str">
        <f t="shared" si="3"/>
        <v>30.11.2019</v>
      </c>
    </row>
    <row r="9" spans="1:22" x14ac:dyDescent="0.25">
      <c r="A9" s="389" t="s">
        <v>412</v>
      </c>
      <c r="B9" s="389">
        <v>543</v>
      </c>
      <c r="C9" s="389" t="s">
        <v>426</v>
      </c>
      <c r="M9" s="395" t="str">
        <f t="shared" si="4"/>
        <v>Z65</v>
      </c>
      <c r="O9" s="394">
        <v>30000000070</v>
      </c>
      <c r="P9" s="390">
        <f>ROUND('Calculo IP ZDF'!B30,2)</f>
        <v>4977.51</v>
      </c>
      <c r="Q9" s="389" t="s">
        <v>408</v>
      </c>
      <c r="R9" s="389">
        <v>1</v>
      </c>
      <c r="S9" s="389" t="s">
        <v>427</v>
      </c>
      <c r="T9" s="389" t="s">
        <v>410</v>
      </c>
      <c r="U9" s="393" t="str">
        <f t="shared" si="2"/>
        <v>01.11.2019</v>
      </c>
      <c r="V9" s="393" t="str">
        <f t="shared" si="3"/>
        <v>30.11.2019</v>
      </c>
    </row>
    <row r="10" spans="1:22" x14ac:dyDescent="0.25">
      <c r="A10" s="389" t="s">
        <v>412</v>
      </c>
      <c r="B10" s="389">
        <v>543</v>
      </c>
      <c r="C10" s="389" t="s">
        <v>426</v>
      </c>
      <c r="M10" s="395" t="str">
        <f t="shared" si="4"/>
        <v>Z73</v>
      </c>
      <c r="O10" s="394">
        <v>30000000070</v>
      </c>
      <c r="P10" s="390">
        <f>ROUND('Calculo IP ZDF'!B32,2)</f>
        <v>4984.25</v>
      </c>
      <c r="Q10" s="389" t="s">
        <v>408</v>
      </c>
      <c r="R10" s="389">
        <v>1</v>
      </c>
      <c r="S10" s="389" t="s">
        <v>427</v>
      </c>
      <c r="T10" s="389" t="s">
        <v>410</v>
      </c>
      <c r="U10" s="393" t="str">
        <f t="shared" si="2"/>
        <v>01.11.2019</v>
      </c>
      <c r="V10" s="393" t="str">
        <f t="shared" si="3"/>
        <v>30.11.2019</v>
      </c>
    </row>
    <row r="11" spans="1:22" x14ac:dyDescent="0.25">
      <c r="A11" s="389" t="s">
        <v>412</v>
      </c>
      <c r="B11" s="389">
        <v>543</v>
      </c>
      <c r="C11" s="389" t="s">
        <v>426</v>
      </c>
      <c r="M11" s="395" t="str">
        <f t="shared" si="4"/>
        <v>Z62</v>
      </c>
      <c r="O11" s="394">
        <v>30000000070</v>
      </c>
      <c r="P11" s="390">
        <f>ROUND('Calculo IP ZDF'!B33,2)</f>
        <v>4542.2700000000004</v>
      </c>
      <c r="Q11" s="389" t="s">
        <v>408</v>
      </c>
      <c r="R11" s="389">
        <v>1</v>
      </c>
      <c r="S11" s="389" t="s">
        <v>427</v>
      </c>
      <c r="T11" s="389" t="s">
        <v>410</v>
      </c>
      <c r="U11" s="393" t="str">
        <f>+U10</f>
        <v>01.11.2019</v>
      </c>
      <c r="V11" s="393" t="str">
        <f t="shared" si="3"/>
        <v>30.11.2019</v>
      </c>
    </row>
    <row r="12" spans="1:22" x14ac:dyDescent="0.25">
      <c r="A12" s="389" t="s">
        <v>406</v>
      </c>
      <c r="B12" s="389">
        <v>543</v>
      </c>
      <c r="C12" s="389" t="s">
        <v>426</v>
      </c>
      <c r="F12" s="389" t="s">
        <v>174</v>
      </c>
      <c r="M12" s="395" t="str">
        <f t="shared" ref="M12:M21" si="5">+M2</f>
        <v xml:space="preserve">Z64  </v>
      </c>
      <c r="O12" s="408">
        <v>30000002129</v>
      </c>
      <c r="P12" s="390">
        <f>ROUND('Calculo IP ZDF'!D28,2)</f>
        <v>5238.58</v>
      </c>
      <c r="Q12" s="389" t="s">
        <v>408</v>
      </c>
      <c r="R12" s="389">
        <v>1</v>
      </c>
      <c r="S12" s="389" t="s">
        <v>427</v>
      </c>
      <c r="T12" s="389" t="s">
        <v>410</v>
      </c>
      <c r="U12" s="393" t="str">
        <f t="shared" ref="U12:U16" si="6">+U11</f>
        <v>01.11.2019</v>
      </c>
      <c r="V12" s="393" t="str">
        <f t="shared" si="3"/>
        <v>30.11.2019</v>
      </c>
    </row>
    <row r="13" spans="1:22" x14ac:dyDescent="0.25">
      <c r="A13" s="389" t="s">
        <v>406</v>
      </c>
      <c r="B13" s="389">
        <v>543</v>
      </c>
      <c r="C13" s="389" t="s">
        <v>426</v>
      </c>
      <c r="M13" s="395" t="str">
        <f t="shared" si="5"/>
        <v>Z51</v>
      </c>
      <c r="O13" s="408">
        <v>30000002129</v>
      </c>
      <c r="P13" s="390">
        <f>ROUND('Calculo IP ZDF'!D29,2)</f>
        <v>3987.74</v>
      </c>
      <c r="Q13" s="389" t="s">
        <v>408</v>
      </c>
      <c r="R13" s="389">
        <v>1</v>
      </c>
      <c r="S13" s="389" t="s">
        <v>427</v>
      </c>
      <c r="T13" s="389" t="s">
        <v>410</v>
      </c>
      <c r="U13" s="393" t="str">
        <f t="shared" si="6"/>
        <v>01.11.2019</v>
      </c>
      <c r="V13" s="393" t="str">
        <f t="shared" si="3"/>
        <v>30.11.2019</v>
      </c>
    </row>
    <row r="14" spans="1:22" x14ac:dyDescent="0.25">
      <c r="A14" s="389" t="s">
        <v>406</v>
      </c>
      <c r="B14" s="389">
        <v>543</v>
      </c>
      <c r="C14" s="389" t="s">
        <v>426</v>
      </c>
      <c r="M14" s="395" t="str">
        <f t="shared" si="5"/>
        <v>Z65</v>
      </c>
      <c r="O14" s="408">
        <v>30000002129</v>
      </c>
      <c r="P14" s="390">
        <f>ROUND('Calculo IP ZDF'!D30,2)</f>
        <v>5263.5</v>
      </c>
      <c r="Q14" s="389" t="s">
        <v>408</v>
      </c>
      <c r="R14" s="389">
        <v>1</v>
      </c>
      <c r="S14" s="389" t="s">
        <v>427</v>
      </c>
      <c r="T14" s="389" t="s">
        <v>410</v>
      </c>
      <c r="U14" s="393" t="str">
        <f t="shared" si="6"/>
        <v>01.11.2019</v>
      </c>
      <c r="V14" s="393" t="str">
        <f t="shared" si="3"/>
        <v>30.11.2019</v>
      </c>
    </row>
    <row r="15" spans="1:22" x14ac:dyDescent="0.25">
      <c r="A15" s="389" t="s">
        <v>406</v>
      </c>
      <c r="B15" s="389">
        <v>543</v>
      </c>
      <c r="C15" s="389" t="s">
        <v>426</v>
      </c>
      <c r="M15" s="395" t="str">
        <f t="shared" si="5"/>
        <v>Z73</v>
      </c>
      <c r="O15" s="408">
        <v>30000002129</v>
      </c>
      <c r="P15" s="390">
        <f>ROUND('Calculo IP ZDF'!D32,2)</f>
        <v>4279.74</v>
      </c>
      <c r="Q15" s="389" t="s">
        <v>408</v>
      </c>
      <c r="R15" s="389">
        <v>1</v>
      </c>
      <c r="S15" s="389" t="s">
        <v>427</v>
      </c>
      <c r="T15" s="389" t="s">
        <v>410</v>
      </c>
      <c r="U15" s="393" t="str">
        <f t="shared" si="6"/>
        <v>01.11.2019</v>
      </c>
      <c r="V15" s="393" t="str">
        <f t="shared" si="3"/>
        <v>30.11.2019</v>
      </c>
    </row>
    <row r="16" spans="1:22" x14ac:dyDescent="0.25">
      <c r="A16" s="389" t="s">
        <v>406</v>
      </c>
      <c r="B16" s="389">
        <v>543</v>
      </c>
      <c r="C16" s="389" t="s">
        <v>426</v>
      </c>
      <c r="M16" s="395" t="str">
        <f t="shared" si="5"/>
        <v>Z62</v>
      </c>
      <c r="O16" s="408">
        <v>30000002129</v>
      </c>
      <c r="P16" s="390">
        <f>ROUND('Calculo IP ZDF'!D33,2)</f>
        <v>4519.6000000000004</v>
      </c>
      <c r="Q16" s="389" t="s">
        <v>408</v>
      </c>
      <c r="R16" s="389">
        <v>1</v>
      </c>
      <c r="S16" s="389" t="s">
        <v>427</v>
      </c>
      <c r="T16" s="389" t="s">
        <v>410</v>
      </c>
      <c r="U16" s="393" t="str">
        <f t="shared" si="6"/>
        <v>01.11.2019</v>
      </c>
      <c r="V16" s="393" t="str">
        <f t="shared" si="3"/>
        <v>30.11.2019</v>
      </c>
    </row>
    <row r="17" spans="1:22" x14ac:dyDescent="0.25">
      <c r="A17" s="389" t="s">
        <v>411</v>
      </c>
      <c r="B17" s="389">
        <v>543</v>
      </c>
      <c r="C17" s="389" t="s">
        <v>426</v>
      </c>
      <c r="F17" s="389" t="s">
        <v>174</v>
      </c>
      <c r="M17" s="395" t="str">
        <f t="shared" si="5"/>
        <v xml:space="preserve">Z64  </v>
      </c>
      <c r="O17" s="408">
        <v>30000002129</v>
      </c>
      <c r="P17" s="390">
        <f>ROUND('Calculo IP ZDF'!E28,2)</f>
        <v>213.72</v>
      </c>
      <c r="Q17" s="389" t="s">
        <v>408</v>
      </c>
      <c r="R17" s="389">
        <v>1</v>
      </c>
      <c r="S17" s="389" t="s">
        <v>427</v>
      </c>
      <c r="T17" s="389" t="s">
        <v>410</v>
      </c>
      <c r="U17" s="393" t="str">
        <f t="shared" ref="U17:U21" si="7">+U16</f>
        <v>01.11.2019</v>
      </c>
      <c r="V17" s="393" t="str">
        <f t="shared" si="3"/>
        <v>30.11.2019</v>
      </c>
    </row>
    <row r="18" spans="1:22" x14ac:dyDescent="0.25">
      <c r="A18" s="389" t="s">
        <v>411</v>
      </c>
      <c r="B18" s="389">
        <v>543</v>
      </c>
      <c r="C18" s="389" t="s">
        <v>426</v>
      </c>
      <c r="M18" s="395" t="str">
        <f t="shared" si="5"/>
        <v>Z51</v>
      </c>
      <c r="O18" s="408">
        <v>30000002129</v>
      </c>
      <c r="P18" s="390">
        <f>ROUND('Calculo IP ZDF'!E29,2)</f>
        <v>213.72</v>
      </c>
      <c r="Q18" s="389" t="s">
        <v>408</v>
      </c>
      <c r="R18" s="389">
        <v>1</v>
      </c>
      <c r="S18" s="389" t="s">
        <v>427</v>
      </c>
      <c r="T18" s="389" t="s">
        <v>410</v>
      </c>
      <c r="U18" s="393" t="str">
        <f t="shared" si="7"/>
        <v>01.11.2019</v>
      </c>
      <c r="V18" s="393" t="str">
        <f t="shared" si="3"/>
        <v>30.11.2019</v>
      </c>
    </row>
    <row r="19" spans="1:22" x14ac:dyDescent="0.25">
      <c r="A19" s="389" t="s">
        <v>411</v>
      </c>
      <c r="B19" s="389">
        <v>543</v>
      </c>
      <c r="C19" s="389" t="s">
        <v>426</v>
      </c>
      <c r="M19" s="395" t="str">
        <f t="shared" si="5"/>
        <v>Z65</v>
      </c>
      <c r="O19" s="408">
        <v>30000002129</v>
      </c>
      <c r="P19" s="390">
        <f>ROUND('Calculo IP ZDF'!E30,2)</f>
        <v>213.72</v>
      </c>
      <c r="Q19" s="389" t="s">
        <v>408</v>
      </c>
      <c r="R19" s="389">
        <v>1</v>
      </c>
      <c r="S19" s="389" t="s">
        <v>427</v>
      </c>
      <c r="T19" s="389" t="s">
        <v>410</v>
      </c>
      <c r="U19" s="393" t="str">
        <f t="shared" si="7"/>
        <v>01.11.2019</v>
      </c>
      <c r="V19" s="393" t="str">
        <f t="shared" si="3"/>
        <v>30.11.2019</v>
      </c>
    </row>
    <row r="20" spans="1:22" x14ac:dyDescent="0.25">
      <c r="A20" s="389" t="s">
        <v>411</v>
      </c>
      <c r="B20" s="389">
        <v>543</v>
      </c>
      <c r="C20" s="389" t="s">
        <v>426</v>
      </c>
      <c r="M20" s="395" t="str">
        <f t="shared" si="5"/>
        <v>Z73</v>
      </c>
      <c r="O20" s="408">
        <v>30000002129</v>
      </c>
      <c r="P20" s="390">
        <f>ROUND('Calculo IP ZDF'!E32,2)</f>
        <v>213.72</v>
      </c>
      <c r="Q20" s="389" t="s">
        <v>408</v>
      </c>
      <c r="R20" s="389">
        <v>1</v>
      </c>
      <c r="S20" s="389" t="s">
        <v>427</v>
      </c>
      <c r="T20" s="389" t="s">
        <v>410</v>
      </c>
      <c r="U20" s="393" t="str">
        <f t="shared" si="7"/>
        <v>01.11.2019</v>
      </c>
      <c r="V20" s="393" t="str">
        <f t="shared" si="3"/>
        <v>30.11.2019</v>
      </c>
    </row>
    <row r="21" spans="1:22" x14ac:dyDescent="0.25">
      <c r="A21" s="389" t="s">
        <v>411</v>
      </c>
      <c r="B21" s="389">
        <v>543</v>
      </c>
      <c r="C21" s="389" t="s">
        <v>426</v>
      </c>
      <c r="M21" s="395" t="str">
        <f t="shared" si="5"/>
        <v>Z62</v>
      </c>
      <c r="O21" s="408">
        <v>30000002129</v>
      </c>
      <c r="P21" s="390">
        <f>ROUND('Calculo IP ZDF'!E33,2)</f>
        <v>213.72</v>
      </c>
      <c r="Q21" s="389" t="s">
        <v>408</v>
      </c>
      <c r="R21" s="389">
        <v>1</v>
      </c>
      <c r="S21" s="389" t="s">
        <v>427</v>
      </c>
      <c r="T21" s="389" t="s">
        <v>410</v>
      </c>
      <c r="U21" s="393" t="str">
        <f t="shared" si="7"/>
        <v>01.11.2019</v>
      </c>
      <c r="V21" s="393" t="str">
        <f t="shared" si="3"/>
        <v>30.11.2019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4" tint="-0.249977111117893"/>
  </sheetPr>
  <dimension ref="A1:N46"/>
  <sheetViews>
    <sheetView zoomScale="96" zoomScaleNormal="96" workbookViewId="0">
      <selection activeCell="AA37" sqref="AA37:AB37"/>
    </sheetView>
  </sheetViews>
  <sheetFormatPr baseColWidth="10" defaultRowHeight="15" x14ac:dyDescent="0.25"/>
  <cols>
    <col min="1" max="1" width="28.28515625" customWidth="1"/>
    <col min="2" max="2" width="11.5703125" customWidth="1"/>
    <col min="4" max="5" width="11.42578125" customWidth="1"/>
    <col min="7" max="8" width="11.42578125" customWidth="1"/>
    <col min="9" max="9" width="22.140625" customWidth="1"/>
  </cols>
  <sheetData>
    <row r="1" spans="1:13" x14ac:dyDescent="0.25">
      <c r="A1" s="382" t="s">
        <v>455</v>
      </c>
      <c r="M1" t="s">
        <v>174</v>
      </c>
    </row>
    <row r="2" spans="1:13" x14ac:dyDescent="0.25">
      <c r="A2" s="464" t="s">
        <v>122</v>
      </c>
      <c r="B2" s="463" t="s">
        <v>121</v>
      </c>
      <c r="C2" s="463"/>
      <c r="G2" t="s">
        <v>174</v>
      </c>
    </row>
    <row r="3" spans="1:13" x14ac:dyDescent="0.25">
      <c r="A3" s="464"/>
      <c r="B3" s="384" t="s">
        <v>120</v>
      </c>
      <c r="C3" s="385" t="s">
        <v>108</v>
      </c>
    </row>
    <row r="4" spans="1:13" x14ac:dyDescent="0.25">
      <c r="A4" s="22" t="s">
        <v>109</v>
      </c>
      <c r="B4" s="24">
        <v>0.76559999999999995</v>
      </c>
      <c r="C4" s="24">
        <v>0.75219999999999998</v>
      </c>
    </row>
    <row r="5" spans="1:13" x14ac:dyDescent="0.25">
      <c r="A5" s="22" t="s">
        <v>117</v>
      </c>
      <c r="B5" s="24">
        <v>0.79290000000000005</v>
      </c>
      <c r="C5" s="24">
        <v>0.68589999999999995</v>
      </c>
    </row>
    <row r="6" spans="1:13" x14ac:dyDescent="0.25">
      <c r="A6" s="22" t="s">
        <v>114</v>
      </c>
      <c r="B6" s="24">
        <v>0.79169999999999996</v>
      </c>
      <c r="C6" s="24">
        <v>0.73499999999999999</v>
      </c>
    </row>
    <row r="7" spans="1:13" x14ac:dyDescent="0.25">
      <c r="A7" s="22" t="s">
        <v>110</v>
      </c>
      <c r="B7" s="410">
        <v>0.88870000000000005</v>
      </c>
      <c r="C7" s="24">
        <v>0.9042</v>
      </c>
    </row>
    <row r="8" spans="1:13" x14ac:dyDescent="0.25">
      <c r="A8" s="22" t="s">
        <v>115</v>
      </c>
      <c r="B8" s="24">
        <v>0.79169999999999996</v>
      </c>
      <c r="C8" s="24">
        <v>0.68830000000000002</v>
      </c>
    </row>
    <row r="9" spans="1:13" x14ac:dyDescent="0.25">
      <c r="A9" s="22" t="s">
        <v>123</v>
      </c>
      <c r="B9" s="24">
        <v>0.88629999999999998</v>
      </c>
      <c r="C9" s="24">
        <v>0.90849999999999997</v>
      </c>
    </row>
    <row r="10" spans="1:13" x14ac:dyDescent="0.25">
      <c r="A10" s="22" t="s">
        <v>118</v>
      </c>
      <c r="B10" s="24">
        <v>0.79290000000000005</v>
      </c>
      <c r="C10" s="24">
        <v>0.77910000000000001</v>
      </c>
    </row>
    <row r="11" spans="1:13" x14ac:dyDescent="0.25">
      <c r="A11" s="22" t="s">
        <v>113</v>
      </c>
      <c r="B11" s="24">
        <v>0.88749999999999996</v>
      </c>
      <c r="C11" s="24">
        <v>0.73870000000000002</v>
      </c>
    </row>
    <row r="12" spans="1:13" x14ac:dyDescent="0.25">
      <c r="A12" s="22" t="s">
        <v>112</v>
      </c>
      <c r="B12" s="24">
        <v>0.80879999999999996</v>
      </c>
      <c r="C12" s="24">
        <v>0.78010000000000002</v>
      </c>
      <c r="H12" s="443"/>
    </row>
    <row r="13" spans="1:13" x14ac:dyDescent="0.25">
      <c r="A13" s="22" t="s">
        <v>111</v>
      </c>
      <c r="B13" s="24">
        <v>0.89739999999999998</v>
      </c>
      <c r="C13" s="24">
        <v>0.74029999999999996</v>
      </c>
    </row>
    <row r="14" spans="1:13" x14ac:dyDescent="0.25">
      <c r="A14" s="22" t="s">
        <v>352</v>
      </c>
      <c r="B14" s="24">
        <v>0.79290000000000005</v>
      </c>
      <c r="C14" s="24">
        <v>0.7782</v>
      </c>
    </row>
    <row r="15" spans="1:13" x14ac:dyDescent="0.25">
      <c r="A15" s="22" t="s">
        <v>119</v>
      </c>
      <c r="B15" s="24">
        <v>0.88539999999999996</v>
      </c>
      <c r="C15" s="411">
        <v>0.9244</v>
      </c>
    </row>
    <row r="16" spans="1:13" x14ac:dyDescent="0.25">
      <c r="A16" s="22" t="s">
        <v>116</v>
      </c>
      <c r="B16" s="24">
        <v>0.79289999999999994</v>
      </c>
      <c r="C16" s="24">
        <v>0.68600000000000005</v>
      </c>
    </row>
    <row r="17" spans="1:14" x14ac:dyDescent="0.25">
      <c r="A17" s="22" t="s">
        <v>453</v>
      </c>
      <c r="B17" s="410">
        <v>0.88870000000000005</v>
      </c>
      <c r="C17" s="411">
        <v>0.84260000000000002</v>
      </c>
    </row>
    <row r="20" spans="1:14" x14ac:dyDescent="0.25">
      <c r="A20" s="386" t="s">
        <v>270</v>
      </c>
      <c r="B20" s="386" t="s">
        <v>120</v>
      </c>
      <c r="C20" s="386" t="s">
        <v>269</v>
      </c>
      <c r="D20" s="386" t="s">
        <v>271</v>
      </c>
      <c r="E20" s="386" t="s">
        <v>272</v>
      </c>
      <c r="F20" s="380"/>
    </row>
    <row r="21" spans="1:14" x14ac:dyDescent="0.25">
      <c r="A21" s="22" t="s">
        <v>370</v>
      </c>
      <c r="B21" s="383">
        <f>+COMBUSTIBLES!B7</f>
        <v>5616.06</v>
      </c>
      <c r="C21" s="438">
        <f>+COMBUSTIBLES!E7</f>
        <v>5911.85</v>
      </c>
      <c r="D21" s="383">
        <f>+BIODIESEL!B6</f>
        <v>10685.93</v>
      </c>
      <c r="E21" s="383">
        <f>+'GAS CTE'!B6</f>
        <v>7861.66</v>
      </c>
    </row>
    <row r="22" spans="1:14" x14ac:dyDescent="0.25">
      <c r="B22" s="211"/>
      <c r="C22" s="211"/>
      <c r="D22" s="211"/>
      <c r="E22" s="211"/>
    </row>
    <row r="23" spans="1:14" x14ac:dyDescent="0.25">
      <c r="B23" s="211"/>
      <c r="C23" s="211"/>
      <c r="D23" s="211"/>
      <c r="E23" s="211"/>
      <c r="K23" t="s">
        <v>424</v>
      </c>
      <c r="N23" t="s">
        <v>425</v>
      </c>
    </row>
    <row r="24" spans="1:14" s="381" customFormat="1" ht="66" customHeight="1" x14ac:dyDescent="0.25">
      <c r="A24" s="387" t="s">
        <v>268</v>
      </c>
      <c r="B24" s="388" t="s">
        <v>419</v>
      </c>
      <c r="C24" s="388" t="s">
        <v>420</v>
      </c>
      <c r="D24" s="400" t="s">
        <v>372</v>
      </c>
      <c r="E24" s="400" t="s">
        <v>373</v>
      </c>
      <c r="F24" s="401" t="s">
        <v>421</v>
      </c>
      <c r="G24" s="388" t="s">
        <v>371</v>
      </c>
      <c r="H24" s="387" t="s">
        <v>452</v>
      </c>
      <c r="I24" s="413" t="s">
        <v>423</v>
      </c>
    </row>
    <row r="25" spans="1:14" x14ac:dyDescent="0.25">
      <c r="A25" s="212" t="s">
        <v>109</v>
      </c>
      <c r="B25" s="232">
        <f t="shared" ref="B25:C38" si="0">+B$21*B4</f>
        <v>4299.6555360000002</v>
      </c>
      <c r="C25" s="212">
        <f t="shared" si="0"/>
        <v>4446.8935700000002</v>
      </c>
      <c r="D25" s="212">
        <f>ROUND(C25*0.98,2)</f>
        <v>4357.96</v>
      </c>
      <c r="E25" s="212">
        <f>+D$21*0.02</f>
        <v>213.71860000000001</v>
      </c>
      <c r="F25" s="232">
        <f>+D25+E25</f>
        <v>4571.6786000000002</v>
      </c>
      <c r="G25" s="233">
        <f>(B25*90%)+('GAS CTE'!D$8)</f>
        <v>4655.8599824000003</v>
      </c>
      <c r="H25" s="233">
        <f>(C25*92%)+(BIODIESEL!G$8)</f>
        <v>4946.0120844000003</v>
      </c>
      <c r="I25" s="412" t="s">
        <v>374</v>
      </c>
      <c r="J25" s="443"/>
    </row>
    <row r="26" spans="1:14" x14ac:dyDescent="0.25">
      <c r="A26" s="212" t="s">
        <v>117</v>
      </c>
      <c r="B26" s="232">
        <f t="shared" si="0"/>
        <v>4452.9739740000005</v>
      </c>
      <c r="C26" s="212">
        <f t="shared" si="0"/>
        <v>4054.937915</v>
      </c>
      <c r="D26" s="212">
        <f t="shared" ref="D26:D38" si="1">ROUND(C26*0.98,2)</f>
        <v>3973.84</v>
      </c>
      <c r="E26" s="212">
        <f t="shared" ref="E26:E38" si="2">+D$21*0.02</f>
        <v>213.71860000000001</v>
      </c>
      <c r="F26" s="232">
        <f t="shared" ref="F26:F38" si="3">+D26+E26</f>
        <v>4187.5586000000003</v>
      </c>
      <c r="G26" s="233">
        <f>(B26*90%)+('GAS CTE'!D$8)</f>
        <v>4793.8465765999999</v>
      </c>
      <c r="H26" s="233">
        <f>(C26*92%)+(BIODIESEL!G$8)</f>
        <v>4585.4128817999999</v>
      </c>
      <c r="I26" s="412" t="s">
        <v>375</v>
      </c>
      <c r="J26" s="443"/>
    </row>
    <row r="27" spans="1:14" x14ac:dyDescent="0.25">
      <c r="A27" s="212" t="s">
        <v>114</v>
      </c>
      <c r="B27" s="232">
        <f t="shared" si="0"/>
        <v>4446.2347019999997</v>
      </c>
      <c r="C27" s="212">
        <f t="shared" si="0"/>
        <v>4345.20975</v>
      </c>
      <c r="D27" s="212">
        <f t="shared" si="1"/>
        <v>4258.3100000000004</v>
      </c>
      <c r="E27" s="212">
        <f t="shared" si="2"/>
        <v>213.71860000000001</v>
      </c>
      <c r="F27" s="232">
        <f t="shared" si="3"/>
        <v>4472.0286000000006</v>
      </c>
      <c r="G27" s="233">
        <f>(B27*90%)+('GAS CTE'!D$8)</f>
        <v>4787.7812317999997</v>
      </c>
      <c r="H27" s="233">
        <f>(C27*92%)+(BIODIESEL!G$8)</f>
        <v>4852.4629700000005</v>
      </c>
      <c r="I27" s="412" t="s">
        <v>376</v>
      </c>
      <c r="J27" s="443"/>
    </row>
    <row r="28" spans="1:14" x14ac:dyDescent="0.25">
      <c r="A28" s="212" t="s">
        <v>110</v>
      </c>
      <c r="B28" s="232">
        <f t="shared" si="0"/>
        <v>4990.9925220000005</v>
      </c>
      <c r="C28" s="212">
        <f t="shared" si="0"/>
        <v>5345.4947700000002</v>
      </c>
      <c r="D28" s="212">
        <f t="shared" si="1"/>
        <v>5238.58</v>
      </c>
      <c r="E28" s="212">
        <f t="shared" si="2"/>
        <v>213.71860000000001</v>
      </c>
      <c r="F28" s="232">
        <f t="shared" si="3"/>
        <v>5452.2986000000001</v>
      </c>
      <c r="G28" s="233">
        <f>(B28*90%)+('GAS CTE'!D$8)</f>
        <v>5278.0632698000009</v>
      </c>
      <c r="H28" s="233">
        <f>(C28*92%)+(BIODIESEL!G$8)</f>
        <v>5772.7251884000007</v>
      </c>
      <c r="I28" s="412" t="s">
        <v>433</v>
      </c>
      <c r="J28" s="443"/>
    </row>
    <row r="29" spans="1:14" x14ac:dyDescent="0.25">
      <c r="A29" s="212" t="s">
        <v>115</v>
      </c>
      <c r="B29" s="232">
        <f t="shared" si="0"/>
        <v>4446.2347019999997</v>
      </c>
      <c r="C29" s="212">
        <f t="shared" si="0"/>
        <v>4069.1263550000003</v>
      </c>
      <c r="D29" s="212">
        <f t="shared" si="1"/>
        <v>3987.74</v>
      </c>
      <c r="E29" s="212">
        <f t="shared" si="2"/>
        <v>213.71860000000001</v>
      </c>
      <c r="F29" s="232">
        <f t="shared" si="3"/>
        <v>4201.4585999999999</v>
      </c>
      <c r="G29" s="233">
        <f>(B29*90%)+('GAS CTE'!D$8)</f>
        <v>4787.7812317999997</v>
      </c>
      <c r="H29" s="233">
        <f>(C29*92%)+(BIODIESEL!G$8)</f>
        <v>4598.4662466000009</v>
      </c>
      <c r="I29" s="412" t="s">
        <v>434</v>
      </c>
      <c r="J29" s="443"/>
    </row>
    <row r="30" spans="1:14" x14ac:dyDescent="0.25">
      <c r="A30" s="212" t="s">
        <v>123</v>
      </c>
      <c r="B30" s="232">
        <f t="shared" si="0"/>
        <v>4977.513978</v>
      </c>
      <c r="C30" s="212">
        <f t="shared" si="0"/>
        <v>5370.9157249999998</v>
      </c>
      <c r="D30" s="212">
        <f t="shared" si="1"/>
        <v>5263.5</v>
      </c>
      <c r="E30" s="212">
        <f t="shared" si="2"/>
        <v>213.71860000000001</v>
      </c>
      <c r="F30" s="232">
        <f t="shared" si="3"/>
        <v>5477.2186000000002</v>
      </c>
      <c r="G30" s="233">
        <f>(B30*90%)+('GAS CTE'!D$8)</f>
        <v>5265.9325802000003</v>
      </c>
      <c r="H30" s="233">
        <f>(C30*92%)+(BIODIESEL!G$8)</f>
        <v>5796.1124669999999</v>
      </c>
      <c r="I30" s="412" t="s">
        <v>377</v>
      </c>
      <c r="J30" s="443"/>
    </row>
    <row r="31" spans="1:14" x14ac:dyDescent="0.25">
      <c r="A31" s="212" t="s">
        <v>118</v>
      </c>
      <c r="B31" s="232">
        <f t="shared" si="0"/>
        <v>4452.9739740000005</v>
      </c>
      <c r="C31" s="212">
        <f t="shared" si="0"/>
        <v>4605.9223350000002</v>
      </c>
      <c r="D31" s="212">
        <f t="shared" si="1"/>
        <v>4513.8</v>
      </c>
      <c r="E31" s="212">
        <f t="shared" si="2"/>
        <v>213.71860000000001</v>
      </c>
      <c r="F31" s="232">
        <f>+D31+E31</f>
        <v>4727.5186000000003</v>
      </c>
      <c r="G31" s="233">
        <f>(B31*90%)+('GAS CTE'!D$8)</f>
        <v>4793.8465765999999</v>
      </c>
      <c r="H31" s="233">
        <f>(C31*92%)+(BIODIESEL!G$8)</f>
        <v>5092.3185481999999</v>
      </c>
      <c r="I31" s="412" t="s">
        <v>378</v>
      </c>
      <c r="J31" s="443"/>
    </row>
    <row r="32" spans="1:14" x14ac:dyDescent="0.25">
      <c r="A32" s="212" t="s">
        <v>113</v>
      </c>
      <c r="B32" s="232">
        <f t="shared" si="0"/>
        <v>4984.2532499999998</v>
      </c>
      <c r="C32" s="212">
        <f t="shared" si="0"/>
        <v>4367.0835950000001</v>
      </c>
      <c r="D32" s="212">
        <f t="shared" si="1"/>
        <v>4279.74</v>
      </c>
      <c r="E32" s="212">
        <f t="shared" si="2"/>
        <v>213.71860000000001</v>
      </c>
      <c r="F32" s="232">
        <f t="shared" si="3"/>
        <v>4493.4585999999999</v>
      </c>
      <c r="G32" s="233">
        <f>(B32*90%)+('GAS CTE'!D$8)</f>
        <v>5271.9979249999997</v>
      </c>
      <c r="H32" s="233">
        <f>(C32*92%)+(BIODIESEL!G$8)</f>
        <v>4872.5869074000002</v>
      </c>
      <c r="I32" s="412" t="s">
        <v>422</v>
      </c>
      <c r="J32" s="443"/>
    </row>
    <row r="33" spans="1:14" x14ac:dyDescent="0.25">
      <c r="A33" s="212" t="s">
        <v>112</v>
      </c>
      <c r="B33" s="232">
        <f t="shared" si="0"/>
        <v>4542.2693280000003</v>
      </c>
      <c r="C33" s="212">
        <f>+C$21*C12</f>
        <v>4611.8341850000006</v>
      </c>
      <c r="D33" s="212">
        <f t="shared" si="1"/>
        <v>4519.6000000000004</v>
      </c>
      <c r="E33" s="212">
        <f t="shared" si="2"/>
        <v>213.71860000000001</v>
      </c>
      <c r="F33" s="232">
        <f t="shared" si="3"/>
        <v>4733.3186000000005</v>
      </c>
      <c r="G33" s="233">
        <f>(B33*90%)+('GAS CTE'!D$8)</f>
        <v>4874.2123952000002</v>
      </c>
      <c r="H33" s="233">
        <f>(C33*92%)+(BIODIESEL!G$8)</f>
        <v>5097.7574502000007</v>
      </c>
      <c r="I33" s="412" t="s">
        <v>379</v>
      </c>
      <c r="J33" s="443"/>
    </row>
    <row r="34" spans="1:14" x14ac:dyDescent="0.25">
      <c r="A34" s="212" t="s">
        <v>111</v>
      </c>
      <c r="B34" s="232">
        <f t="shared" si="0"/>
        <v>5039.8522440000006</v>
      </c>
      <c r="C34" s="212">
        <f t="shared" si="0"/>
        <v>4376.542555</v>
      </c>
      <c r="D34" s="212">
        <f t="shared" si="1"/>
        <v>4289.01</v>
      </c>
      <c r="E34" s="212">
        <f t="shared" si="2"/>
        <v>213.71860000000001</v>
      </c>
      <c r="F34" s="232">
        <f t="shared" si="3"/>
        <v>4502.7286000000004</v>
      </c>
      <c r="G34" s="233">
        <f>(B34*90%)+('GAS CTE'!D$8)</f>
        <v>5322.0370196000003</v>
      </c>
      <c r="H34" s="233">
        <f>(C34*92%)+(BIODIESEL!G$8)</f>
        <v>4881.2891506000005</v>
      </c>
      <c r="I34" s="412" t="s">
        <v>380</v>
      </c>
      <c r="J34" s="443"/>
    </row>
    <row r="35" spans="1:14" x14ac:dyDescent="0.25">
      <c r="A35" s="212" t="s">
        <v>352</v>
      </c>
      <c r="B35" s="232">
        <f t="shared" si="0"/>
        <v>4452.9739740000005</v>
      </c>
      <c r="C35" s="212">
        <f t="shared" si="0"/>
        <v>4600.60167</v>
      </c>
      <c r="D35" s="212">
        <f t="shared" si="1"/>
        <v>4508.59</v>
      </c>
      <c r="E35" s="212">
        <f t="shared" si="2"/>
        <v>213.71860000000001</v>
      </c>
      <c r="F35" s="232">
        <f t="shared" si="3"/>
        <v>4722.3086000000003</v>
      </c>
      <c r="G35" s="233">
        <f>(B35*90%)+('GAS CTE'!D$8)</f>
        <v>4793.8465765999999</v>
      </c>
      <c r="H35" s="233">
        <f>(C35*92%)+(BIODIESEL!G$8)</f>
        <v>5087.4235363999996</v>
      </c>
      <c r="I35" s="412" t="s">
        <v>381</v>
      </c>
      <c r="J35" s="443"/>
    </row>
    <row r="36" spans="1:14" x14ac:dyDescent="0.25">
      <c r="A36" s="212" t="s">
        <v>119</v>
      </c>
      <c r="B36" s="232">
        <f t="shared" si="0"/>
        <v>4972.4595239999999</v>
      </c>
      <c r="C36" s="212">
        <f t="shared" si="0"/>
        <v>5464.9141400000008</v>
      </c>
      <c r="D36" s="212">
        <f t="shared" si="1"/>
        <v>5355.62</v>
      </c>
      <c r="E36" s="212">
        <f t="shared" si="2"/>
        <v>213.71860000000001</v>
      </c>
      <c r="F36" s="232">
        <f t="shared" si="3"/>
        <v>5569.3386</v>
      </c>
      <c r="G36" s="233">
        <f>(B36*90%)+('GAS CTE'!D$8)</f>
        <v>5261.3835716000003</v>
      </c>
      <c r="H36" s="233">
        <f>(C36*92%)+(BIODIESEL!G$8)</f>
        <v>5882.591008800001</v>
      </c>
      <c r="I36" s="412" t="s">
        <v>383</v>
      </c>
      <c r="J36" s="443"/>
    </row>
    <row r="37" spans="1:14" ht="15.75" customHeight="1" x14ac:dyDescent="0.25">
      <c r="A37" s="212" t="s">
        <v>436</v>
      </c>
      <c r="B37" s="232">
        <f t="shared" si="0"/>
        <v>4452.9739739999995</v>
      </c>
      <c r="C37" s="212">
        <f t="shared" si="0"/>
        <v>4055.5291000000007</v>
      </c>
      <c r="D37" s="212">
        <f t="shared" si="1"/>
        <v>3974.42</v>
      </c>
      <c r="E37" s="212">
        <f t="shared" si="2"/>
        <v>213.71860000000001</v>
      </c>
      <c r="F37" s="232">
        <f t="shared" si="3"/>
        <v>4188.1386000000002</v>
      </c>
      <c r="G37" s="233">
        <f>(B37*90%)+('GAS CTE'!D$8)</f>
        <v>4793.8465765999999</v>
      </c>
      <c r="H37" s="233">
        <f>(C37*92%)+(BIODIESEL!G$8)</f>
        <v>4585.9567720000005</v>
      </c>
      <c r="I37" s="412" t="s">
        <v>382</v>
      </c>
      <c r="J37" s="443"/>
      <c r="N37" t="s">
        <v>174</v>
      </c>
    </row>
    <row r="38" spans="1:14" ht="15.75" customHeight="1" x14ac:dyDescent="0.25">
      <c r="A38" s="212" t="s">
        <v>435</v>
      </c>
      <c r="B38" s="232">
        <f t="shared" si="0"/>
        <v>4990.9925220000005</v>
      </c>
      <c r="C38" s="212">
        <f t="shared" si="0"/>
        <v>4981.3248100000001</v>
      </c>
      <c r="D38" s="212">
        <f t="shared" si="1"/>
        <v>4881.7</v>
      </c>
      <c r="E38" s="212">
        <f t="shared" si="2"/>
        <v>213.71860000000001</v>
      </c>
      <c r="F38" s="232">
        <f t="shared" si="3"/>
        <v>5095.4186</v>
      </c>
      <c r="G38" s="233">
        <f>(B38*90%)+('GAS CTE'!D$8)</f>
        <v>5278.0632698000009</v>
      </c>
      <c r="H38" s="233">
        <f>(C38*92%)+(BIODIESEL!G$8)</f>
        <v>5437.6888251999999</v>
      </c>
      <c r="I38" s="383" t="s">
        <v>454</v>
      </c>
      <c r="J38" s="443"/>
    </row>
    <row r="40" spans="1:14" x14ac:dyDescent="0.25">
      <c r="A40" s="398" t="s">
        <v>418</v>
      </c>
      <c r="B40" s="399" t="s">
        <v>448</v>
      </c>
      <c r="C40" s="399" t="s">
        <v>449</v>
      </c>
    </row>
    <row r="42" spans="1:14" x14ac:dyDescent="0.25">
      <c r="A42" s="414" t="s">
        <v>415</v>
      </c>
      <c r="B42" s="414" t="s">
        <v>413</v>
      </c>
      <c r="C42" s="414" t="s">
        <v>414</v>
      </c>
      <c r="D42" t="s">
        <v>174</v>
      </c>
    </row>
    <row r="43" spans="1:14" x14ac:dyDescent="0.25">
      <c r="A43" s="396" t="s">
        <v>416</v>
      </c>
      <c r="B43" s="397">
        <v>30000002129</v>
      </c>
      <c r="C43" s="22"/>
    </row>
    <row r="44" spans="1:14" x14ac:dyDescent="0.25">
      <c r="A44" s="396" t="s">
        <v>417</v>
      </c>
      <c r="B44" s="397">
        <v>30000000070</v>
      </c>
      <c r="C44" s="397">
        <v>30000000070</v>
      </c>
    </row>
    <row r="45" spans="1:14" x14ac:dyDescent="0.25">
      <c r="A45" s="396" t="s">
        <v>430</v>
      </c>
      <c r="B45" s="402">
        <v>30000009250</v>
      </c>
      <c r="C45" s="397"/>
    </row>
    <row r="46" spans="1:14" x14ac:dyDescent="0.25">
      <c r="A46" s="396" t="s">
        <v>108</v>
      </c>
      <c r="B46" s="397" t="s">
        <v>174</v>
      </c>
      <c r="C46" s="397">
        <v>30000000003</v>
      </c>
    </row>
  </sheetData>
  <sortState ref="A4:C14">
    <sortCondition ref="A3:A14"/>
  </sortState>
  <mergeCells count="2">
    <mergeCell ref="B2:C2"/>
    <mergeCell ref="A2:A3"/>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11" dvAspect="DVASPECT_ICON" shapeId="2051" r:id="rId4">
          <objectPr defaultSize="0" r:id="rId5">
            <anchor moveWithCells="1" sizeWithCells="1">
              <from>
                <xdr:col>3</xdr:col>
                <xdr:colOff>447675</xdr:colOff>
                <xdr:row>3</xdr:row>
                <xdr:rowOff>47625</xdr:rowOff>
              </from>
              <to>
                <xdr:col>4</xdr:col>
                <xdr:colOff>657225</xdr:colOff>
                <xdr:row>6</xdr:row>
                <xdr:rowOff>104775</xdr:rowOff>
              </to>
            </anchor>
          </objectPr>
        </oleObject>
      </mc:Choice>
      <mc:Fallback>
        <oleObject progId="AcroExch.Document.11" dvAspect="DVASPECT_ICON" shapeId="205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I44"/>
  <sheetViews>
    <sheetView topLeftCell="A10" zoomScale="77" zoomScaleNormal="77" workbookViewId="0">
      <selection activeCell="AA37" sqref="AA37:AB37"/>
    </sheetView>
  </sheetViews>
  <sheetFormatPr baseColWidth="10" defaultRowHeight="14.25" outlineLevelCol="1" x14ac:dyDescent="0.25"/>
  <cols>
    <col min="1" max="1" width="59.85546875" style="95" customWidth="1"/>
    <col min="2" max="2" width="18.85546875" style="95" customWidth="1" outlineLevel="1"/>
    <col min="3" max="4" width="18.85546875" style="95" customWidth="1"/>
    <col min="5" max="5" width="18.85546875" style="95" customWidth="1" outlineLevel="1"/>
    <col min="6" max="6" width="19.42578125" style="95" customWidth="1"/>
    <col min="7" max="16384" width="11.42578125" style="51"/>
  </cols>
  <sheetData>
    <row r="1" spans="1:9" ht="15.75" thickBot="1" x14ac:dyDescent="0.3">
      <c r="A1" s="46" t="s">
        <v>356</v>
      </c>
      <c r="B1" s="47"/>
      <c r="C1" s="47">
        <v>7.2405999999999997</v>
      </c>
      <c r="D1" s="48"/>
      <c r="E1" s="49"/>
      <c r="F1" s="50"/>
    </row>
    <row r="2" spans="1:9" s="52" customFormat="1" ht="21.75" customHeight="1" thickTop="1" x14ac:dyDescent="0.25">
      <c r="A2" s="470" t="str">
        <f>CONCATENATE("ESTRUCTURAS DE PRECIOS DE COMBUSTIBLES LIQUIDOS VIGENTES A PARTIR DE ",$A$1)</f>
        <v>ESTRUCTURAS DE PRECIOS DE COMBUSTIBLES LIQUIDOS VIGENTES A PARTIR DE 1 DE JUNIO 2019</v>
      </c>
      <c r="B2" s="471"/>
      <c r="C2" s="471"/>
      <c r="D2" s="471"/>
      <c r="E2" s="471"/>
      <c r="F2" s="472"/>
    </row>
    <row r="3" spans="1:9" s="52" customFormat="1" ht="21.75" customHeight="1" x14ac:dyDescent="0.25">
      <c r="A3" s="53" t="s">
        <v>124</v>
      </c>
      <c r="B3" s="54"/>
      <c r="C3" s="54"/>
      <c r="D3" s="54"/>
      <c r="E3" s="54"/>
      <c r="F3" s="55"/>
    </row>
    <row r="4" spans="1:9" s="57" customFormat="1" ht="24" customHeight="1" x14ac:dyDescent="0.25">
      <c r="A4" s="473" t="s">
        <v>125</v>
      </c>
      <c r="B4" s="475" t="s">
        <v>97</v>
      </c>
      <c r="C4" s="477" t="s">
        <v>126</v>
      </c>
      <c r="D4" s="478"/>
      <c r="E4" s="475" t="s">
        <v>127</v>
      </c>
      <c r="F4" s="56" t="s">
        <v>128</v>
      </c>
    </row>
    <row r="5" spans="1:9" s="57" customFormat="1" ht="24" customHeight="1" x14ac:dyDescent="0.25">
      <c r="A5" s="473"/>
      <c r="B5" s="476"/>
      <c r="C5" s="58" t="s">
        <v>129</v>
      </c>
      <c r="D5" s="58" t="s">
        <v>130</v>
      </c>
      <c r="E5" s="476"/>
      <c r="F5" s="59" t="s">
        <v>131</v>
      </c>
    </row>
    <row r="6" spans="1:9" s="57" customFormat="1" ht="24" customHeight="1" thickBot="1" x14ac:dyDescent="0.3">
      <c r="A6" s="474"/>
      <c r="B6" s="60" t="s">
        <v>437</v>
      </c>
      <c r="C6" s="61" t="s">
        <v>437</v>
      </c>
      <c r="D6" s="60" t="s">
        <v>437</v>
      </c>
      <c r="E6" s="60" t="s">
        <v>437</v>
      </c>
      <c r="F6" s="62" t="s">
        <v>437</v>
      </c>
    </row>
    <row r="7" spans="1:9" ht="22.5" customHeight="1" thickTop="1" x14ac:dyDescent="0.25">
      <c r="A7" s="63" t="s">
        <v>132</v>
      </c>
      <c r="B7" s="64">
        <v>5616.06</v>
      </c>
      <c r="C7" s="64">
        <v>7350</v>
      </c>
      <c r="D7" s="65">
        <v>7350</v>
      </c>
      <c r="E7" s="437">
        <v>5911.85</v>
      </c>
      <c r="F7" s="66">
        <v>7000</v>
      </c>
      <c r="G7" s="67"/>
    </row>
    <row r="8" spans="1:9" ht="22.5" customHeight="1" x14ac:dyDescent="0.25">
      <c r="A8" s="68" t="s">
        <v>133</v>
      </c>
      <c r="B8" s="69">
        <v>7.9001000000000001</v>
      </c>
      <c r="C8" s="70">
        <v>7.9001000000000001</v>
      </c>
      <c r="D8" s="70">
        <v>7.9001000000000001</v>
      </c>
      <c r="E8" s="70">
        <v>7.9001000000000001</v>
      </c>
      <c r="F8" s="71"/>
    </row>
    <row r="9" spans="1:9" ht="22.5" customHeight="1" x14ac:dyDescent="0.25">
      <c r="A9" s="68" t="s">
        <v>134</v>
      </c>
      <c r="B9" s="72" t="s">
        <v>135</v>
      </c>
      <c r="C9" s="72" t="s">
        <v>135</v>
      </c>
      <c r="D9" s="72" t="s">
        <v>135</v>
      </c>
      <c r="E9" s="72" t="s">
        <v>135</v>
      </c>
      <c r="F9" s="73" t="s">
        <v>135</v>
      </c>
    </row>
    <row r="10" spans="1:9" ht="22.5" customHeight="1" x14ac:dyDescent="0.25">
      <c r="A10" s="68" t="s">
        <v>136</v>
      </c>
      <c r="B10" s="74">
        <v>71.510000000000005</v>
      </c>
      <c r="C10" s="74">
        <v>71.510000000000005</v>
      </c>
      <c r="D10" s="74">
        <v>71.510000000000005</v>
      </c>
      <c r="E10" s="74">
        <v>71.510000000000005</v>
      </c>
      <c r="F10" s="75"/>
    </row>
    <row r="11" spans="1:9" ht="22.5" customHeight="1" x14ac:dyDescent="0.25">
      <c r="A11" s="68" t="s">
        <v>137</v>
      </c>
      <c r="B11" s="76">
        <v>526.26</v>
      </c>
      <c r="C11" s="74">
        <v>998.82057659999998</v>
      </c>
      <c r="D11" s="74">
        <v>998.82</v>
      </c>
      <c r="E11" s="74">
        <v>503.71</v>
      </c>
      <c r="F11" s="77"/>
      <c r="H11" s="78"/>
      <c r="I11" s="78"/>
    </row>
    <row r="12" spans="1:9" ht="22.5" customHeight="1" x14ac:dyDescent="0.25">
      <c r="A12" s="68" t="s">
        <v>138</v>
      </c>
      <c r="B12" s="79" t="s">
        <v>139</v>
      </c>
      <c r="C12" s="79" t="s">
        <v>139</v>
      </c>
      <c r="D12" s="79" t="s">
        <v>139</v>
      </c>
      <c r="E12" s="79" t="s">
        <v>139</v>
      </c>
      <c r="F12" s="80" t="s">
        <v>139</v>
      </c>
    </row>
    <row r="13" spans="1:9" ht="22.5" customHeight="1" x14ac:dyDescent="0.25">
      <c r="A13" s="68" t="s">
        <v>140</v>
      </c>
      <c r="B13" s="76">
        <v>148</v>
      </c>
      <c r="C13" s="74">
        <v>148</v>
      </c>
      <c r="D13" s="74">
        <v>148</v>
      </c>
      <c r="E13" s="74">
        <v>166</v>
      </c>
      <c r="F13" s="77"/>
    </row>
    <row r="14" spans="1:9" ht="22.5" customHeight="1" x14ac:dyDescent="0.25">
      <c r="A14" s="68" t="s">
        <v>141</v>
      </c>
      <c r="B14" s="72" t="s">
        <v>142</v>
      </c>
      <c r="C14" s="72" t="s">
        <v>142</v>
      </c>
      <c r="D14" s="72" t="s">
        <v>142</v>
      </c>
      <c r="E14" s="72" t="s">
        <v>142</v>
      </c>
      <c r="F14" s="73"/>
    </row>
    <row r="15" spans="1:9" ht="22.5" customHeight="1" x14ac:dyDescent="0.25">
      <c r="A15" s="68" t="s">
        <v>143</v>
      </c>
      <c r="B15" s="72" t="s">
        <v>144</v>
      </c>
      <c r="C15" s="72"/>
      <c r="D15" s="72"/>
      <c r="E15" s="72" t="s">
        <v>144</v>
      </c>
      <c r="F15" s="81"/>
    </row>
    <row r="16" spans="1:9" ht="22.5" customHeight="1" x14ac:dyDescent="0.25">
      <c r="A16" s="68" t="s">
        <v>145</v>
      </c>
      <c r="B16" s="74">
        <v>1269.69</v>
      </c>
      <c r="C16" s="74">
        <v>1776.95</v>
      </c>
      <c r="D16" s="74">
        <v>1776.95</v>
      </c>
      <c r="E16" s="74">
        <v>301.48</v>
      </c>
      <c r="F16" s="82" t="s">
        <v>146</v>
      </c>
    </row>
    <row r="17" spans="1:6" ht="22.5" customHeight="1" x14ac:dyDescent="0.25">
      <c r="A17" s="68" t="s">
        <v>147</v>
      </c>
      <c r="B17" s="72" t="s">
        <v>142</v>
      </c>
      <c r="C17" s="72" t="s">
        <v>142</v>
      </c>
      <c r="D17" s="72" t="s">
        <v>142</v>
      </c>
      <c r="E17" s="72" t="s">
        <v>142</v>
      </c>
      <c r="F17" s="82" t="s">
        <v>146</v>
      </c>
    </row>
    <row r="18" spans="1:6" ht="22.5" customHeight="1" x14ac:dyDescent="0.25">
      <c r="A18" s="68" t="s">
        <v>148</v>
      </c>
      <c r="B18" s="72" t="s">
        <v>144</v>
      </c>
      <c r="C18" s="72"/>
      <c r="D18" s="72"/>
      <c r="E18" s="72" t="s">
        <v>144</v>
      </c>
      <c r="F18" s="82" t="s">
        <v>146</v>
      </c>
    </row>
    <row r="19" spans="1:6" ht="22.5" customHeight="1" x14ac:dyDescent="0.25">
      <c r="A19" s="68" t="s">
        <v>149</v>
      </c>
      <c r="B19" s="72" t="s">
        <v>150</v>
      </c>
      <c r="C19" s="72"/>
      <c r="D19" s="72"/>
      <c r="E19" s="72"/>
      <c r="F19" s="83" t="s">
        <v>146</v>
      </c>
    </row>
    <row r="20" spans="1:6" ht="22.5" customHeight="1" x14ac:dyDescent="0.25">
      <c r="A20" s="68" t="s">
        <v>151</v>
      </c>
      <c r="B20" s="72" t="s">
        <v>144</v>
      </c>
      <c r="C20" s="74"/>
      <c r="D20" s="74"/>
      <c r="E20" s="72" t="s">
        <v>144</v>
      </c>
      <c r="F20" s="82" t="s">
        <v>146</v>
      </c>
    </row>
    <row r="21" spans="1:6" ht="22.5" customHeight="1" thickBot="1" x14ac:dyDescent="0.3">
      <c r="A21" s="84" t="s">
        <v>152</v>
      </c>
      <c r="B21" s="85" t="s">
        <v>142</v>
      </c>
      <c r="C21" s="85" t="s">
        <v>142</v>
      </c>
      <c r="D21" s="85" t="s">
        <v>142</v>
      </c>
      <c r="E21" s="85" t="s">
        <v>142</v>
      </c>
      <c r="F21" s="86" t="s">
        <v>146</v>
      </c>
    </row>
    <row r="22" spans="1:6" ht="21.75" customHeight="1" thickTop="1" x14ac:dyDescent="0.25">
      <c r="A22" s="468"/>
      <c r="B22" s="469"/>
      <c r="C22" s="469"/>
      <c r="D22" s="469"/>
      <c r="E22" s="469"/>
      <c r="F22" s="469"/>
    </row>
    <row r="23" spans="1:6" s="87" customFormat="1" ht="30" customHeight="1" x14ac:dyDescent="0.25">
      <c r="A23" s="466" t="s">
        <v>153</v>
      </c>
      <c r="B23" s="466"/>
      <c r="C23" s="466"/>
      <c r="D23" s="466"/>
      <c r="E23" s="466"/>
      <c r="F23" s="466"/>
    </row>
    <row r="24" spans="1:6" s="87" customFormat="1" ht="11.25" customHeight="1" x14ac:dyDescent="0.25">
      <c r="A24" s="88"/>
      <c r="B24" s="88"/>
      <c r="C24" s="88"/>
      <c r="D24" s="88"/>
      <c r="E24" s="88"/>
      <c r="F24" s="88"/>
    </row>
    <row r="25" spans="1:6" s="87" customFormat="1" ht="31.5" customHeight="1" x14ac:dyDescent="0.25">
      <c r="A25" s="466" t="s">
        <v>154</v>
      </c>
      <c r="B25" s="466"/>
      <c r="C25" s="466"/>
      <c r="D25" s="466"/>
      <c r="E25" s="466"/>
      <c r="F25" s="466"/>
    </row>
    <row r="26" spans="1:6" s="87" customFormat="1" ht="7.5" customHeight="1" x14ac:dyDescent="0.25">
      <c r="A26" s="89"/>
      <c r="B26" s="90"/>
      <c r="C26" s="90"/>
      <c r="D26" s="90"/>
      <c r="E26" s="90"/>
      <c r="F26" s="90"/>
    </row>
    <row r="27" spans="1:6" ht="43.5" customHeight="1" x14ac:dyDescent="0.25">
      <c r="A27" s="467" t="s">
        <v>155</v>
      </c>
      <c r="B27" s="467"/>
      <c r="C27" s="467"/>
      <c r="D27" s="467"/>
      <c r="E27" s="467"/>
      <c r="F27" s="467"/>
    </row>
    <row r="28" spans="1:6" s="92" customFormat="1" ht="8.25" customHeight="1" x14ac:dyDescent="0.25">
      <c r="A28" s="91"/>
      <c r="B28" s="91"/>
      <c r="C28" s="91"/>
      <c r="D28" s="91"/>
      <c r="E28" s="91"/>
      <c r="F28" s="91"/>
    </row>
    <row r="29" spans="1:6" ht="18" customHeight="1" x14ac:dyDescent="0.25">
      <c r="A29" s="466" t="s">
        <v>156</v>
      </c>
      <c r="B29" s="466"/>
      <c r="C29" s="466"/>
      <c r="D29" s="466"/>
      <c r="E29" s="466"/>
      <c r="F29" s="466"/>
    </row>
    <row r="30" spans="1:6" ht="7.5" customHeight="1" x14ac:dyDescent="0.25">
      <c r="A30" s="468"/>
      <c r="B30" s="469"/>
      <c r="C30" s="469"/>
      <c r="D30" s="469"/>
      <c r="E30" s="469"/>
      <c r="F30" s="469"/>
    </row>
    <row r="31" spans="1:6" ht="29.25" customHeight="1" x14ac:dyDescent="0.25">
      <c r="A31" s="466" t="s">
        <v>157</v>
      </c>
      <c r="B31" s="466"/>
      <c r="C31" s="466"/>
      <c r="D31" s="466"/>
      <c r="E31" s="466"/>
      <c r="F31" s="466"/>
    </row>
    <row r="32" spans="1:6" s="93" customFormat="1" ht="18" customHeight="1" x14ac:dyDescent="0.25">
      <c r="A32" s="466" t="s">
        <v>158</v>
      </c>
      <c r="B32" s="466"/>
      <c r="C32" s="466"/>
      <c r="D32" s="466"/>
      <c r="E32" s="466"/>
      <c r="F32" s="466"/>
    </row>
    <row r="33" spans="1:6" s="93" customFormat="1" x14ac:dyDescent="0.25">
      <c r="A33" s="466" t="s">
        <v>159</v>
      </c>
      <c r="B33" s="466"/>
      <c r="C33" s="466"/>
      <c r="D33" s="466"/>
      <c r="E33" s="466"/>
      <c r="F33" s="466"/>
    </row>
    <row r="34" spans="1:6" s="93" customFormat="1" x14ac:dyDescent="0.25">
      <c r="A34" s="88"/>
      <c r="B34" s="88"/>
      <c r="C34" s="88"/>
      <c r="D34" s="88"/>
      <c r="E34" s="88"/>
      <c r="F34" s="88"/>
    </row>
    <row r="35" spans="1:6" s="93" customFormat="1" x14ac:dyDescent="0.25">
      <c r="A35" s="466" t="s">
        <v>160</v>
      </c>
      <c r="B35" s="466"/>
      <c r="C35" s="466"/>
      <c r="D35" s="466"/>
      <c r="E35" s="466"/>
      <c r="F35" s="466"/>
    </row>
    <row r="36" spans="1:6" s="93" customFormat="1" ht="14.25" customHeight="1" x14ac:dyDescent="0.25">
      <c r="A36" s="466" t="s">
        <v>161</v>
      </c>
      <c r="B36" s="466"/>
      <c r="C36" s="466"/>
      <c r="D36" s="466"/>
      <c r="E36" s="466"/>
      <c r="F36" s="466"/>
    </row>
    <row r="37" spans="1:6" s="93" customFormat="1" x14ac:dyDescent="0.25">
      <c r="A37" s="466" t="s">
        <v>162</v>
      </c>
      <c r="B37" s="466"/>
      <c r="C37" s="466"/>
      <c r="D37" s="466"/>
      <c r="E37" s="466"/>
      <c r="F37" s="466"/>
    </row>
    <row r="38" spans="1:6" s="93" customFormat="1" ht="90" customHeight="1" x14ac:dyDescent="0.25">
      <c r="A38" s="465" t="s">
        <v>163</v>
      </c>
      <c r="B38" s="465"/>
      <c r="C38" s="465"/>
      <c r="D38" s="465"/>
      <c r="E38" s="465"/>
      <c r="F38" s="94"/>
    </row>
    <row r="39" spans="1:6" s="93" customFormat="1" x14ac:dyDescent="0.25">
      <c r="A39" s="94"/>
      <c r="B39" s="94"/>
      <c r="C39" s="94"/>
      <c r="D39" s="94"/>
      <c r="E39" s="94"/>
      <c r="F39" s="94"/>
    </row>
    <row r="40" spans="1:6" s="93" customFormat="1" x14ac:dyDescent="0.25">
      <c r="A40" s="94"/>
      <c r="B40" s="94"/>
      <c r="C40" s="94"/>
      <c r="D40" s="94"/>
      <c r="E40" s="94"/>
      <c r="F40" s="94"/>
    </row>
    <row r="41" spans="1:6" s="93" customFormat="1" x14ac:dyDescent="0.25">
      <c r="A41" s="94"/>
      <c r="B41" s="94"/>
      <c r="C41" s="94"/>
      <c r="D41" s="94"/>
      <c r="E41" s="94"/>
      <c r="F41" s="94"/>
    </row>
    <row r="42" spans="1:6" s="93" customFormat="1" x14ac:dyDescent="0.25">
      <c r="A42" s="94"/>
      <c r="B42" s="94"/>
      <c r="C42" s="94"/>
      <c r="D42" s="94"/>
      <c r="E42" s="94"/>
      <c r="F42" s="94"/>
    </row>
    <row r="43" spans="1:6" s="93" customFormat="1" x14ac:dyDescent="0.25">
      <c r="A43" s="94"/>
      <c r="B43" s="94"/>
      <c r="C43" s="94"/>
      <c r="D43" s="94"/>
      <c r="E43" s="94"/>
      <c r="F43" s="94"/>
    </row>
    <row r="44" spans="1:6" s="93" customFormat="1" x14ac:dyDescent="0.25">
      <c r="A44" s="95"/>
      <c r="B44" s="95"/>
      <c r="C44" s="95"/>
      <c r="D44" s="95"/>
      <c r="E44" s="95"/>
      <c r="F44" s="95"/>
    </row>
  </sheetData>
  <mergeCells count="18">
    <mergeCell ref="A22:F22"/>
    <mergeCell ref="A2:F2"/>
    <mergeCell ref="A4:A6"/>
    <mergeCell ref="B4:B5"/>
    <mergeCell ref="C4:D4"/>
    <mergeCell ref="E4:E5"/>
    <mergeCell ref="A38:E38"/>
    <mergeCell ref="A23:F23"/>
    <mergeCell ref="A25:F25"/>
    <mergeCell ref="A27:F27"/>
    <mergeCell ref="A29:F29"/>
    <mergeCell ref="A30:F30"/>
    <mergeCell ref="A31:F31"/>
    <mergeCell ref="A32:F32"/>
    <mergeCell ref="A33:F33"/>
    <mergeCell ref="A35:F35"/>
    <mergeCell ref="A36:F36"/>
    <mergeCell ref="A37:F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F41"/>
  <sheetViews>
    <sheetView zoomScale="80" zoomScaleNormal="80" workbookViewId="0">
      <selection activeCell="AA37" sqref="AA37:AB37"/>
    </sheetView>
  </sheetViews>
  <sheetFormatPr baseColWidth="10" defaultColWidth="54.28515625" defaultRowHeight="15" x14ac:dyDescent="0.25"/>
  <cols>
    <col min="2" max="2" width="19.140625" customWidth="1"/>
    <col min="3" max="3" width="17.85546875" customWidth="1"/>
    <col min="4" max="4" width="15.85546875" customWidth="1"/>
  </cols>
  <sheetData>
    <row r="1" spans="1:6" ht="18" x14ac:dyDescent="0.25">
      <c r="A1" s="480" t="str">
        <f>CONCATENATE("ESTRUCTURAS DE PRECIOS PARA GASOLINA MOTOR CORRIENTE OXIGENADA VIGENTES A PARTIR DE ",'[5]COMBUSTIBLES '!$A$1)</f>
        <v>ESTRUCTURAS DE PRECIOS PARA GASOLINA MOTOR CORRIENTE OXIGENADA VIGENTES A PARTIR DE 1 DE ABRIL 2019</v>
      </c>
      <c r="B1" s="481"/>
      <c r="C1" s="481"/>
      <c r="D1" s="481"/>
      <c r="E1" s="96"/>
    </row>
    <row r="2" spans="1:6" ht="18" x14ac:dyDescent="0.25">
      <c r="A2" s="482" t="s">
        <v>124</v>
      </c>
      <c r="B2" s="483"/>
      <c r="C2" s="483"/>
      <c r="D2" s="483"/>
      <c r="E2" s="96"/>
    </row>
    <row r="3" spans="1:6" ht="45" x14ac:dyDescent="0.25">
      <c r="A3" s="484" t="s">
        <v>125</v>
      </c>
      <c r="B3" s="485" t="s">
        <v>164</v>
      </c>
      <c r="C3" s="485" t="s">
        <v>165</v>
      </c>
      <c r="D3" s="97" t="s">
        <v>166</v>
      </c>
      <c r="E3" s="57"/>
    </row>
    <row r="4" spans="1:6" x14ac:dyDescent="0.25">
      <c r="A4" s="473"/>
      <c r="B4" s="476"/>
      <c r="C4" s="476"/>
      <c r="D4" s="98">
        <v>0.1</v>
      </c>
      <c r="E4" s="57"/>
    </row>
    <row r="5" spans="1:6" ht="15.75" thickBot="1" x14ac:dyDescent="0.3">
      <c r="A5" s="474"/>
      <c r="B5" s="99" t="s">
        <v>437</v>
      </c>
      <c r="C5" s="61" t="s">
        <v>437</v>
      </c>
      <c r="D5" s="61" t="s">
        <v>437</v>
      </c>
      <c r="E5" s="57"/>
    </row>
    <row r="6" spans="1:6" ht="15.75" thickTop="1" x14ac:dyDescent="0.25">
      <c r="A6" s="100" t="s">
        <v>132</v>
      </c>
      <c r="B6" s="101">
        <v>7861.66</v>
      </c>
      <c r="C6" s="102">
        <v>5616.06</v>
      </c>
      <c r="D6" s="103"/>
      <c r="E6" s="51"/>
    </row>
    <row r="7" spans="1:6" ht="30" x14ac:dyDescent="0.25">
      <c r="A7" s="104" t="s">
        <v>167</v>
      </c>
      <c r="B7" s="105"/>
      <c r="C7" s="106"/>
      <c r="D7" s="71">
        <v>5054.45</v>
      </c>
      <c r="E7" s="78"/>
    </row>
    <row r="8" spans="1:6" ht="30" x14ac:dyDescent="0.25">
      <c r="A8" s="104" t="s">
        <v>168</v>
      </c>
      <c r="B8" s="105"/>
      <c r="C8" s="106"/>
      <c r="D8" s="71">
        <v>786.17</v>
      </c>
      <c r="E8" s="78">
        <f>+B6*10%</f>
        <v>786.16600000000005</v>
      </c>
      <c r="F8">
        <f>+'Calculo IP ZDF'!B38*0.9</f>
        <v>4491.8932698000008</v>
      </c>
    </row>
    <row r="9" spans="1:6" ht="30" x14ac:dyDescent="0.25">
      <c r="A9" s="104" t="s">
        <v>169</v>
      </c>
      <c r="B9" s="105"/>
      <c r="C9" s="106"/>
      <c r="D9" s="71">
        <v>5840.62</v>
      </c>
      <c r="E9" s="51"/>
      <c r="F9" s="211">
        <f>+F8+E8</f>
        <v>5278.0592698000009</v>
      </c>
    </row>
    <row r="10" spans="1:6" x14ac:dyDescent="0.25">
      <c r="A10" s="262" t="s">
        <v>137</v>
      </c>
      <c r="B10" s="105"/>
      <c r="C10" s="263">
        <v>526.26030379999997</v>
      </c>
      <c r="D10" s="264">
        <v>473.63427342</v>
      </c>
      <c r="E10" s="51"/>
    </row>
    <row r="11" spans="1:6" x14ac:dyDescent="0.25">
      <c r="A11" s="104" t="s">
        <v>138</v>
      </c>
      <c r="B11" s="105"/>
      <c r="C11" s="69" t="s">
        <v>139</v>
      </c>
      <c r="D11" s="71" t="s">
        <v>139</v>
      </c>
      <c r="E11" s="51"/>
    </row>
    <row r="12" spans="1:6" x14ac:dyDescent="0.25">
      <c r="A12" s="259" t="s">
        <v>140</v>
      </c>
      <c r="B12" s="105"/>
      <c r="C12" s="260">
        <v>148</v>
      </c>
      <c r="D12" s="261">
        <v>133.19999999999999</v>
      </c>
      <c r="E12" s="51"/>
    </row>
    <row r="13" spans="1:6" x14ac:dyDescent="0.25">
      <c r="A13" s="104" t="s">
        <v>133</v>
      </c>
      <c r="B13" s="105"/>
      <c r="C13" s="107">
        <v>7.9001000000000001</v>
      </c>
      <c r="D13" s="71">
        <v>7.9001000000000001</v>
      </c>
      <c r="E13" s="51"/>
    </row>
    <row r="14" spans="1:6" ht="30" x14ac:dyDescent="0.25">
      <c r="A14" s="104" t="s">
        <v>170</v>
      </c>
      <c r="B14" s="105"/>
      <c r="C14" s="106"/>
      <c r="D14" s="108" t="s">
        <v>135</v>
      </c>
      <c r="E14" s="51"/>
    </row>
    <row r="15" spans="1:6" ht="30" x14ac:dyDescent="0.25">
      <c r="A15" s="104" t="s">
        <v>171</v>
      </c>
      <c r="B15" s="105"/>
      <c r="C15" s="109"/>
      <c r="D15" s="108" t="s">
        <v>142</v>
      </c>
      <c r="E15" s="51"/>
    </row>
    <row r="16" spans="1:6" x14ac:dyDescent="0.25">
      <c r="A16" s="104" t="s">
        <v>273</v>
      </c>
      <c r="B16" s="105"/>
      <c r="C16" s="106">
        <v>71.510000000000005</v>
      </c>
      <c r="D16" s="108">
        <v>71.510000000000005</v>
      </c>
      <c r="E16" s="51"/>
    </row>
    <row r="17" spans="1:5" x14ac:dyDescent="0.25">
      <c r="A17" s="104" t="s">
        <v>172</v>
      </c>
      <c r="B17" s="105"/>
      <c r="C17" s="106" t="s">
        <v>144</v>
      </c>
      <c r="D17" s="108" t="s">
        <v>144</v>
      </c>
      <c r="E17" s="51"/>
    </row>
    <row r="18" spans="1:5" x14ac:dyDescent="0.25">
      <c r="A18" s="104" t="s">
        <v>145</v>
      </c>
      <c r="B18" s="105"/>
      <c r="C18" s="106">
        <v>1269.69</v>
      </c>
      <c r="D18" s="108">
        <v>1142.72</v>
      </c>
      <c r="E18" s="51"/>
    </row>
    <row r="19" spans="1:5" x14ac:dyDescent="0.25">
      <c r="A19" s="104" t="s">
        <v>173</v>
      </c>
      <c r="B19" s="105"/>
      <c r="C19" s="107" t="s">
        <v>174</v>
      </c>
      <c r="D19" s="108" t="s">
        <v>150</v>
      </c>
      <c r="E19" s="51"/>
    </row>
    <row r="20" spans="1:5" ht="30" x14ac:dyDescent="0.25">
      <c r="A20" s="104" t="s">
        <v>175</v>
      </c>
      <c r="B20" s="105"/>
      <c r="C20" s="106" t="s">
        <v>174</v>
      </c>
      <c r="D20" s="108" t="s">
        <v>144</v>
      </c>
      <c r="E20" s="51"/>
    </row>
    <row r="21" spans="1:5" x14ac:dyDescent="0.25">
      <c r="A21" s="104" t="s">
        <v>176</v>
      </c>
      <c r="B21" s="105"/>
      <c r="C21" s="74" t="s">
        <v>174</v>
      </c>
      <c r="D21" s="108" t="s">
        <v>150</v>
      </c>
      <c r="E21" s="51"/>
    </row>
    <row r="22" spans="1:5" x14ac:dyDescent="0.25">
      <c r="A22" s="104" t="s">
        <v>177</v>
      </c>
      <c r="B22" s="105"/>
      <c r="C22" s="106" t="s">
        <v>174</v>
      </c>
      <c r="D22" s="108" t="s">
        <v>178</v>
      </c>
      <c r="E22" s="51"/>
    </row>
    <row r="23" spans="1:5" x14ac:dyDescent="0.25">
      <c r="A23" s="104" t="s">
        <v>151</v>
      </c>
      <c r="B23" s="105"/>
      <c r="C23" s="106" t="s">
        <v>174</v>
      </c>
      <c r="D23" s="108" t="s">
        <v>150</v>
      </c>
      <c r="E23" s="51"/>
    </row>
    <row r="24" spans="1:5" ht="30.75" thickBot="1" x14ac:dyDescent="0.3">
      <c r="A24" s="110" t="s">
        <v>179</v>
      </c>
      <c r="B24" s="111"/>
      <c r="C24" s="112" t="s">
        <v>174</v>
      </c>
      <c r="D24" s="113" t="s">
        <v>144</v>
      </c>
      <c r="E24" s="51"/>
    </row>
    <row r="25" spans="1:5" ht="15.75" thickTop="1" x14ac:dyDescent="0.25">
      <c r="A25" s="114"/>
      <c r="B25" s="114"/>
      <c r="C25" s="115"/>
      <c r="D25" s="116"/>
      <c r="E25" s="114"/>
    </row>
    <row r="26" spans="1:5" x14ac:dyDescent="0.25">
      <c r="A26" s="479" t="s">
        <v>180</v>
      </c>
      <c r="B26" s="479"/>
      <c r="C26" s="479"/>
      <c r="D26" s="479"/>
      <c r="E26" s="117"/>
    </row>
    <row r="27" spans="1:5" x14ac:dyDescent="0.25">
      <c r="A27" s="118"/>
      <c r="B27" s="118"/>
      <c r="C27" s="118"/>
      <c r="D27" s="118"/>
      <c r="E27" s="117"/>
    </row>
    <row r="28" spans="1:5" x14ac:dyDescent="0.25">
      <c r="A28" s="486" t="s">
        <v>181</v>
      </c>
      <c r="B28" s="486"/>
      <c r="C28" s="486"/>
      <c r="D28" s="486"/>
      <c r="E28" s="117"/>
    </row>
    <row r="29" spans="1:5" x14ac:dyDescent="0.25">
      <c r="A29" s="119"/>
      <c r="B29" s="119"/>
      <c r="C29" s="120"/>
      <c r="D29" s="120"/>
      <c r="E29" s="117"/>
    </row>
    <row r="30" spans="1:5" x14ac:dyDescent="0.25">
      <c r="A30" s="486" t="s">
        <v>182</v>
      </c>
      <c r="B30" s="486"/>
      <c r="C30" s="486"/>
      <c r="D30" s="486"/>
      <c r="E30" s="117"/>
    </row>
    <row r="31" spans="1:5" x14ac:dyDescent="0.25">
      <c r="A31" s="119"/>
      <c r="B31" s="119"/>
      <c r="C31" s="120"/>
      <c r="D31" s="120"/>
      <c r="E31" s="117"/>
    </row>
    <row r="32" spans="1:5" x14ac:dyDescent="0.25">
      <c r="A32" s="487" t="s">
        <v>183</v>
      </c>
      <c r="B32" s="487"/>
      <c r="C32" s="487"/>
      <c r="D32" s="487"/>
      <c r="E32" s="121"/>
    </row>
    <row r="33" spans="1:5" x14ac:dyDescent="0.25">
      <c r="A33" s="119"/>
      <c r="B33" s="119"/>
      <c r="C33" s="120"/>
      <c r="D33" s="120"/>
      <c r="E33" s="117"/>
    </row>
    <row r="34" spans="1:5" x14ac:dyDescent="0.25">
      <c r="A34" s="486" t="s">
        <v>184</v>
      </c>
      <c r="B34" s="486"/>
      <c r="C34" s="486"/>
      <c r="D34" s="486"/>
      <c r="E34" s="117"/>
    </row>
    <row r="35" spans="1:5" x14ac:dyDescent="0.25">
      <c r="A35" s="122"/>
      <c r="B35" s="122"/>
      <c r="C35" s="122"/>
      <c r="D35" s="122"/>
      <c r="E35" s="117"/>
    </row>
    <row r="36" spans="1:5" x14ac:dyDescent="0.25">
      <c r="A36" s="466" t="s">
        <v>157</v>
      </c>
      <c r="B36" s="466"/>
      <c r="C36" s="466"/>
      <c r="D36" s="466"/>
      <c r="E36" s="466"/>
    </row>
    <row r="37" spans="1:5" x14ac:dyDescent="0.25">
      <c r="A37" s="466" t="s">
        <v>160</v>
      </c>
      <c r="B37" s="466"/>
      <c r="C37" s="466"/>
      <c r="D37" s="466"/>
      <c r="E37" s="88"/>
    </row>
    <row r="38" spans="1:5" x14ac:dyDescent="0.25">
      <c r="A38" s="466" t="s">
        <v>161</v>
      </c>
      <c r="B38" s="466"/>
      <c r="C38" s="466"/>
      <c r="D38" s="466"/>
      <c r="E38" s="88"/>
    </row>
    <row r="39" spans="1:5" x14ac:dyDescent="0.25">
      <c r="A39" s="466" t="s">
        <v>162</v>
      </c>
      <c r="B39" s="466"/>
      <c r="C39" s="466"/>
      <c r="D39" s="466"/>
      <c r="E39" s="114"/>
    </row>
    <row r="40" spans="1:5" x14ac:dyDescent="0.25">
      <c r="A40" s="50"/>
      <c r="B40" s="50"/>
      <c r="C40" s="50"/>
      <c r="D40" s="50"/>
      <c r="E40" s="114"/>
    </row>
    <row r="41" spans="1:5" x14ac:dyDescent="0.25">
      <c r="A41" s="465" t="s">
        <v>163</v>
      </c>
      <c r="B41" s="465"/>
      <c r="C41" s="465"/>
      <c r="D41" s="465"/>
      <c r="E41" s="114"/>
    </row>
  </sheetData>
  <mergeCells count="15">
    <mergeCell ref="A38:D38"/>
    <mergeCell ref="A39:D39"/>
    <mergeCell ref="A41:D41"/>
    <mergeCell ref="A28:D28"/>
    <mergeCell ref="A30:D30"/>
    <mergeCell ref="A32:D32"/>
    <mergeCell ref="A34:D34"/>
    <mergeCell ref="A36:E36"/>
    <mergeCell ref="A37:D37"/>
    <mergeCell ref="A26:D26"/>
    <mergeCell ref="A1:D1"/>
    <mergeCell ref="A2:D2"/>
    <mergeCell ref="A3:A5"/>
    <mergeCell ref="B3:B4"/>
    <mergeCell ref="C3:C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F21"/>
  <sheetViews>
    <sheetView zoomScale="82" zoomScaleNormal="82" workbookViewId="0">
      <selection activeCell="AA37" sqref="AA37:AB37"/>
    </sheetView>
  </sheetViews>
  <sheetFormatPr baseColWidth="10" defaultRowHeight="15" x14ac:dyDescent="0.25"/>
  <cols>
    <col min="1" max="1" width="36.140625" customWidth="1"/>
    <col min="2" max="4" width="20.42578125" customWidth="1"/>
    <col min="5" max="5" width="14.85546875" customWidth="1"/>
    <col min="6" max="6" width="20.140625" customWidth="1"/>
  </cols>
  <sheetData>
    <row r="1" spans="1:6" ht="16.5" x14ac:dyDescent="0.25">
      <c r="A1" s="490" t="str">
        <f>CONCATENATE("ESTRUCTURA DE PRECIOS DE GASOLINA EXTRA OXIGENADA VIGENTE A PARTIR DE ",'[5]COMBUSTIBLES '!$A$1)</f>
        <v>ESTRUCTURA DE PRECIOS DE GASOLINA EXTRA OXIGENADA VIGENTE A PARTIR DE 1 DE ABRIL 2019</v>
      </c>
      <c r="B1" s="491"/>
      <c r="C1" s="491"/>
      <c r="D1" s="491"/>
    </row>
    <row r="2" spans="1:6" ht="16.5" x14ac:dyDescent="0.25">
      <c r="A2" s="492" t="s">
        <v>124</v>
      </c>
      <c r="B2" s="493"/>
      <c r="C2" s="493"/>
      <c r="D2" s="493"/>
    </row>
    <row r="3" spans="1:6" ht="30" customHeight="1" x14ac:dyDescent="0.25">
      <c r="A3" s="484" t="s">
        <v>125</v>
      </c>
      <c r="B3" s="485" t="s">
        <v>164</v>
      </c>
      <c r="C3" s="485" t="s">
        <v>440</v>
      </c>
      <c r="D3" s="417" t="s">
        <v>186</v>
      </c>
      <c r="E3" s="488" t="s">
        <v>441</v>
      </c>
      <c r="F3" s="418" t="s">
        <v>186</v>
      </c>
    </row>
    <row r="4" spans="1:6" x14ac:dyDescent="0.25">
      <c r="A4" s="473"/>
      <c r="B4" s="476"/>
      <c r="C4" s="476"/>
      <c r="D4" s="419">
        <v>0.1</v>
      </c>
      <c r="E4" s="489"/>
      <c r="F4" s="420">
        <v>0.1</v>
      </c>
    </row>
    <row r="5" spans="1:6" ht="43.5" thickBot="1" x14ac:dyDescent="0.3">
      <c r="A5" s="474"/>
      <c r="B5" s="123" t="s">
        <v>442</v>
      </c>
      <c r="C5" s="123" t="s">
        <v>442</v>
      </c>
      <c r="D5" s="421" t="s">
        <v>442</v>
      </c>
      <c r="E5" s="123" t="s">
        <v>442</v>
      </c>
      <c r="F5" s="124" t="s">
        <v>442</v>
      </c>
    </row>
    <row r="6" spans="1:6" ht="15.75" thickTop="1" x14ac:dyDescent="0.25">
      <c r="A6" s="63" t="s">
        <v>132</v>
      </c>
      <c r="B6" s="125">
        <v>7861.66</v>
      </c>
      <c r="C6" s="125">
        <v>7350</v>
      </c>
      <c r="D6" s="422">
        <v>7401.17</v>
      </c>
      <c r="E6" s="423">
        <v>7350</v>
      </c>
      <c r="F6" s="424">
        <v>7401.17</v>
      </c>
    </row>
    <row r="7" spans="1:6" x14ac:dyDescent="0.25">
      <c r="A7" s="68" t="s">
        <v>187</v>
      </c>
      <c r="B7" s="74"/>
      <c r="C7" s="74">
        <v>7.9001000000000001</v>
      </c>
      <c r="D7" s="425">
        <v>7.9001000000000001</v>
      </c>
      <c r="E7" s="425">
        <v>7.9001000000000001</v>
      </c>
      <c r="F7" s="77">
        <v>7.9001000000000001</v>
      </c>
    </row>
    <row r="8" spans="1:6" ht="30" x14ac:dyDescent="0.25">
      <c r="A8" s="68" t="s">
        <v>134</v>
      </c>
      <c r="B8" s="106"/>
      <c r="C8" s="106" t="s">
        <v>135</v>
      </c>
      <c r="D8" s="426" t="s">
        <v>135</v>
      </c>
      <c r="E8" s="426" t="s">
        <v>135</v>
      </c>
      <c r="F8" s="126" t="s">
        <v>135</v>
      </c>
    </row>
    <row r="9" spans="1:6" x14ac:dyDescent="0.25">
      <c r="A9" s="68" t="s">
        <v>273</v>
      </c>
      <c r="B9" s="106"/>
      <c r="C9" s="106">
        <v>71.510000000000005</v>
      </c>
      <c r="D9" s="426">
        <v>71.510000000000005</v>
      </c>
      <c r="E9" s="426">
        <v>71.510000000000005</v>
      </c>
      <c r="F9" s="126">
        <v>71.510000000000005</v>
      </c>
    </row>
    <row r="10" spans="1:6" ht="30" x14ac:dyDescent="0.25">
      <c r="A10" s="265" t="s">
        <v>137</v>
      </c>
      <c r="B10" s="74"/>
      <c r="C10" s="74">
        <v>998.82057659999998</v>
      </c>
      <c r="D10" s="425">
        <v>898.94</v>
      </c>
      <c r="E10" s="74">
        <v>998.82</v>
      </c>
      <c r="F10" s="427">
        <v>898.94</v>
      </c>
    </row>
    <row r="11" spans="1:6" x14ac:dyDescent="0.25">
      <c r="A11" s="68" t="s">
        <v>138</v>
      </c>
      <c r="B11" s="74"/>
      <c r="C11" s="70" t="s">
        <v>139</v>
      </c>
      <c r="D11" s="428" t="s">
        <v>139</v>
      </c>
      <c r="E11" s="70" t="s">
        <v>139</v>
      </c>
      <c r="F11" s="429" t="s">
        <v>139</v>
      </c>
    </row>
    <row r="12" spans="1:6" x14ac:dyDescent="0.25">
      <c r="A12" s="259" t="s">
        <v>140</v>
      </c>
      <c r="B12" s="74"/>
      <c r="C12" s="74">
        <v>148</v>
      </c>
      <c r="D12" s="425">
        <v>133.19999999999999</v>
      </c>
      <c r="E12" s="74">
        <v>148</v>
      </c>
      <c r="F12" s="427">
        <v>133.19999999999999</v>
      </c>
    </row>
    <row r="13" spans="1:6" ht="30" x14ac:dyDescent="0.25">
      <c r="A13" s="68" t="s">
        <v>188</v>
      </c>
      <c r="B13" s="106"/>
      <c r="C13" s="106" t="s">
        <v>142</v>
      </c>
      <c r="D13" s="426" t="s">
        <v>142</v>
      </c>
      <c r="E13" s="106" t="s">
        <v>142</v>
      </c>
      <c r="F13" s="430" t="s">
        <v>142</v>
      </c>
    </row>
    <row r="14" spans="1:6" x14ac:dyDescent="0.25">
      <c r="A14" s="68" t="s">
        <v>189</v>
      </c>
      <c r="B14" s="74"/>
      <c r="C14" s="127"/>
      <c r="D14" s="431"/>
      <c r="E14" s="127"/>
      <c r="F14" s="432"/>
    </row>
    <row r="15" spans="1:6" x14ac:dyDescent="0.25">
      <c r="A15" s="68" t="s">
        <v>145</v>
      </c>
      <c r="B15" s="74"/>
      <c r="C15" s="74">
        <v>1776.95</v>
      </c>
      <c r="D15" s="425">
        <v>1599.26</v>
      </c>
      <c r="E15" s="74">
        <v>1776.95</v>
      </c>
      <c r="F15" s="427">
        <v>1599.26</v>
      </c>
    </row>
    <row r="16" spans="1:6" ht="30" x14ac:dyDescent="0.25">
      <c r="A16" s="68" t="s">
        <v>147</v>
      </c>
      <c r="B16" s="129"/>
      <c r="C16" s="129"/>
      <c r="D16" s="433"/>
      <c r="E16" s="129"/>
      <c r="F16" s="434"/>
    </row>
    <row r="17" spans="1:6" x14ac:dyDescent="0.25">
      <c r="A17" s="68" t="s">
        <v>190</v>
      </c>
      <c r="B17" s="74"/>
      <c r="C17" s="127"/>
      <c r="D17" s="431"/>
      <c r="E17" s="127"/>
      <c r="F17" s="128"/>
    </row>
    <row r="18" spans="1:6" x14ac:dyDescent="0.25">
      <c r="A18" s="68" t="s">
        <v>149</v>
      </c>
      <c r="B18" s="74"/>
      <c r="C18" s="74"/>
      <c r="D18" s="425"/>
      <c r="E18" s="74"/>
      <c r="F18" s="77"/>
    </row>
    <row r="19" spans="1:6" ht="30" x14ac:dyDescent="0.25">
      <c r="A19" s="68" t="s">
        <v>151</v>
      </c>
      <c r="B19" s="74"/>
      <c r="C19" s="74"/>
      <c r="D19" s="425"/>
      <c r="E19" s="74"/>
      <c r="F19" s="77"/>
    </row>
    <row r="20" spans="1:6" ht="15.75" thickBot="1" x14ac:dyDescent="0.3">
      <c r="A20" s="84" t="s">
        <v>152</v>
      </c>
      <c r="B20" s="112"/>
      <c r="C20" s="112" t="s">
        <v>142</v>
      </c>
      <c r="D20" s="435" t="s">
        <v>142</v>
      </c>
      <c r="E20" s="112" t="s">
        <v>142</v>
      </c>
      <c r="F20" s="130" t="s">
        <v>142</v>
      </c>
    </row>
    <row r="21" spans="1:6" ht="15.75" thickTop="1" x14ac:dyDescent="0.25"/>
  </sheetData>
  <mergeCells count="6">
    <mergeCell ref="E3:E4"/>
    <mergeCell ref="A1:D1"/>
    <mergeCell ref="A2:D2"/>
    <mergeCell ref="A3:A5"/>
    <mergeCell ref="B3:B4"/>
    <mergeCell ref="C3: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sheetPr>
  <dimension ref="A1:J24"/>
  <sheetViews>
    <sheetView zoomScale="86" zoomScaleNormal="86" workbookViewId="0">
      <selection activeCell="AA37" sqref="AA37:AB37"/>
    </sheetView>
  </sheetViews>
  <sheetFormatPr baseColWidth="10" defaultRowHeight="12.75" x14ac:dyDescent="0.2"/>
  <cols>
    <col min="1" max="1" width="50.28515625" style="131" customWidth="1"/>
    <col min="2" max="2" width="13.140625" style="131" bestFit="1" customWidth="1"/>
    <col min="3" max="16384" width="11.42578125" style="131"/>
  </cols>
  <sheetData>
    <row r="1" spans="1:10" ht="13.5" thickTop="1" x14ac:dyDescent="0.2">
      <c r="A1" s="494" t="str">
        <f>CONCATENATE("ESTRUCTURAS DE PRECIOS PARA LA MEZCLA DE BIOCOMBUSTIBLE PARA USO EN MOTORES DIESEL CON EL ACPM VIGENTES A PARTIR DE ",'[5]COMBUSTIBLES '!$A$1)</f>
        <v>ESTRUCTURAS DE PRECIOS PARA LA MEZCLA DE BIOCOMBUSTIBLE PARA USO EN MOTORES DIESEL CON EL ACPM VIGENTES A PARTIR DE 1 DE ABRIL 2019</v>
      </c>
      <c r="B1" s="495"/>
      <c r="C1" s="495"/>
      <c r="D1" s="495"/>
      <c r="E1" s="495"/>
      <c r="F1" s="495"/>
      <c r="G1" s="495"/>
    </row>
    <row r="2" spans="1:10" x14ac:dyDescent="0.2">
      <c r="A2" s="496" t="s">
        <v>124</v>
      </c>
      <c r="B2" s="497"/>
      <c r="C2" s="497"/>
      <c r="D2" s="497"/>
      <c r="E2" s="497"/>
      <c r="F2" s="497"/>
      <c r="G2" s="497"/>
    </row>
    <row r="3" spans="1:10" ht="51" x14ac:dyDescent="0.2">
      <c r="A3" s="498" t="s">
        <v>125</v>
      </c>
      <c r="B3" s="132" t="s">
        <v>191</v>
      </c>
      <c r="C3" s="501" t="s">
        <v>192</v>
      </c>
      <c r="D3" s="501" t="s">
        <v>193</v>
      </c>
      <c r="E3" s="133" t="s">
        <v>194</v>
      </c>
      <c r="F3" s="133" t="s">
        <v>195</v>
      </c>
      <c r="G3" s="133" t="s">
        <v>439</v>
      </c>
    </row>
    <row r="4" spans="1:10" x14ac:dyDescent="0.2">
      <c r="A4" s="499"/>
      <c r="B4" s="134">
        <v>1</v>
      </c>
      <c r="C4" s="502"/>
      <c r="D4" s="502"/>
      <c r="E4" s="135">
        <v>0.02</v>
      </c>
      <c r="F4" s="135">
        <v>0.04</v>
      </c>
      <c r="G4" s="135">
        <v>0.08</v>
      </c>
    </row>
    <row r="5" spans="1:10" ht="13.5" thickBot="1" x14ac:dyDescent="0.25">
      <c r="A5" s="500"/>
      <c r="B5" s="136" t="str">
        <f>+'[5]COMBUSTIBLES '!C5</f>
        <v>Ecopetrol</v>
      </c>
      <c r="C5" s="136" t="str">
        <f>+B5</f>
        <v>Ecopetrol</v>
      </c>
      <c r="D5" s="136" t="str">
        <f>+C5</f>
        <v>Ecopetrol</v>
      </c>
      <c r="E5" s="137" t="str">
        <f>+B5</f>
        <v>Ecopetrol</v>
      </c>
      <c r="F5" s="137" t="str">
        <f>+B5</f>
        <v>Ecopetrol</v>
      </c>
      <c r="G5" s="137" t="str">
        <f>+B5</f>
        <v>Ecopetrol</v>
      </c>
    </row>
    <row r="6" spans="1:10" ht="13.5" thickTop="1" x14ac:dyDescent="0.2">
      <c r="A6" s="138" t="s">
        <v>132</v>
      </c>
      <c r="B6" s="139">
        <v>10685.93</v>
      </c>
      <c r="C6" s="139">
        <v>5911.85</v>
      </c>
      <c r="D6" s="139">
        <v>5911.85</v>
      </c>
      <c r="E6" s="140"/>
      <c r="F6" s="140"/>
      <c r="G6" s="140"/>
    </row>
    <row r="7" spans="1:10" x14ac:dyDescent="0.2">
      <c r="A7" s="141" t="s">
        <v>196</v>
      </c>
      <c r="B7" s="142"/>
      <c r="C7" s="143"/>
      <c r="D7" s="143"/>
      <c r="E7" s="144">
        <v>5793.61</v>
      </c>
      <c r="F7" s="144">
        <v>5675.38</v>
      </c>
      <c r="G7" s="144">
        <v>5438.9</v>
      </c>
    </row>
    <row r="8" spans="1:10" x14ac:dyDescent="0.2">
      <c r="A8" s="141" t="s">
        <v>197</v>
      </c>
      <c r="B8" s="145"/>
      <c r="C8" s="145"/>
      <c r="D8" s="145"/>
      <c r="E8" s="144">
        <v>213.72</v>
      </c>
      <c r="F8" s="144">
        <v>427.44</v>
      </c>
      <c r="G8" s="144">
        <v>854.87</v>
      </c>
      <c r="I8" s="213"/>
    </row>
    <row r="9" spans="1:10" ht="25.5" x14ac:dyDescent="0.2">
      <c r="A9" s="141" t="s">
        <v>198</v>
      </c>
      <c r="B9" s="145"/>
      <c r="C9" s="145"/>
      <c r="D9" s="145"/>
      <c r="E9" s="269">
        <v>6007.33</v>
      </c>
      <c r="F9" s="269">
        <v>6102.82</v>
      </c>
      <c r="G9" s="269">
        <v>6293.7699999999995</v>
      </c>
      <c r="I9" s="213">
        <f>+B6*8%</f>
        <v>854.87440000000004</v>
      </c>
    </row>
    <row r="10" spans="1:10" x14ac:dyDescent="0.2">
      <c r="A10" s="267" t="s">
        <v>137</v>
      </c>
      <c r="B10" s="145"/>
      <c r="C10" s="268">
        <v>503.70629078000002</v>
      </c>
      <c r="D10" s="268">
        <v>503.70629078000002</v>
      </c>
      <c r="E10" s="266">
        <v>493.63</v>
      </c>
      <c r="F10" s="266">
        <v>483.56</v>
      </c>
      <c r="G10" s="266">
        <v>463.41</v>
      </c>
      <c r="J10" s="131">
        <f>+D12*94%</f>
        <v>156.04</v>
      </c>
    </row>
    <row r="11" spans="1:10" x14ac:dyDescent="0.2">
      <c r="A11" s="141" t="s">
        <v>138</v>
      </c>
      <c r="B11" s="145"/>
      <c r="C11" s="145" t="s">
        <v>139</v>
      </c>
      <c r="D11" s="145" t="s">
        <v>139</v>
      </c>
      <c r="E11" s="144" t="s">
        <v>139</v>
      </c>
      <c r="F11" s="144" t="s">
        <v>139</v>
      </c>
      <c r="G11" s="144" t="s">
        <v>139</v>
      </c>
      <c r="J11" s="131">
        <f>+C12*98%</f>
        <v>162.68</v>
      </c>
    </row>
    <row r="12" spans="1:10" x14ac:dyDescent="0.2">
      <c r="A12" s="270" t="s">
        <v>140</v>
      </c>
      <c r="B12" s="145"/>
      <c r="C12" s="271">
        <v>166</v>
      </c>
      <c r="D12" s="271">
        <v>166</v>
      </c>
      <c r="E12" s="271">
        <v>162.68</v>
      </c>
      <c r="F12" s="271">
        <v>159.36000000000001</v>
      </c>
      <c r="G12" s="271">
        <v>152.72</v>
      </c>
    </row>
    <row r="13" spans="1:10" x14ac:dyDescent="0.2">
      <c r="A13" s="141" t="s">
        <v>133</v>
      </c>
      <c r="B13" s="145"/>
      <c r="C13" s="146">
        <v>7.9001000000000001</v>
      </c>
      <c r="D13" s="146">
        <v>7.9001000000000001</v>
      </c>
      <c r="E13" s="144">
        <v>7.9001000000000001</v>
      </c>
      <c r="F13" s="144">
        <v>7.9001000000000001</v>
      </c>
      <c r="G13" s="144">
        <v>7.9001000000000001</v>
      </c>
    </row>
    <row r="14" spans="1:10" x14ac:dyDescent="0.2">
      <c r="A14" s="141" t="s">
        <v>199</v>
      </c>
      <c r="B14" s="145"/>
      <c r="C14" s="145" t="s">
        <v>135</v>
      </c>
      <c r="D14" s="145" t="s">
        <v>135</v>
      </c>
      <c r="E14" s="144" t="s">
        <v>135</v>
      </c>
      <c r="F14" s="144" t="s">
        <v>135</v>
      </c>
      <c r="G14" s="144" t="s">
        <v>135</v>
      </c>
    </row>
    <row r="15" spans="1:10" x14ac:dyDescent="0.2">
      <c r="A15" s="141" t="s">
        <v>200</v>
      </c>
      <c r="B15" s="145" t="s">
        <v>174</v>
      </c>
      <c r="C15" s="145"/>
      <c r="D15" s="145"/>
      <c r="E15" s="144" t="s">
        <v>142</v>
      </c>
      <c r="F15" s="144" t="s">
        <v>142</v>
      </c>
      <c r="G15" s="144" t="s">
        <v>142</v>
      </c>
    </row>
    <row r="16" spans="1:10" x14ac:dyDescent="0.2">
      <c r="A16" s="147" t="s">
        <v>273</v>
      </c>
      <c r="B16" s="145"/>
      <c r="C16" s="145">
        <v>71.510000000000005</v>
      </c>
      <c r="D16" s="145">
        <v>71.510000000000005</v>
      </c>
      <c r="E16" s="144">
        <v>71.510000000000005</v>
      </c>
      <c r="F16" s="144">
        <v>71.510000000000005</v>
      </c>
      <c r="G16" s="144">
        <v>71.510000000000005</v>
      </c>
    </row>
    <row r="17" spans="1:7" x14ac:dyDescent="0.2">
      <c r="A17" s="141" t="s">
        <v>172</v>
      </c>
      <c r="B17" s="145"/>
      <c r="C17" s="145"/>
      <c r="D17" s="145"/>
      <c r="E17" s="144"/>
      <c r="F17" s="144"/>
      <c r="G17" s="144"/>
    </row>
    <row r="18" spans="1:7" x14ac:dyDescent="0.2">
      <c r="A18" s="141" t="s">
        <v>173</v>
      </c>
      <c r="B18" s="148"/>
      <c r="C18" s="149"/>
      <c r="D18" s="149"/>
      <c r="E18" s="150" t="s">
        <v>174</v>
      </c>
      <c r="F18" s="150"/>
      <c r="G18" s="151" t="s">
        <v>150</v>
      </c>
    </row>
    <row r="19" spans="1:7" ht="25.5" x14ac:dyDescent="0.2">
      <c r="A19" s="141" t="s">
        <v>175</v>
      </c>
      <c r="B19" s="148"/>
      <c r="C19" s="148"/>
      <c r="D19" s="148"/>
      <c r="E19" s="150" t="s">
        <v>174</v>
      </c>
      <c r="F19" s="150"/>
      <c r="G19" s="150" t="s">
        <v>144</v>
      </c>
    </row>
    <row r="20" spans="1:7" x14ac:dyDescent="0.2">
      <c r="A20" s="141" t="s">
        <v>176</v>
      </c>
      <c r="B20" s="148"/>
      <c r="C20" s="148"/>
      <c r="D20" s="148"/>
      <c r="E20" s="150" t="s">
        <v>174</v>
      </c>
      <c r="F20" s="150"/>
      <c r="G20" s="144" t="s">
        <v>150</v>
      </c>
    </row>
    <row r="21" spans="1:7" ht="25.5" x14ac:dyDescent="0.2">
      <c r="A21" s="141" t="s">
        <v>201</v>
      </c>
      <c r="B21" s="148"/>
      <c r="C21" s="148"/>
      <c r="D21" s="148"/>
      <c r="E21" s="150" t="s">
        <v>174</v>
      </c>
      <c r="F21" s="150"/>
      <c r="G21" s="144" t="s">
        <v>150</v>
      </c>
    </row>
    <row r="22" spans="1:7" x14ac:dyDescent="0.2">
      <c r="A22" s="152" t="s">
        <v>145</v>
      </c>
      <c r="B22" s="145"/>
      <c r="C22" s="145"/>
      <c r="D22" s="145"/>
      <c r="E22" s="144"/>
      <c r="F22" s="144"/>
      <c r="G22" s="144">
        <v>301.48</v>
      </c>
    </row>
    <row r="23" spans="1:7" ht="26.25" thickBot="1" x14ac:dyDescent="0.25">
      <c r="A23" s="153" t="s">
        <v>179</v>
      </c>
      <c r="B23" s="154"/>
      <c r="C23" s="154"/>
      <c r="D23" s="154"/>
      <c r="E23" s="155" t="s">
        <v>174</v>
      </c>
      <c r="F23" s="155"/>
      <c r="G23" s="155" t="s">
        <v>144</v>
      </c>
    </row>
    <row r="24" spans="1:7" ht="13.5" thickTop="1" x14ac:dyDescent="0.2"/>
  </sheetData>
  <mergeCells count="5">
    <mergeCell ref="A1:G1"/>
    <mergeCell ref="A2:G2"/>
    <mergeCell ref="A3:A5"/>
    <mergeCell ref="C3:C4"/>
    <mergeCell ref="D3:D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46"/>
  <sheetViews>
    <sheetView tabSelected="1" zoomScale="84" zoomScaleNormal="84" workbookViewId="0">
      <selection activeCell="H7" sqref="H7"/>
    </sheetView>
  </sheetViews>
  <sheetFormatPr baseColWidth="10" defaultRowHeight="15" x14ac:dyDescent="0.25"/>
  <cols>
    <col min="2" max="2" width="57.140625" customWidth="1"/>
    <col min="3" max="3" width="15.85546875" customWidth="1"/>
    <col min="4" max="4" width="13.5703125" bestFit="1" customWidth="1"/>
    <col min="5" max="5" width="15.140625" customWidth="1"/>
    <col min="6" max="6" width="12.42578125" customWidth="1"/>
    <col min="7" max="7" width="11.7109375" bestFit="1" customWidth="1"/>
    <col min="8" max="8" width="13.5703125" bestFit="1" customWidth="1"/>
  </cols>
  <sheetData>
    <row r="1" spans="1:8" x14ac:dyDescent="0.25">
      <c r="A1" s="156"/>
      <c r="B1" s="182" t="s">
        <v>450</v>
      </c>
      <c r="C1" s="182"/>
      <c r="D1" s="182"/>
      <c r="E1" s="157"/>
      <c r="F1" s="157"/>
      <c r="G1" s="157"/>
      <c r="H1" s="157"/>
    </row>
    <row r="2" spans="1:8" ht="15.75" thickBot="1" x14ac:dyDescent="0.3">
      <c r="A2" s="183" t="s">
        <v>202</v>
      </c>
      <c r="B2" s="184"/>
      <c r="C2" s="184"/>
      <c r="D2" s="184"/>
      <c r="E2" s="184"/>
      <c r="F2" s="184"/>
      <c r="G2" s="184"/>
      <c r="H2" s="184"/>
    </row>
    <row r="3" spans="1:8" ht="15.75" thickTop="1" x14ac:dyDescent="0.25">
      <c r="A3" s="185"/>
      <c r="B3" s="186" t="s">
        <v>242</v>
      </c>
      <c r="C3" s="507" t="s">
        <v>203</v>
      </c>
      <c r="D3" s="508"/>
      <c r="E3" s="508"/>
      <c r="F3" s="508"/>
      <c r="G3" s="511" t="s">
        <v>243</v>
      </c>
      <c r="H3" s="512"/>
    </row>
    <row r="4" spans="1:8" x14ac:dyDescent="0.25">
      <c r="A4" s="187"/>
      <c r="B4" s="188" t="s">
        <v>244</v>
      </c>
      <c r="C4" s="509"/>
      <c r="D4" s="510"/>
      <c r="E4" s="510"/>
      <c r="F4" s="510"/>
      <c r="G4" s="513"/>
      <c r="H4" s="514"/>
    </row>
    <row r="5" spans="1:8" ht="25.5" x14ac:dyDescent="0.25">
      <c r="A5" s="515" t="s">
        <v>204</v>
      </c>
      <c r="B5" s="517" t="s">
        <v>205</v>
      </c>
      <c r="C5" s="505" t="s">
        <v>266</v>
      </c>
      <c r="D5" s="189" t="s">
        <v>97</v>
      </c>
      <c r="E5" s="189" t="s">
        <v>444</v>
      </c>
      <c r="F5" s="189" t="s">
        <v>451</v>
      </c>
      <c r="G5" s="189" t="s">
        <v>97</v>
      </c>
      <c r="H5" s="160" t="str">
        <f>+F5</f>
        <v>Biodiesel B8</v>
      </c>
    </row>
    <row r="6" spans="1:8" x14ac:dyDescent="0.25">
      <c r="A6" s="515"/>
      <c r="B6" s="517"/>
      <c r="C6" s="506"/>
      <c r="D6" s="190">
        <v>0.08</v>
      </c>
      <c r="E6" s="208">
        <v>0.02</v>
      </c>
      <c r="F6" s="191">
        <v>0.08</v>
      </c>
      <c r="G6" s="208">
        <v>0.1</v>
      </c>
      <c r="H6" s="191">
        <f>+F6</f>
        <v>0.08</v>
      </c>
    </row>
    <row r="7" spans="1:8" x14ac:dyDescent="0.25">
      <c r="A7" s="516"/>
      <c r="B7" s="518"/>
      <c r="C7" s="159" t="s">
        <v>206</v>
      </c>
      <c r="D7" s="189" t="s">
        <v>206</v>
      </c>
      <c r="E7" s="189" t="s">
        <v>206</v>
      </c>
      <c r="F7" s="189" t="s">
        <v>206</v>
      </c>
      <c r="G7" s="159" t="s">
        <v>206</v>
      </c>
      <c r="H7" s="160" t="s">
        <v>206</v>
      </c>
    </row>
    <row r="8" spans="1:8" x14ac:dyDescent="0.25">
      <c r="A8" s="161" t="s">
        <v>207</v>
      </c>
      <c r="B8" s="167" t="s">
        <v>208</v>
      </c>
      <c r="C8" s="163">
        <f>+'Calculo IP ZDF'!B25</f>
        <v>4299.6555360000002</v>
      </c>
      <c r="D8" s="192">
        <f>+'Calculo IP ZDF'!G25</f>
        <v>4655.8599824000003</v>
      </c>
      <c r="E8" s="192">
        <f>+'Calculo IP ZDF'!F25</f>
        <v>4571.6786000000002</v>
      </c>
      <c r="F8" s="192">
        <f>+'Calculo IP ZDF'!H25</f>
        <v>4946.0120844000003</v>
      </c>
      <c r="G8" s="163">
        <f>+'GAS CTE'!D9</f>
        <v>5840.62</v>
      </c>
      <c r="H8" s="164">
        <f>+BIODIESEL!G9</f>
        <v>6293.7699999999995</v>
      </c>
    </row>
    <row r="9" spans="1:8" x14ac:dyDescent="0.25">
      <c r="A9" s="161" t="s">
        <v>209</v>
      </c>
      <c r="B9" s="167" t="s">
        <v>210</v>
      </c>
      <c r="C9" s="171" t="s">
        <v>211</v>
      </c>
      <c r="D9" s="193" t="s">
        <v>211</v>
      </c>
      <c r="E9" s="193" t="s">
        <v>211</v>
      </c>
      <c r="F9" s="193" t="s">
        <v>211</v>
      </c>
      <c r="G9" s="171">
        <f>+'GAS CTE'!D10</f>
        <v>473.63427342</v>
      </c>
      <c r="H9" s="194">
        <f>+BIODIESEL!G10</f>
        <v>463.41</v>
      </c>
    </row>
    <row r="10" spans="1:8" x14ac:dyDescent="0.25">
      <c r="A10" s="161"/>
      <c r="B10" s="167" t="s">
        <v>138</v>
      </c>
      <c r="C10" s="171" t="s">
        <v>211</v>
      </c>
      <c r="D10" s="193" t="s">
        <v>211</v>
      </c>
      <c r="E10" s="193" t="s">
        <v>211</v>
      </c>
      <c r="F10" s="193" t="s">
        <v>211</v>
      </c>
      <c r="G10" s="171" t="s">
        <v>139</v>
      </c>
      <c r="H10" s="194" t="str">
        <f>+G10</f>
        <v>(3)</v>
      </c>
    </row>
    <row r="11" spans="1:8" x14ac:dyDescent="0.25">
      <c r="A11" s="161"/>
      <c r="B11" s="167" t="s">
        <v>140</v>
      </c>
      <c r="C11" s="171">
        <f>+'GAS CTE'!C12</f>
        <v>148</v>
      </c>
      <c r="D11" s="193">
        <f>+'GAS CTE'!D12</f>
        <v>133.19999999999999</v>
      </c>
      <c r="E11" s="193">
        <f>+BIODIESEL!E12</f>
        <v>162.68</v>
      </c>
      <c r="F11" s="193">
        <f>+BIODIESEL!G12</f>
        <v>152.72</v>
      </c>
      <c r="G11" s="171">
        <f>+D11</f>
        <v>133.19999999999999</v>
      </c>
      <c r="H11" s="194">
        <f>+F11</f>
        <v>152.72</v>
      </c>
    </row>
    <row r="12" spans="1:8" x14ac:dyDescent="0.25">
      <c r="A12" s="161" t="s">
        <v>212</v>
      </c>
      <c r="B12" s="167" t="s">
        <v>349</v>
      </c>
      <c r="C12" s="195" t="s">
        <v>240</v>
      </c>
      <c r="D12" s="196" t="str">
        <f>+C12</f>
        <v>(2)</v>
      </c>
      <c r="E12" s="196" t="str">
        <f>+C12</f>
        <v>(2)</v>
      </c>
      <c r="F12" s="196" t="str">
        <f>+C12</f>
        <v>(2)</v>
      </c>
      <c r="G12" s="195" t="str">
        <f>+C12</f>
        <v>(2)</v>
      </c>
      <c r="H12" s="197" t="str">
        <f>+C12</f>
        <v>(2)</v>
      </c>
    </row>
    <row r="13" spans="1:8" x14ac:dyDescent="0.25">
      <c r="A13" s="161" t="s">
        <v>214</v>
      </c>
      <c r="B13" s="167" t="s">
        <v>215</v>
      </c>
      <c r="C13" s="163">
        <f>+RUBROS!T15</f>
        <v>21.104913852952627</v>
      </c>
      <c r="D13" s="192">
        <f>+C13</f>
        <v>21.104913852952627</v>
      </c>
      <c r="E13" s="192">
        <f>+C13</f>
        <v>21.104913852952627</v>
      </c>
      <c r="F13" s="192">
        <f>+C13</f>
        <v>21.104913852952627</v>
      </c>
      <c r="G13" s="163">
        <f>+RUBROS!U13</f>
        <v>21.104913852952627</v>
      </c>
      <c r="H13" s="164">
        <f>+G13</f>
        <v>21.104913852952627</v>
      </c>
    </row>
    <row r="14" spans="1:8" x14ac:dyDescent="0.25">
      <c r="A14" s="161" t="s">
        <v>218</v>
      </c>
      <c r="B14" s="167" t="s">
        <v>219</v>
      </c>
      <c r="C14" s="163">
        <f>+RUBROS!AF39</f>
        <v>12.195563261636002</v>
      </c>
      <c r="D14" s="192">
        <f>+C14</f>
        <v>12.195563261636002</v>
      </c>
      <c r="E14" s="192">
        <f>+C14</f>
        <v>12.195563261636002</v>
      </c>
      <c r="F14" s="192">
        <f>+C14</f>
        <v>12.195563261636002</v>
      </c>
      <c r="G14" s="163">
        <f>+C14</f>
        <v>12.195563261636002</v>
      </c>
      <c r="H14" s="164">
        <f>+C14</f>
        <v>12.195563261636002</v>
      </c>
    </row>
    <row r="15" spans="1:8" x14ac:dyDescent="0.25">
      <c r="A15" s="161"/>
      <c r="B15" s="167" t="s">
        <v>220</v>
      </c>
      <c r="C15" s="163">
        <f>+'GAS CTE'!C16</f>
        <v>71.510000000000005</v>
      </c>
      <c r="D15" s="192">
        <f>+C15</f>
        <v>71.510000000000005</v>
      </c>
      <c r="E15" s="192">
        <f>+BIODIESEL!E16</f>
        <v>71.510000000000005</v>
      </c>
      <c r="F15" s="192">
        <f>+E15</f>
        <v>71.510000000000005</v>
      </c>
      <c r="G15" s="163">
        <f>+C15</f>
        <v>71.510000000000005</v>
      </c>
      <c r="H15" s="164">
        <f>+C15</f>
        <v>71.510000000000005</v>
      </c>
    </row>
    <row r="16" spans="1:8" x14ac:dyDescent="0.25">
      <c r="A16" s="168" t="s">
        <v>221</v>
      </c>
      <c r="B16" s="199" t="s">
        <v>222</v>
      </c>
      <c r="C16" s="169">
        <f t="shared" ref="C16:H16" si="0">SUM(C8:C15)</f>
        <v>4552.4660131145893</v>
      </c>
      <c r="D16" s="200">
        <f t="shared" si="0"/>
        <v>4893.8704595145891</v>
      </c>
      <c r="E16" s="200">
        <f t="shared" si="0"/>
        <v>4839.1690771145895</v>
      </c>
      <c r="F16" s="200">
        <f t="shared" si="0"/>
        <v>5203.5425615145896</v>
      </c>
      <c r="G16" s="169">
        <f t="shared" si="0"/>
        <v>6552.2647505345885</v>
      </c>
      <c r="H16" s="170">
        <f t="shared" si="0"/>
        <v>7014.7104771145887</v>
      </c>
    </row>
    <row r="17" spans="1:10" x14ac:dyDescent="0.25">
      <c r="A17" s="161" t="s">
        <v>245</v>
      </c>
      <c r="B17" s="167" t="s">
        <v>246</v>
      </c>
      <c r="C17" s="163" t="str">
        <f t="shared" ref="C17:D20" si="1">E17</f>
        <v>**</v>
      </c>
      <c r="D17" s="192" t="str">
        <f t="shared" si="1"/>
        <v>**</v>
      </c>
      <c r="E17" s="192" t="str">
        <f>+A35</f>
        <v>**</v>
      </c>
      <c r="F17" s="192" t="str">
        <f>+E17</f>
        <v>**</v>
      </c>
      <c r="G17" s="163" t="str">
        <f>+F17</f>
        <v>**</v>
      </c>
      <c r="H17" s="164" t="str">
        <f>+F17</f>
        <v>**</v>
      </c>
    </row>
    <row r="18" spans="1:10" x14ac:dyDescent="0.25">
      <c r="A18" s="161" t="s">
        <v>223</v>
      </c>
      <c r="B18" s="167" t="s">
        <v>247</v>
      </c>
      <c r="C18" s="163" t="str">
        <f t="shared" si="1"/>
        <v>***</v>
      </c>
      <c r="D18" s="192" t="str">
        <f t="shared" si="1"/>
        <v>***</v>
      </c>
      <c r="E18" s="192" t="str">
        <f>+A36</f>
        <v>***</v>
      </c>
      <c r="F18" s="192" t="str">
        <f>+E18</f>
        <v>***</v>
      </c>
      <c r="G18" s="163" t="str">
        <f t="shared" ref="G18:G20" si="2">+F18</f>
        <v>***</v>
      </c>
      <c r="H18" s="164" t="str">
        <f t="shared" ref="H18:H20" si="3">+F18</f>
        <v>***</v>
      </c>
    </row>
    <row r="19" spans="1:10" x14ac:dyDescent="0.25">
      <c r="A19" s="161" t="s">
        <v>248</v>
      </c>
      <c r="B19" s="167" t="s">
        <v>249</v>
      </c>
      <c r="C19" s="201" t="s">
        <v>257</v>
      </c>
      <c r="D19" s="198" t="str">
        <f t="shared" si="1"/>
        <v>****</v>
      </c>
      <c r="E19" s="198" t="str">
        <f>+A37</f>
        <v>****</v>
      </c>
      <c r="F19" s="198" t="str">
        <f>+E19</f>
        <v>****</v>
      </c>
      <c r="G19" s="163" t="str">
        <f t="shared" si="2"/>
        <v>****</v>
      </c>
      <c r="H19" s="164" t="str">
        <f t="shared" si="3"/>
        <v>****</v>
      </c>
    </row>
    <row r="20" spans="1:10" x14ac:dyDescent="0.25">
      <c r="A20" s="161" t="s">
        <v>227</v>
      </c>
      <c r="B20" s="167" t="s">
        <v>145</v>
      </c>
      <c r="C20" s="163" t="str">
        <f t="shared" si="1"/>
        <v>*****</v>
      </c>
      <c r="D20" s="192" t="str">
        <f t="shared" si="1"/>
        <v>*****</v>
      </c>
      <c r="E20" s="192" t="str">
        <f>+A38</f>
        <v>*****</v>
      </c>
      <c r="F20" s="192" t="str">
        <f>+E20</f>
        <v>*****</v>
      </c>
      <c r="G20" s="163" t="str">
        <f t="shared" si="2"/>
        <v>*****</v>
      </c>
      <c r="H20" s="164" t="str">
        <f t="shared" si="3"/>
        <v>*****</v>
      </c>
    </row>
    <row r="21" spans="1:10" x14ac:dyDescent="0.25">
      <c r="A21" s="168" t="s">
        <v>229</v>
      </c>
      <c r="B21" s="199" t="s">
        <v>250</v>
      </c>
      <c r="C21" s="169">
        <f t="shared" ref="C21:H21" si="4">+C16</f>
        <v>4552.4660131145893</v>
      </c>
      <c r="D21" s="200">
        <f t="shared" si="4"/>
        <v>4893.8704595145891</v>
      </c>
      <c r="E21" s="200">
        <f t="shared" si="4"/>
        <v>4839.1690771145895</v>
      </c>
      <c r="F21" s="200">
        <f t="shared" si="4"/>
        <v>5203.5425615145896</v>
      </c>
      <c r="G21" s="169">
        <f t="shared" si="4"/>
        <v>6552.2647505345885</v>
      </c>
      <c r="H21" s="170">
        <f t="shared" si="4"/>
        <v>7014.7104771145887</v>
      </c>
    </row>
    <row r="22" spans="1:10" x14ac:dyDescent="0.25">
      <c r="A22" s="161" t="s">
        <v>231</v>
      </c>
      <c r="B22" s="167" t="s">
        <v>176</v>
      </c>
      <c r="C22" s="163" t="str">
        <f t="shared" ref="C22:D24" si="5">E22</f>
        <v>***</v>
      </c>
      <c r="D22" s="192" t="str">
        <f t="shared" si="5"/>
        <v>***</v>
      </c>
      <c r="E22" s="192" t="str">
        <f>+E18</f>
        <v>***</v>
      </c>
      <c r="F22" s="192" t="str">
        <f>+E22</f>
        <v>***</v>
      </c>
      <c r="G22" s="163" t="str">
        <f>+G18</f>
        <v>***</v>
      </c>
      <c r="H22" s="164" t="str">
        <f>+H18</f>
        <v>***</v>
      </c>
    </row>
    <row r="23" spans="1:10" x14ac:dyDescent="0.25">
      <c r="A23" s="161" t="s">
        <v>232</v>
      </c>
      <c r="B23" s="162" t="s">
        <v>233</v>
      </c>
      <c r="C23" s="201" t="s">
        <v>261</v>
      </c>
      <c r="D23" s="198" t="str">
        <f>+C23</f>
        <v>******</v>
      </c>
      <c r="E23" s="198" t="s">
        <v>234</v>
      </c>
      <c r="F23" s="198" t="str">
        <f>+E23</f>
        <v>N.A</v>
      </c>
      <c r="G23" s="201" t="str">
        <f>+C23</f>
        <v>******</v>
      </c>
      <c r="H23" s="166" t="s">
        <v>234</v>
      </c>
    </row>
    <row r="24" spans="1:10" x14ac:dyDescent="0.25">
      <c r="A24" s="161" t="s">
        <v>235</v>
      </c>
      <c r="B24" s="167" t="s">
        <v>236</v>
      </c>
      <c r="C24" s="201" t="str">
        <f t="shared" si="5"/>
        <v>*******</v>
      </c>
      <c r="D24" s="198" t="str">
        <f t="shared" si="5"/>
        <v>*******</v>
      </c>
      <c r="E24" s="198" t="str">
        <f>+A40</f>
        <v>*******</v>
      </c>
      <c r="F24" s="198" t="str">
        <f>+E24</f>
        <v>*******</v>
      </c>
      <c r="G24" s="201" t="str">
        <f>+F24</f>
        <v>*******</v>
      </c>
      <c r="H24" s="166" t="str">
        <f>+F24</f>
        <v>*******</v>
      </c>
    </row>
    <row r="25" spans="1:10" ht="15.75" thickBot="1" x14ac:dyDescent="0.3">
      <c r="A25" s="172" t="s">
        <v>237</v>
      </c>
      <c r="B25" s="173" t="s">
        <v>238</v>
      </c>
      <c r="C25" s="174"/>
      <c r="D25" s="202"/>
      <c r="E25" s="202"/>
      <c r="F25" s="202"/>
      <c r="G25" s="174"/>
      <c r="H25" s="175"/>
    </row>
    <row r="26" spans="1:10" ht="15.75" thickTop="1" x14ac:dyDescent="0.25">
      <c r="A26" s="177"/>
      <c r="B26" s="178"/>
      <c r="C26" s="178"/>
      <c r="D26" s="178"/>
      <c r="E26" s="179"/>
      <c r="F26" s="179"/>
      <c r="G26" s="179"/>
      <c r="H26" s="179"/>
    </row>
    <row r="27" spans="1:10" x14ac:dyDescent="0.25">
      <c r="A27" s="180"/>
      <c r="B27" s="296" t="s">
        <v>251</v>
      </c>
      <c r="C27" s="203"/>
      <c r="D27" s="203"/>
      <c r="E27" s="203"/>
      <c r="F27" s="203"/>
      <c r="G27" s="203"/>
      <c r="H27" s="203"/>
    </row>
    <row r="28" spans="1:10" x14ac:dyDescent="0.25">
      <c r="A28" s="180" t="s">
        <v>174</v>
      </c>
      <c r="B28" s="504" t="s">
        <v>174</v>
      </c>
      <c r="C28" s="504"/>
      <c r="D28" s="504"/>
      <c r="E28" s="504"/>
      <c r="F28" s="504"/>
      <c r="G28" s="504"/>
      <c r="H28" s="504"/>
    </row>
    <row r="29" spans="1:10" x14ac:dyDescent="0.25">
      <c r="A29" s="205" t="s">
        <v>213</v>
      </c>
      <c r="B29" s="519" t="s">
        <v>286</v>
      </c>
      <c r="C29" s="519"/>
      <c r="D29" s="519"/>
      <c r="E29" s="519"/>
      <c r="F29" s="519"/>
      <c r="G29" s="519"/>
      <c r="H29" s="519"/>
    </row>
    <row r="30" spans="1:10" ht="27.75" customHeight="1" x14ac:dyDescent="0.25">
      <c r="A30" s="206" t="s">
        <v>240</v>
      </c>
      <c r="B30" s="503" t="s">
        <v>297</v>
      </c>
      <c r="C30" s="503"/>
      <c r="D30" s="503"/>
      <c r="E30" s="503"/>
      <c r="F30" s="503"/>
      <c r="G30" s="503"/>
      <c r="H30" s="503"/>
      <c r="I30" s="503"/>
      <c r="J30" s="503"/>
    </row>
    <row r="31" spans="1:10" ht="58.5" customHeight="1" x14ac:dyDescent="0.25">
      <c r="A31" s="206" t="s">
        <v>139</v>
      </c>
      <c r="B31" s="503" t="s">
        <v>366</v>
      </c>
      <c r="C31" s="503"/>
      <c r="D31" s="503"/>
      <c r="E31" s="503"/>
      <c r="F31" s="503"/>
      <c r="G31" s="503"/>
      <c r="H31" s="503"/>
    </row>
    <row r="32" spans="1:10" x14ac:dyDescent="0.25">
      <c r="A32" s="180"/>
      <c r="B32" s="209"/>
      <c r="C32" s="209"/>
      <c r="D32" s="209"/>
      <c r="E32" s="209"/>
      <c r="F32" s="209"/>
      <c r="G32" s="209"/>
      <c r="H32" s="209"/>
    </row>
    <row r="33" spans="1:8" x14ac:dyDescent="0.25">
      <c r="A33" s="180"/>
      <c r="B33" s="209"/>
      <c r="C33" s="209"/>
      <c r="D33" s="209"/>
      <c r="E33" s="209"/>
      <c r="F33" s="209"/>
      <c r="G33" s="209"/>
      <c r="H33" s="209"/>
    </row>
    <row r="34" spans="1:8" x14ac:dyDescent="0.25">
      <c r="A34" s="180" t="s">
        <v>104</v>
      </c>
      <c r="B34" s="504" t="s">
        <v>252</v>
      </c>
      <c r="C34" s="504"/>
      <c r="D34" s="504"/>
      <c r="E34" s="504"/>
      <c r="F34" s="504"/>
      <c r="G34" s="504"/>
      <c r="H34" s="504"/>
    </row>
    <row r="35" spans="1:8" ht="29.25" customHeight="1" x14ac:dyDescent="0.25">
      <c r="A35" s="180" t="s">
        <v>253</v>
      </c>
      <c r="B35" s="503" t="s">
        <v>254</v>
      </c>
      <c r="C35" s="503"/>
      <c r="D35" s="503"/>
      <c r="E35" s="503"/>
      <c r="F35" s="503"/>
      <c r="G35" s="503"/>
      <c r="H35" s="503"/>
    </row>
    <row r="36" spans="1:8" x14ac:dyDescent="0.25">
      <c r="A36" s="180" t="s">
        <v>255</v>
      </c>
      <c r="B36" s="504" t="s">
        <v>256</v>
      </c>
      <c r="C36" s="504"/>
      <c r="D36" s="504"/>
      <c r="E36" s="504"/>
      <c r="F36" s="504"/>
      <c r="G36" s="504"/>
      <c r="H36" s="504"/>
    </row>
    <row r="37" spans="1:8" ht="43.5" customHeight="1" x14ac:dyDescent="0.25">
      <c r="A37" s="204" t="s">
        <v>257</v>
      </c>
      <c r="B37" s="503" t="s">
        <v>258</v>
      </c>
      <c r="C37" s="503"/>
      <c r="D37" s="503"/>
      <c r="E37" s="503"/>
      <c r="F37" s="503"/>
      <c r="G37" s="503"/>
      <c r="H37" s="503"/>
    </row>
    <row r="38" spans="1:8" x14ac:dyDescent="0.25">
      <c r="A38" s="204" t="s">
        <v>259</v>
      </c>
      <c r="B38" s="504" t="s">
        <v>260</v>
      </c>
      <c r="C38" s="504"/>
      <c r="D38" s="504"/>
      <c r="E38" s="504"/>
      <c r="F38" s="504"/>
      <c r="G38" s="504"/>
      <c r="H38" s="504"/>
    </row>
    <row r="39" spans="1:8" x14ac:dyDescent="0.25">
      <c r="A39" s="180" t="s">
        <v>261</v>
      </c>
      <c r="B39" s="504" t="s">
        <v>262</v>
      </c>
      <c r="C39" s="504"/>
      <c r="D39" s="504"/>
      <c r="E39" s="504"/>
      <c r="F39" s="504"/>
      <c r="G39" s="504"/>
      <c r="H39" s="504"/>
    </row>
    <row r="40" spans="1:8" ht="30" customHeight="1" x14ac:dyDescent="0.25">
      <c r="A40" s="180" t="s">
        <v>263</v>
      </c>
      <c r="B40" s="503" t="s">
        <v>264</v>
      </c>
      <c r="C40" s="503"/>
      <c r="D40" s="503"/>
      <c r="E40" s="503"/>
      <c r="F40" s="503"/>
      <c r="G40" s="503"/>
      <c r="H40" s="503"/>
    </row>
    <row r="41" spans="1:8" x14ac:dyDescent="0.25">
      <c r="A41" s="156"/>
      <c r="B41" s="157"/>
      <c r="C41" s="157"/>
      <c r="D41" s="157"/>
      <c r="E41" s="157"/>
      <c r="F41" s="157"/>
      <c r="G41" s="157"/>
      <c r="H41" s="157"/>
    </row>
    <row r="42" spans="1:8" x14ac:dyDescent="0.25">
      <c r="A42" s="205" t="s">
        <v>213</v>
      </c>
      <c r="B42" s="519" t="s">
        <v>265</v>
      </c>
      <c r="C42" s="519"/>
      <c r="D42" s="519"/>
      <c r="E42" s="519"/>
      <c r="F42" s="519"/>
      <c r="G42" s="519"/>
      <c r="H42" s="519"/>
    </row>
    <row r="43" spans="1:8" x14ac:dyDescent="0.25">
      <c r="A43" s="206" t="s">
        <v>139</v>
      </c>
      <c r="B43" s="207" t="s">
        <v>239</v>
      </c>
      <c r="C43" s="157"/>
      <c r="D43" s="157"/>
      <c r="E43" s="157"/>
      <c r="F43" s="157"/>
      <c r="G43" s="157"/>
      <c r="H43" s="157"/>
    </row>
    <row r="44" spans="1:8" ht="39.75" customHeight="1" x14ac:dyDescent="0.25">
      <c r="A44" s="206" t="s">
        <v>241</v>
      </c>
      <c r="B44" s="503" t="s">
        <v>267</v>
      </c>
      <c r="C44" s="503"/>
      <c r="D44" s="503"/>
      <c r="E44" s="503"/>
      <c r="F44" s="503"/>
      <c r="G44" s="503"/>
      <c r="H44" s="503"/>
    </row>
    <row r="45" spans="1:8" x14ac:dyDescent="0.25">
      <c r="A45" s="206"/>
      <c r="B45" s="504" t="s">
        <v>174</v>
      </c>
      <c r="C45" s="504"/>
      <c r="D45" s="504"/>
      <c r="E45" s="504"/>
      <c r="F45" s="504"/>
      <c r="G45" s="504"/>
      <c r="H45" s="504"/>
    </row>
    <row r="46" spans="1:8" ht="100.5" customHeight="1" x14ac:dyDescent="0.25">
      <c r="A46" s="520" t="s">
        <v>163</v>
      </c>
      <c r="B46" s="520"/>
      <c r="C46" s="520"/>
      <c r="D46" s="520"/>
      <c r="E46" s="520"/>
      <c r="F46" s="520"/>
      <c r="G46" s="520"/>
      <c r="H46" s="520"/>
    </row>
  </sheetData>
  <sheetProtection password="C712" sheet="1" objects="1" scenarios="1"/>
  <mergeCells count="21">
    <mergeCell ref="B42:H42"/>
    <mergeCell ref="B44:H44"/>
    <mergeCell ref="B45:H45"/>
    <mergeCell ref="A46:H46"/>
    <mergeCell ref="B35:H35"/>
    <mergeCell ref="B36:H36"/>
    <mergeCell ref="B37:H37"/>
    <mergeCell ref="B38:H38"/>
    <mergeCell ref="B39:H39"/>
    <mergeCell ref="B40:H40"/>
    <mergeCell ref="A5:A7"/>
    <mergeCell ref="B5:B7"/>
    <mergeCell ref="B28:H28"/>
    <mergeCell ref="B29:H29"/>
    <mergeCell ref="B31:H31"/>
    <mergeCell ref="B30:H30"/>
    <mergeCell ref="I30:J30"/>
    <mergeCell ref="B34:H34"/>
    <mergeCell ref="C5:C6"/>
    <mergeCell ref="C3:F4"/>
    <mergeCell ref="G3:H4"/>
  </mergeCells>
  <hyperlinks>
    <hyperlink ref="B27:F27" location="Nota" display="Ver Nota Informativa"/>
    <hyperlink ref="B27" location="AMAZONAS!A46" display="Ver Nota Informativa"/>
  </hyperlinks>
  <pageMargins left="0.7" right="0.7" top="0.75" bottom="0.75" header="0.3" footer="0.3"/>
  <ignoredErrors>
    <ignoredError sqref="G10:H12 C12:E12 A29:A31 A42:A44" numberStoredAsText="1"/>
    <ignoredError sqref="C13:H20 C22:H23 C21:H2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P40"/>
  <sheetViews>
    <sheetView zoomScale="84" zoomScaleNormal="84" workbookViewId="0">
      <selection activeCell="H7" sqref="H7"/>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7 de Noviembre de 2019; 00:00 horas</v>
      </c>
    </row>
    <row r="2" spans="1:8" ht="15.75" thickBot="1" x14ac:dyDescent="0.3">
      <c r="A2" s="183" t="s">
        <v>202</v>
      </c>
      <c r="B2" s="183"/>
    </row>
    <row r="3" spans="1:8" ht="15.75" customHeight="1" thickTop="1" x14ac:dyDescent="0.25">
      <c r="A3" s="215"/>
      <c r="B3" s="216" t="s">
        <v>274</v>
      </c>
      <c r="C3" s="523" t="s">
        <v>203</v>
      </c>
      <c r="D3" s="524"/>
      <c r="E3" s="524"/>
      <c r="F3" s="525"/>
      <c r="G3" s="529" t="s">
        <v>275</v>
      </c>
      <c r="H3" s="530"/>
    </row>
    <row r="4" spans="1:8" x14ac:dyDescent="0.25">
      <c r="A4" s="158"/>
      <c r="B4" s="217" t="s">
        <v>350</v>
      </c>
      <c r="C4" s="526"/>
      <c r="D4" s="527"/>
      <c r="E4" s="527"/>
      <c r="F4" s="528"/>
      <c r="G4" s="531"/>
      <c r="H4" s="532"/>
    </row>
    <row r="5" spans="1:8" ht="38.25" customHeight="1" x14ac:dyDescent="0.25">
      <c r="A5" s="515" t="s">
        <v>204</v>
      </c>
      <c r="B5" s="517" t="s">
        <v>205</v>
      </c>
      <c r="C5" s="505" t="s">
        <v>266</v>
      </c>
      <c r="D5" s="189" t="s">
        <v>97</v>
      </c>
      <c r="E5" s="189" t="s">
        <v>194</v>
      </c>
      <c r="F5" s="189" t="str">
        <f>+AMAZONAS!F5</f>
        <v>Biodiesel B8</v>
      </c>
      <c r="G5" s="189" t="s">
        <v>97</v>
      </c>
      <c r="H5" s="160" t="str">
        <f>+F5</f>
        <v>Biodiesel B8</v>
      </c>
    </row>
    <row r="6" spans="1:8" x14ac:dyDescent="0.25">
      <c r="A6" s="515"/>
      <c r="B6" s="517"/>
      <c r="C6" s="506"/>
      <c r="D6" s="190">
        <v>0.08</v>
      </c>
      <c r="E6" s="208">
        <v>0.02</v>
      </c>
      <c r="F6" s="440">
        <f>+AMAZONAS!F6</f>
        <v>0.08</v>
      </c>
      <c r="G6" s="208">
        <v>0.1</v>
      </c>
      <c r="H6" s="191">
        <f>+F6</f>
        <v>0.08</v>
      </c>
    </row>
    <row r="7" spans="1:8" x14ac:dyDescent="0.25">
      <c r="A7" s="516"/>
      <c r="B7" s="518"/>
      <c r="C7" s="159" t="s">
        <v>206</v>
      </c>
      <c r="D7" s="189" t="s">
        <v>206</v>
      </c>
      <c r="E7" s="189" t="s">
        <v>206</v>
      </c>
      <c r="F7" s="189" t="s">
        <v>206</v>
      </c>
      <c r="G7" s="159" t="s">
        <v>206</v>
      </c>
      <c r="H7" s="160" t="s">
        <v>206</v>
      </c>
    </row>
    <row r="8" spans="1:8" x14ac:dyDescent="0.25">
      <c r="A8" s="161" t="s">
        <v>207</v>
      </c>
      <c r="B8" s="167" t="s">
        <v>208</v>
      </c>
      <c r="C8" s="234">
        <f>+'Calculo IP ZDF'!B26</f>
        <v>4452.9739740000005</v>
      </c>
      <c r="D8" s="240">
        <f>+'Calculo IP ZDF'!G26</f>
        <v>4793.8465765999999</v>
      </c>
      <c r="E8" s="242">
        <f>+'Calculo IP ZDF'!F26</f>
        <v>4187.5586000000003</v>
      </c>
      <c r="F8" s="241">
        <f>+'Calculo IP ZDF'!H26</f>
        <v>4585.4128817999999</v>
      </c>
      <c r="G8" s="218">
        <f>+'GAS CTE'!D9</f>
        <v>5840.62</v>
      </c>
      <c r="H8" s="244">
        <f>+BIODIESEL!G9</f>
        <v>6293.7699999999995</v>
      </c>
    </row>
    <row r="9" spans="1:8" x14ac:dyDescent="0.25">
      <c r="A9" s="161" t="s">
        <v>209</v>
      </c>
      <c r="B9" s="167" t="s">
        <v>210</v>
      </c>
      <c r="C9" s="219" t="str">
        <f t="shared" ref="C9:C12" si="0">+D9</f>
        <v>------------------</v>
      </c>
      <c r="D9" s="193" t="s">
        <v>211</v>
      </c>
      <c r="E9" s="220" t="s">
        <v>211</v>
      </c>
      <c r="F9" s="164" t="s">
        <v>211</v>
      </c>
      <c r="G9" s="218">
        <f>+'GAS CTE'!D10</f>
        <v>473.63427342</v>
      </c>
      <c r="H9" s="245">
        <f>+BIODIESEL!G10</f>
        <v>463.41</v>
      </c>
    </row>
    <row r="10" spans="1:8" x14ac:dyDescent="0.25">
      <c r="A10" s="161"/>
      <c r="B10" s="167" t="s">
        <v>138</v>
      </c>
      <c r="C10" s="219" t="str">
        <f>+D10</f>
        <v>------------------</v>
      </c>
      <c r="D10" s="193" t="s">
        <v>211</v>
      </c>
      <c r="E10" s="220" t="s">
        <v>211</v>
      </c>
      <c r="F10" s="164" t="s">
        <v>211</v>
      </c>
      <c r="G10" s="235" t="str">
        <f>+COMBUSTIBLES!B12</f>
        <v>(3)</v>
      </c>
      <c r="H10" s="245" t="str">
        <f>+BIODIESEL!G11</f>
        <v>(3)</v>
      </c>
    </row>
    <row r="11" spans="1:8" x14ac:dyDescent="0.25">
      <c r="A11" s="161"/>
      <c r="B11" s="167" t="s">
        <v>140</v>
      </c>
      <c r="C11" s="219">
        <f>+'GAS CTE'!C12</f>
        <v>148</v>
      </c>
      <c r="D11" s="193">
        <f>+'GAS CTE'!D12</f>
        <v>133.19999999999999</v>
      </c>
      <c r="E11" s="220">
        <f>+BIODIESEL!E12</f>
        <v>162.68</v>
      </c>
      <c r="F11" s="164">
        <f>+BIODIESEL!G12</f>
        <v>152.72</v>
      </c>
      <c r="G11" s="218">
        <f>+D11</f>
        <v>133.19999999999999</v>
      </c>
      <c r="H11" s="241">
        <f>+F11</f>
        <v>152.72</v>
      </c>
    </row>
    <row r="12" spans="1:8" x14ac:dyDescent="0.25">
      <c r="A12" s="161" t="s">
        <v>212</v>
      </c>
      <c r="B12" s="167" t="s">
        <v>349</v>
      </c>
      <c r="C12" s="219" t="str">
        <f t="shared" si="0"/>
        <v>(2)</v>
      </c>
      <c r="D12" s="192" t="s">
        <v>240</v>
      </c>
      <c r="E12" s="165" t="s">
        <v>240</v>
      </c>
      <c r="F12" s="164" t="s">
        <v>240</v>
      </c>
      <c r="G12" s="218" t="str">
        <f>+F12</f>
        <v>(2)</v>
      </c>
      <c r="H12" s="244" t="s">
        <v>240</v>
      </c>
    </row>
    <row r="13" spans="1:8" x14ac:dyDescent="0.25">
      <c r="A13" s="161" t="s">
        <v>214</v>
      </c>
      <c r="B13" s="167" t="s">
        <v>215</v>
      </c>
      <c r="C13" s="219">
        <f>+RUBROS!T14</f>
        <v>9.7643863727686124</v>
      </c>
      <c r="D13" s="192">
        <f>+C13</f>
        <v>9.7643863727686124</v>
      </c>
      <c r="E13" s="165">
        <f>+D13</f>
        <v>9.7643863727686124</v>
      </c>
      <c r="F13" s="164">
        <f>+E13</f>
        <v>9.7643863727686124</v>
      </c>
      <c r="G13" s="218">
        <f>+RUBROS!U14</f>
        <v>21.104913852952627</v>
      </c>
      <c r="H13" s="244">
        <f>+G13</f>
        <v>21.104913852952627</v>
      </c>
    </row>
    <row r="14" spans="1:8" x14ac:dyDescent="0.25">
      <c r="A14" s="161" t="s">
        <v>216</v>
      </c>
      <c r="B14" s="167" t="s">
        <v>217</v>
      </c>
      <c r="C14" s="219">
        <f>+RUBROS!T50</f>
        <v>101.05388564820207</v>
      </c>
      <c r="D14" s="192">
        <f>+C14</f>
        <v>101.05388564820207</v>
      </c>
      <c r="E14" s="165">
        <f>+C14</f>
        <v>101.05388564820207</v>
      </c>
      <c r="F14" s="164">
        <f>+C14</f>
        <v>101.05388564820207</v>
      </c>
      <c r="G14" s="218">
        <f>+RUBROS!U50</f>
        <v>101.05388564820207</v>
      </c>
      <c r="H14" s="244">
        <f>+G14</f>
        <v>101.05388564820207</v>
      </c>
    </row>
    <row r="15" spans="1:8" x14ac:dyDescent="0.25">
      <c r="A15" s="161" t="s">
        <v>218</v>
      </c>
      <c r="B15" s="239" t="s">
        <v>219</v>
      </c>
      <c r="C15" s="219">
        <f>+RUBROS!AF28</f>
        <v>12.195563261636002</v>
      </c>
      <c r="D15" s="192">
        <f>+C15</f>
        <v>12.195563261636002</v>
      </c>
      <c r="E15" s="221">
        <f>+C15</f>
        <v>12.195563261636002</v>
      </c>
      <c r="F15" s="164">
        <f>+C15</f>
        <v>12.195563261636002</v>
      </c>
      <c r="G15" s="218">
        <f>+C15</f>
        <v>12.195563261636002</v>
      </c>
      <c r="H15" s="244">
        <f>+G15</f>
        <v>12.195563261636002</v>
      </c>
    </row>
    <row r="16" spans="1:8" x14ac:dyDescent="0.25">
      <c r="A16" s="161"/>
      <c r="B16" s="167" t="s">
        <v>220</v>
      </c>
      <c r="C16" s="219">
        <f>+'GAS CTE'!C16</f>
        <v>71.510000000000005</v>
      </c>
      <c r="D16" s="367">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 t="shared" ref="C17:H17" si="1">SUM(C8:C16)</f>
        <v>4795.4978092826077</v>
      </c>
      <c r="D17" s="368">
        <f t="shared" si="1"/>
        <v>5121.570411882607</v>
      </c>
      <c r="E17" s="225">
        <f t="shared" si="1"/>
        <v>4544.7624352826078</v>
      </c>
      <c r="F17" s="226">
        <f t="shared" si="1"/>
        <v>4932.6567170826074</v>
      </c>
      <c r="G17" s="227">
        <f t="shared" si="1"/>
        <v>6653.3186361827902</v>
      </c>
      <c r="H17" s="247">
        <f t="shared" si="1"/>
        <v>7115.7643627627904</v>
      </c>
    </row>
    <row r="18" spans="1:16" x14ac:dyDescent="0.25">
      <c r="A18" s="161" t="s">
        <v>223</v>
      </c>
      <c r="B18" s="167" t="s">
        <v>224</v>
      </c>
      <c r="C18" s="219" t="s">
        <v>255</v>
      </c>
      <c r="D18" s="369" t="str">
        <f>+C18</f>
        <v>***</v>
      </c>
      <c r="E18" s="228" t="str">
        <f>+C18</f>
        <v>***</v>
      </c>
      <c r="F18" s="164" t="str">
        <f>+C18</f>
        <v>***</v>
      </c>
      <c r="G18" s="221" t="str">
        <f>+H18</f>
        <v>***</v>
      </c>
      <c r="H18" s="248" t="s">
        <v>255</v>
      </c>
    </row>
    <row r="19" spans="1:16" x14ac:dyDescent="0.25">
      <c r="A19" s="161" t="s">
        <v>225</v>
      </c>
      <c r="B19" s="167" t="s">
        <v>226</v>
      </c>
      <c r="C19" s="219" t="str">
        <f>+D19</f>
        <v>**</v>
      </c>
      <c r="D19" s="198" t="s">
        <v>253</v>
      </c>
      <c r="E19" s="229" t="s">
        <v>253</v>
      </c>
      <c r="F19" s="164" t="s">
        <v>253</v>
      </c>
      <c r="G19" s="221" t="str">
        <f>+H19</f>
        <v>**</v>
      </c>
      <c r="H19" s="241" t="s">
        <v>253</v>
      </c>
    </row>
    <row r="20" spans="1:16" x14ac:dyDescent="0.25">
      <c r="A20" s="161" t="s">
        <v>227</v>
      </c>
      <c r="B20" s="167" t="s">
        <v>228</v>
      </c>
      <c r="C20" s="219" t="str">
        <f>+D20</f>
        <v>****</v>
      </c>
      <c r="D20" s="192" t="s">
        <v>257</v>
      </c>
      <c r="E20" s="165" t="str">
        <f>+D20</f>
        <v>****</v>
      </c>
      <c r="F20" s="164" t="str">
        <f>+E20</f>
        <v>****</v>
      </c>
      <c r="G20" s="221" t="str">
        <f>+F20</f>
        <v>****</v>
      </c>
      <c r="H20" s="244" t="str">
        <f>+F20</f>
        <v>****</v>
      </c>
    </row>
    <row r="21" spans="1:16" x14ac:dyDescent="0.25">
      <c r="A21" s="168" t="s">
        <v>229</v>
      </c>
      <c r="B21" s="199" t="s">
        <v>230</v>
      </c>
      <c r="C21" s="224">
        <f t="shared" ref="C21:H21" si="2">+C17</f>
        <v>4795.4978092826077</v>
      </c>
      <c r="D21" s="370">
        <f t="shared" si="2"/>
        <v>5121.570411882607</v>
      </c>
      <c r="E21" s="224">
        <f t="shared" si="2"/>
        <v>4544.7624352826078</v>
      </c>
      <c r="F21" s="243">
        <f t="shared" si="2"/>
        <v>4932.6567170826074</v>
      </c>
      <c r="G21" s="224">
        <f t="shared" si="2"/>
        <v>6653.3186361827902</v>
      </c>
      <c r="H21" s="243">
        <f t="shared" si="2"/>
        <v>7115.7643627627904</v>
      </c>
    </row>
    <row r="22" spans="1:16" x14ac:dyDescent="0.25">
      <c r="A22" s="161" t="s">
        <v>231</v>
      </c>
      <c r="B22" s="167" t="s">
        <v>176</v>
      </c>
      <c r="C22" s="219" t="s">
        <v>255</v>
      </c>
      <c r="D22" s="192" t="str">
        <f>+C22</f>
        <v>***</v>
      </c>
      <c r="E22" s="165" t="str">
        <f>+D22</f>
        <v>***</v>
      </c>
      <c r="F22" s="164" t="str">
        <f>+E22</f>
        <v>***</v>
      </c>
      <c r="G22" s="221" t="str">
        <f>+H22</f>
        <v>***</v>
      </c>
      <c r="H22" s="244" t="s">
        <v>255</v>
      </c>
    </row>
    <row r="23" spans="1:16" x14ac:dyDescent="0.25">
      <c r="A23" s="161" t="s">
        <v>232</v>
      </c>
      <c r="B23" s="162" t="s">
        <v>233</v>
      </c>
      <c r="C23" s="219" t="str">
        <f>+D23</f>
        <v>*****</v>
      </c>
      <c r="D23" s="192" t="s">
        <v>259</v>
      </c>
      <c r="E23" s="165" t="s">
        <v>279</v>
      </c>
      <c r="F23" s="164" t="s">
        <v>234</v>
      </c>
      <c r="G23" s="221" t="str">
        <f>+D23</f>
        <v>*****</v>
      </c>
      <c r="H23" s="244" t="s">
        <v>280</v>
      </c>
    </row>
    <row r="24" spans="1:16" x14ac:dyDescent="0.25">
      <c r="A24" s="161" t="s">
        <v>235</v>
      </c>
      <c r="B24" s="167" t="s">
        <v>236</v>
      </c>
      <c r="C24" s="219" t="str">
        <f>+D24</f>
        <v>******</v>
      </c>
      <c r="D24" s="229"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ht="15" customHeight="1" x14ac:dyDescent="0.25">
      <c r="A29" s="180" t="s">
        <v>213</v>
      </c>
      <c r="B29" s="522" t="s">
        <v>286</v>
      </c>
      <c r="C29" s="522"/>
      <c r="D29" s="522"/>
      <c r="E29" s="522"/>
      <c r="F29" s="522"/>
      <c r="G29" s="522"/>
      <c r="H29" s="522"/>
      <c r="I29" s="522"/>
      <c r="J29" s="522"/>
      <c r="K29" s="237"/>
      <c r="L29" s="237"/>
      <c r="M29" s="237"/>
      <c r="N29" s="237"/>
      <c r="O29" s="237"/>
      <c r="P29" s="237"/>
    </row>
    <row r="30" spans="1:16" ht="25.5" customHeight="1" x14ac:dyDescent="0.25">
      <c r="A30" s="180" t="s">
        <v>240</v>
      </c>
      <c r="B30" s="521" t="s">
        <v>297</v>
      </c>
      <c r="C30" s="521"/>
      <c r="D30" s="521"/>
      <c r="E30" s="521"/>
      <c r="F30" s="521"/>
      <c r="G30" s="521"/>
      <c r="H30" s="521"/>
      <c r="I30" s="521"/>
      <c r="J30" s="521"/>
      <c r="K30" s="214"/>
      <c r="L30" s="214"/>
      <c r="M30" s="214"/>
      <c r="N30" s="214"/>
      <c r="O30" s="214"/>
      <c r="P30" s="214"/>
    </row>
    <row r="31" spans="1:16" ht="51.75" customHeight="1" x14ac:dyDescent="0.25">
      <c r="A31" s="180" t="s">
        <v>139</v>
      </c>
      <c r="B31" s="521" t="s">
        <v>366</v>
      </c>
      <c r="C31" s="521"/>
      <c r="D31" s="521"/>
      <c r="E31" s="521"/>
      <c r="F31" s="521"/>
      <c r="G31" s="521"/>
      <c r="H31" s="521"/>
      <c r="I31" s="521"/>
      <c r="J31" s="521"/>
      <c r="K31" s="214"/>
      <c r="L31" s="214"/>
      <c r="M31" s="214"/>
      <c r="N31" s="214"/>
      <c r="O31" s="214"/>
      <c r="P31" s="214"/>
    </row>
    <row r="32" spans="1:16" x14ac:dyDescent="0.25">
      <c r="A32" s="180"/>
      <c r="B32" s="203"/>
      <c r="C32" s="236"/>
      <c r="D32" s="236"/>
      <c r="E32" s="236"/>
      <c r="F32" s="236"/>
      <c r="G32" s="214"/>
      <c r="H32" s="214"/>
      <c r="I32" s="214"/>
      <c r="J32" s="214"/>
      <c r="K32" s="214"/>
      <c r="L32" s="214"/>
      <c r="M32" s="214"/>
      <c r="N32" s="214"/>
      <c r="O32" s="214"/>
      <c r="P32" s="214"/>
    </row>
    <row r="33" spans="1:16" ht="15" customHeight="1" x14ac:dyDescent="0.25">
      <c r="A33" s="204" t="s">
        <v>104</v>
      </c>
      <c r="B33" s="504" t="s">
        <v>252</v>
      </c>
      <c r="C33" s="504"/>
      <c r="D33" s="504"/>
      <c r="E33" s="504"/>
      <c r="F33" s="504"/>
      <c r="G33" s="504"/>
      <c r="H33" s="504"/>
      <c r="I33" s="504"/>
      <c r="J33" s="504"/>
      <c r="K33" s="214"/>
      <c r="L33" s="214"/>
      <c r="M33" s="214"/>
      <c r="N33" s="214"/>
      <c r="O33" s="214"/>
      <c r="P33" s="214"/>
    </row>
    <row r="34" spans="1:16" ht="15" customHeight="1" x14ac:dyDescent="0.25">
      <c r="A34" s="204" t="s">
        <v>253</v>
      </c>
      <c r="B34" s="521" t="s">
        <v>283</v>
      </c>
      <c r="C34" s="521"/>
      <c r="D34" s="521"/>
      <c r="E34" s="521"/>
      <c r="F34" s="521"/>
      <c r="G34" s="521"/>
      <c r="H34" s="521"/>
      <c r="I34" s="521"/>
      <c r="J34" s="521"/>
      <c r="K34" s="214"/>
      <c r="L34" s="214"/>
      <c r="M34" s="214"/>
      <c r="N34" s="214"/>
      <c r="O34" s="214"/>
      <c r="P34" s="214"/>
    </row>
    <row r="35" spans="1:16" ht="15" customHeight="1" x14ac:dyDescent="0.25">
      <c r="A35" s="180" t="s">
        <v>255</v>
      </c>
      <c r="B35" s="521" t="s">
        <v>256</v>
      </c>
      <c r="C35" s="521"/>
      <c r="D35" s="521"/>
      <c r="E35" s="521"/>
      <c r="F35" s="521"/>
      <c r="G35" s="521"/>
      <c r="H35" s="521"/>
      <c r="I35" s="180"/>
      <c r="J35" s="504"/>
      <c r="K35" s="504"/>
      <c r="L35" s="504"/>
      <c r="M35" s="504"/>
      <c r="N35" s="504"/>
      <c r="O35" s="504"/>
      <c r="P35" s="504"/>
    </row>
    <row r="36" spans="1:16" ht="15" customHeight="1" x14ac:dyDescent="0.25">
      <c r="A36" s="180" t="s">
        <v>257</v>
      </c>
      <c r="B36" s="504" t="s">
        <v>260</v>
      </c>
      <c r="C36" s="504"/>
      <c r="D36" s="504"/>
      <c r="E36" s="504"/>
      <c r="F36" s="504"/>
      <c r="G36" s="504"/>
      <c r="H36" s="504"/>
      <c r="I36" s="180"/>
      <c r="J36" s="181"/>
      <c r="K36" s="181"/>
      <c r="L36" s="181"/>
      <c r="M36" s="181"/>
      <c r="N36" s="181"/>
      <c r="O36" s="181"/>
      <c r="P36" s="181"/>
    </row>
    <row r="37" spans="1:16" ht="24" customHeight="1" x14ac:dyDescent="0.25">
      <c r="A37" s="204" t="s">
        <v>259</v>
      </c>
      <c r="B37" s="521" t="s">
        <v>262</v>
      </c>
      <c r="C37" s="521"/>
      <c r="D37" s="521"/>
      <c r="E37" s="521"/>
      <c r="F37" s="521"/>
      <c r="G37" s="521"/>
      <c r="H37" s="521"/>
      <c r="I37" s="521"/>
      <c r="J37" s="521"/>
      <c r="K37" s="214"/>
      <c r="L37" s="214"/>
      <c r="M37" s="214"/>
      <c r="N37" s="214"/>
      <c r="O37" s="214"/>
      <c r="P37" s="214"/>
    </row>
    <row r="38" spans="1:16" ht="26.25" customHeight="1" x14ac:dyDescent="0.25">
      <c r="A38" s="204" t="s">
        <v>261</v>
      </c>
      <c r="B38" s="521" t="s">
        <v>281</v>
      </c>
      <c r="C38" s="521"/>
      <c r="D38" s="521"/>
      <c r="E38" s="521"/>
      <c r="F38" s="521"/>
      <c r="G38" s="521"/>
      <c r="H38" s="521"/>
      <c r="I38" s="521"/>
      <c r="J38" s="521"/>
      <c r="K38" s="214"/>
      <c r="L38" s="214"/>
      <c r="M38" s="214"/>
      <c r="N38" s="214"/>
      <c r="O38" s="214"/>
      <c r="P38" s="214"/>
    </row>
    <row r="40" spans="1:16" ht="87.75" customHeight="1" x14ac:dyDescent="0.25">
      <c r="A40" s="520" t="s">
        <v>163</v>
      </c>
      <c r="B40" s="520"/>
      <c r="C40" s="520"/>
      <c r="D40" s="520"/>
      <c r="E40" s="520"/>
      <c r="F40" s="520"/>
      <c r="G40" s="520"/>
      <c r="H40" s="520"/>
      <c r="I40" s="520"/>
      <c r="J40" s="520"/>
    </row>
  </sheetData>
  <sheetProtection password="C712" sheet="1" objects="1" scenarios="1"/>
  <mergeCells count="16">
    <mergeCell ref="C3:F4"/>
    <mergeCell ref="G3:H4"/>
    <mergeCell ref="A5:A7"/>
    <mergeCell ref="B5:B7"/>
    <mergeCell ref="C5:C6"/>
    <mergeCell ref="B31:J31"/>
    <mergeCell ref="B29:J29"/>
    <mergeCell ref="B36:H36"/>
    <mergeCell ref="A40:J40"/>
    <mergeCell ref="B33:J33"/>
    <mergeCell ref="B34:J34"/>
    <mergeCell ref="B37:J37"/>
    <mergeCell ref="B38:J38"/>
    <mergeCell ref="B35:H35"/>
    <mergeCell ref="J35:P35"/>
    <mergeCell ref="B30:J30"/>
  </mergeCells>
  <hyperlinks>
    <hyperlink ref="B27" location="ARAUCA!A42" display="Ver Nota Informativa"/>
  </hyperlinks>
  <pageMargins left="0.7" right="0.7" top="0.75" bottom="0.75" header="0.3" footer="0.3"/>
  <pageSetup orientation="portrait" r:id="rId1"/>
  <ignoredErrors>
    <ignoredError sqref="C11:H11 C22:H25 C12:C21" formula="1"/>
    <ignoredError sqref="D12:H21" numberStoredAsText="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RUBROS</vt:lpstr>
      <vt:lpstr>SP</vt:lpstr>
      <vt:lpstr>Calculo IP ZDF</vt:lpstr>
      <vt:lpstr>COMBUSTIBLES</vt:lpstr>
      <vt:lpstr>GAS CTE</vt:lpstr>
      <vt:lpstr>GAS EXTRA</vt:lpstr>
      <vt:lpstr>BIODIESEL</vt:lpstr>
      <vt:lpstr>AMAZONAS</vt:lpstr>
      <vt:lpstr>ARAUCA</vt:lpstr>
      <vt:lpstr>BOYACA</vt:lpstr>
      <vt:lpstr>CESAR</vt:lpstr>
      <vt:lpstr>CHOCO</vt:lpstr>
      <vt:lpstr>GUAINIA</vt:lpstr>
      <vt:lpstr>LA GUAJIRA</vt:lpstr>
      <vt:lpstr>NARIÑO</vt:lpstr>
      <vt:lpstr>NORTE SANTANDER</vt:lpstr>
      <vt:lpstr>PUTUMAYO</vt:lpstr>
      <vt:lpstr>VAUPES</vt:lpstr>
      <vt:lpstr>VICHADA</vt:lpstr>
      <vt:lpstr>ELECTROCOMBUSTIBLE</vt:lpstr>
      <vt:lpstr>BI ECP </vt:lpstr>
      <vt:lpstr>BI REFICAR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Leon Castillo</dc:creator>
  <cp:lastModifiedBy>Andrea Leon Castillo</cp:lastModifiedBy>
  <dcterms:created xsi:type="dcterms:W3CDTF">2019-03-31T15:51:33Z</dcterms:created>
  <dcterms:modified xsi:type="dcterms:W3CDTF">2019-11-07T02:33:29Z</dcterms:modified>
</cp:coreProperties>
</file>